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B0781F45-B1EB-48E4-929B-A463054E2D08}" xr6:coauthVersionLast="47" xr6:coauthVersionMax="47" xr10:uidLastSave="{00000000-0000-0000-0000-000000000000}"/>
  <bookViews>
    <workbookView xWindow="-110" yWindow="-110" windowWidth="19420" windowHeight="10560" tabRatio="665" activeTab="5" xr2:uid="{00000000-000D-0000-FFFF-FFFF00000000}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User異動待排" sheetId="40" r:id="rId10"/>
    <sheet name="取消交易" sheetId="6" r:id="rId11"/>
    <sheet name="討論項目" sheetId="7" r:id="rId12"/>
    <sheet name="後續討論" sheetId="10" r:id="rId13"/>
    <sheet name="待辦事項" sheetId="12" r:id="rId14"/>
    <sheet name="需二審tmp" sheetId="9" r:id="rId15"/>
    <sheet name="L4完成進度" sheetId="11" r:id="rId16"/>
    <sheet name="L_tmp" sheetId="13" r:id="rId17"/>
    <sheet name="上線注意事項" sheetId="14" r:id="rId18"/>
    <sheet name="追蹤議題備註" sheetId="15" r:id="rId19"/>
    <sheet name="備註" sheetId="16" r:id="rId20"/>
    <sheet name="SKL放款" sheetId="17" state="hidden" r:id="rId21"/>
    <sheet name="URS確認tmp" sheetId="18" state="hidden" r:id="rId22"/>
    <sheet name="討論項目tmp" sheetId="19" state="hidden" r:id="rId23"/>
    <sheet name="待辦事項tmp" sheetId="20" state="hidden" r:id="rId24"/>
    <sheet name="EricOK_20211105" sheetId="21" r:id="rId25"/>
    <sheet name="討論待辦tmp" sheetId="22" r:id="rId26"/>
    <sheet name="Menu" sheetId="23" r:id="rId27"/>
    <sheet name="L4_tmp" sheetId="24" r:id="rId28"/>
    <sheet name="工作表1" sheetId="25" r:id="rId29"/>
    <sheet name="20211105匯出" sheetId="26" r:id="rId30"/>
    <sheet name="統計表 (2)" sheetId="27" state="hidden" r:id="rId31"/>
    <sheet name="下週會議" sheetId="28" state="hidden" r:id="rId32"/>
    <sheet name="會議回覆追蹤tmp" sheetId="29" state="hidden" r:id="rId33"/>
  </sheets>
  <externalReferences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</externalReferences>
  <definedNames>
    <definedName name="_xlnm._FilterDatabase" localSheetId="13" hidden="1">待辦事項!$A$1:$H$85</definedName>
    <definedName name="_xlnm._FilterDatabase" localSheetId="11" hidden="1">討論項目!$A$1:$Q$578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25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25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81029"/>
  <pivotCaches>
    <pivotCache cacheId="80" r:id="rId42"/>
    <pivotCache cacheId="84" r:id="rId43"/>
    <pivotCache cacheId="88" r:id="rId44"/>
    <pivotCache cacheId="92" r:id="rId45"/>
    <pivotCache cacheId="98" r:id="rId4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0" i="35" l="1"/>
  <c r="C58" i="35"/>
  <c r="C56" i="35"/>
  <c r="C55" i="35"/>
  <c r="C54" i="35"/>
  <c r="C53" i="35"/>
  <c r="C52" i="35"/>
  <c r="C51" i="35"/>
  <c r="C49" i="35"/>
  <c r="C48" i="35"/>
  <c r="C46" i="35"/>
  <c r="C45" i="35"/>
  <c r="C44" i="35"/>
  <c r="C43" i="35"/>
  <c r="C42" i="35"/>
  <c r="C41" i="35"/>
  <c r="C40" i="35"/>
  <c r="C39" i="35"/>
  <c r="C37" i="35"/>
  <c r="C36" i="35"/>
  <c r="C35" i="35"/>
  <c r="C34" i="35"/>
  <c r="C33" i="35"/>
  <c r="C32" i="35"/>
  <c r="C30" i="35"/>
  <c r="C29" i="35"/>
  <c r="C26" i="35"/>
  <c r="C25" i="35"/>
  <c r="C24" i="35"/>
  <c r="C22" i="35"/>
  <c r="C21" i="35"/>
  <c r="C20" i="35"/>
  <c r="C19" i="35"/>
  <c r="C18" i="35"/>
  <c r="C16" i="35"/>
  <c r="C15" i="35"/>
  <c r="C14" i="35"/>
  <c r="C13" i="35"/>
  <c r="C12" i="35"/>
  <c r="C11" i="35"/>
  <c r="C10" i="35"/>
  <c r="C6" i="35"/>
  <c r="C7" i="35"/>
  <c r="C8" i="35"/>
  <c r="C5" i="35"/>
  <c r="F5" i="40"/>
  <c r="E5" i="40"/>
  <c r="AW55" i="5" l="1"/>
  <c r="AV55" i="5"/>
  <c r="AU55" i="5"/>
  <c r="AT55" i="5"/>
  <c r="AS55" i="5"/>
  <c r="AR55" i="5"/>
  <c r="AQ55" i="5"/>
  <c r="AN55" i="5"/>
  <c r="AG55" i="5"/>
  <c r="X55" i="5"/>
  <c r="AW54" i="5"/>
  <c r="AQ54" i="5"/>
  <c r="AN54" i="5"/>
  <c r="AG54" i="5"/>
  <c r="X54" i="5"/>
  <c r="M54" i="5"/>
  <c r="AV54" i="5" s="1"/>
  <c r="AS54" i="5" l="1"/>
  <c r="AR54" i="5"/>
  <c r="AT54" i="5"/>
  <c r="AU54" i="5"/>
  <c r="AW53" i="5" l="1"/>
  <c r="AV53" i="5"/>
  <c r="AU53" i="5"/>
  <c r="AT53" i="5"/>
  <c r="AS53" i="5"/>
  <c r="AR53" i="5"/>
  <c r="AQ53" i="5"/>
  <c r="AN53" i="5"/>
  <c r="AG53" i="5"/>
  <c r="X53" i="5"/>
  <c r="AW52" i="5"/>
  <c r="AV52" i="5"/>
  <c r="AU52" i="5"/>
  <c r="AT52" i="5"/>
  <c r="AS52" i="5"/>
  <c r="AR52" i="5"/>
  <c r="AQ52" i="5"/>
  <c r="AN52" i="5"/>
  <c r="AG52" i="5"/>
  <c r="X52" i="5"/>
  <c r="AG61" i="35"/>
  <c r="AG59" i="35"/>
  <c r="AG57" i="35"/>
  <c r="AG50" i="35"/>
  <c r="AG47" i="35"/>
  <c r="AG38" i="35"/>
  <c r="AG23" i="35"/>
  <c r="AG31" i="35"/>
  <c r="AG9" i="35"/>
  <c r="AG17" i="35"/>
  <c r="AS18" i="5"/>
  <c r="AW2" i="5"/>
  <c r="AW3" i="5"/>
  <c r="AW4" i="5"/>
  <c r="AW5" i="5"/>
  <c r="AW6" i="5"/>
  <c r="AW7" i="5"/>
  <c r="AW8" i="5"/>
  <c r="AW9" i="5"/>
  <c r="AW10" i="5"/>
  <c r="AW11" i="5"/>
  <c r="AW12" i="5"/>
  <c r="AW13" i="5"/>
  <c r="AW14" i="5"/>
  <c r="AW15" i="5"/>
  <c r="AW16" i="5"/>
  <c r="AW17" i="5"/>
  <c r="AW18" i="5"/>
  <c r="AW19" i="5"/>
  <c r="AW20" i="5"/>
  <c r="AW21" i="5"/>
  <c r="AW22" i="5"/>
  <c r="AW23" i="5"/>
  <c r="AW24" i="5"/>
  <c r="AW25" i="5"/>
  <c r="AW26" i="5"/>
  <c r="AW27" i="5"/>
  <c r="AW28" i="5"/>
  <c r="AW29" i="5"/>
  <c r="AW30" i="5"/>
  <c r="AW31" i="5"/>
  <c r="AW32" i="5"/>
  <c r="AW33" i="5"/>
  <c r="AW34" i="5"/>
  <c r="AW35" i="5"/>
  <c r="AW36" i="5"/>
  <c r="AW37" i="5"/>
  <c r="AW38" i="5"/>
  <c r="AW39" i="5"/>
  <c r="AW40" i="5"/>
  <c r="AW41" i="5"/>
  <c r="AW42" i="5"/>
  <c r="AW43" i="5"/>
  <c r="AW44" i="5"/>
  <c r="AW45" i="5"/>
  <c r="AW46" i="5"/>
  <c r="AW47" i="5"/>
  <c r="AW48" i="5"/>
  <c r="AW49" i="5"/>
  <c r="AW50" i="5"/>
  <c r="AW51" i="5"/>
  <c r="AW56" i="5"/>
  <c r="AW57" i="5"/>
  <c r="AW58" i="5"/>
  <c r="AW59" i="5"/>
  <c r="AW60" i="5"/>
  <c r="AW61" i="5"/>
  <c r="AW62" i="5"/>
  <c r="AW63" i="5"/>
  <c r="AW64" i="5"/>
  <c r="AW65" i="5"/>
  <c r="AW66" i="5"/>
  <c r="AW67" i="5"/>
  <c r="AW68" i="5"/>
  <c r="AW69" i="5"/>
  <c r="AW70" i="5"/>
  <c r="AW71" i="5"/>
  <c r="AW72" i="5"/>
  <c r="AW73" i="5"/>
  <c r="AW74" i="5"/>
  <c r="AW75" i="5"/>
  <c r="AW76" i="5"/>
  <c r="AW77" i="5"/>
  <c r="AW78" i="5"/>
  <c r="AW79" i="5"/>
  <c r="AW80" i="5"/>
  <c r="AW81" i="5"/>
  <c r="AW82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0" i="5"/>
  <c r="AW101" i="5"/>
  <c r="AW102" i="5"/>
  <c r="AW103" i="5"/>
  <c r="AW104" i="5"/>
  <c r="AW105" i="5"/>
  <c r="AW106" i="5"/>
  <c r="AW107" i="5"/>
  <c r="AW108" i="5"/>
  <c r="AW109" i="5"/>
  <c r="AW110" i="5"/>
  <c r="AW111" i="5"/>
  <c r="AW112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2" i="5"/>
  <c r="AW133" i="5"/>
  <c r="AW134" i="5"/>
  <c r="AW135" i="5"/>
  <c r="AW136" i="5"/>
  <c r="AW137" i="5"/>
  <c r="AW138" i="5"/>
  <c r="AW139" i="5"/>
  <c r="AW140" i="5"/>
  <c r="AW141" i="5"/>
  <c r="AW142" i="5"/>
  <c r="AW143" i="5"/>
  <c r="AW144" i="5"/>
  <c r="AW145" i="5"/>
  <c r="AW146" i="5"/>
  <c r="AW147" i="5"/>
  <c r="AW148" i="5"/>
  <c r="AW149" i="5"/>
  <c r="AW150" i="5"/>
  <c r="AW151" i="5"/>
  <c r="AW152" i="5"/>
  <c r="AW153" i="5"/>
  <c r="AW154" i="5"/>
  <c r="AW155" i="5"/>
  <c r="AW156" i="5"/>
  <c r="AW157" i="5"/>
  <c r="AW158" i="5"/>
  <c r="AW159" i="5"/>
  <c r="AW160" i="5"/>
  <c r="AW161" i="5"/>
  <c r="AW162" i="5"/>
  <c r="AW163" i="5"/>
  <c r="AW164" i="5"/>
  <c r="AW165" i="5"/>
  <c r="AW166" i="5"/>
  <c r="AW167" i="5"/>
  <c r="AW168" i="5"/>
  <c r="AW169" i="5"/>
  <c r="AW170" i="5"/>
  <c r="AW171" i="5"/>
  <c r="AW172" i="5"/>
  <c r="AW173" i="5"/>
  <c r="AW174" i="5"/>
  <c r="AW175" i="5"/>
  <c r="AW176" i="5"/>
  <c r="AW177" i="5"/>
  <c r="AW178" i="5"/>
  <c r="AW179" i="5"/>
  <c r="AW180" i="5"/>
  <c r="AW181" i="5"/>
  <c r="AW182" i="5"/>
  <c r="AW183" i="5"/>
  <c r="AW184" i="5"/>
  <c r="AW185" i="5"/>
  <c r="AW186" i="5"/>
  <c r="AW187" i="5"/>
  <c r="AW188" i="5"/>
  <c r="AW189" i="5"/>
  <c r="AW190" i="5"/>
  <c r="AW191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4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7" i="5"/>
  <c r="AW228" i="5"/>
  <c r="AW229" i="5"/>
  <c r="AW230" i="5"/>
  <c r="AW231" i="5"/>
  <c r="AW232" i="5"/>
  <c r="AW233" i="5"/>
  <c r="AW234" i="5"/>
  <c r="AW235" i="5"/>
  <c r="AW236" i="5"/>
  <c r="AW237" i="5"/>
  <c r="AW238" i="5"/>
  <c r="AW239" i="5"/>
  <c r="AW240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258" i="5"/>
  <c r="AW259" i="5"/>
  <c r="AW260" i="5"/>
  <c r="AW261" i="5"/>
  <c r="AW262" i="5"/>
  <c r="AW263" i="5"/>
  <c r="AW264" i="5"/>
  <c r="AW265" i="5"/>
  <c r="AW266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288" i="5"/>
  <c r="AW289" i="5"/>
  <c r="AW290" i="5"/>
  <c r="AW291" i="5"/>
  <c r="AW292" i="5"/>
  <c r="AW293" i="5"/>
  <c r="AW294" i="5"/>
  <c r="AW295" i="5"/>
  <c r="AW296" i="5"/>
  <c r="AW297" i="5"/>
  <c r="AW298" i="5"/>
  <c r="AW299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321" i="5"/>
  <c r="AW322" i="5"/>
  <c r="AW323" i="5"/>
  <c r="AW324" i="5"/>
  <c r="AW325" i="5"/>
  <c r="AW326" i="5"/>
  <c r="AW327" i="5"/>
  <c r="AW328" i="5"/>
  <c r="AW329" i="5"/>
  <c r="AW330" i="5"/>
  <c r="AW331" i="5"/>
  <c r="AW332" i="5"/>
  <c r="AW333" i="5"/>
  <c r="AW334" i="5"/>
  <c r="AW335" i="5"/>
  <c r="AW336" i="5"/>
  <c r="AW337" i="5"/>
  <c r="AW338" i="5"/>
  <c r="AW339" i="5"/>
  <c r="AW340" i="5"/>
  <c r="AW341" i="5"/>
  <c r="AW342" i="5"/>
  <c r="AW343" i="5"/>
  <c r="AW344" i="5"/>
  <c r="AW345" i="5"/>
  <c r="AW346" i="5"/>
  <c r="AW347" i="5"/>
  <c r="AW348" i="5"/>
  <c r="AW349" i="5"/>
  <c r="AW350" i="5"/>
  <c r="AW351" i="5"/>
  <c r="AW352" i="5"/>
  <c r="AW353" i="5"/>
  <c r="AW354" i="5"/>
  <c r="AW355" i="5"/>
  <c r="AW356" i="5"/>
  <c r="AW357" i="5"/>
  <c r="AW358" i="5"/>
  <c r="AW359" i="5"/>
  <c r="AW360" i="5"/>
  <c r="AW361" i="5"/>
  <c r="AW362" i="5"/>
  <c r="AW363" i="5"/>
  <c r="AW364" i="5"/>
  <c r="AW365" i="5"/>
  <c r="AW366" i="5"/>
  <c r="AW367" i="5"/>
  <c r="AW368" i="5"/>
  <c r="AW369" i="5"/>
  <c r="AW370" i="5"/>
  <c r="AW371" i="5"/>
  <c r="AW372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400" i="5"/>
  <c r="AW401" i="5"/>
  <c r="AW402" i="5"/>
  <c r="AW403" i="5"/>
  <c r="AW404" i="5"/>
  <c r="AW405" i="5"/>
  <c r="AW406" i="5"/>
  <c r="AW407" i="5"/>
  <c r="AW408" i="5"/>
  <c r="AW409" i="5"/>
  <c r="AW410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E59" i="35"/>
  <c r="AE57" i="35"/>
  <c r="AE50" i="35"/>
  <c r="AE47" i="35"/>
  <c r="AE38" i="35"/>
  <c r="AE31" i="35"/>
  <c r="AE23" i="35"/>
  <c r="AE17" i="35"/>
  <c r="AE9" i="35"/>
  <c r="AE4" i="35"/>
  <c r="C59" i="35"/>
  <c r="C57" i="35"/>
  <c r="C50" i="35"/>
  <c r="C47" i="35"/>
  <c r="C38" i="35"/>
  <c r="C31" i="35"/>
  <c r="C23" i="35"/>
  <c r="C17" i="35"/>
  <c r="C4" i="35"/>
  <c r="C9" i="35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55" i="5"/>
  <c r="AQ156" i="5"/>
  <c r="AQ157" i="5"/>
  <c r="AQ158" i="5"/>
  <c r="AQ159" i="5"/>
  <c r="AQ160" i="5"/>
  <c r="AQ161" i="5"/>
  <c r="AQ162" i="5"/>
  <c r="AQ163" i="5"/>
  <c r="AQ164" i="5"/>
  <c r="AQ165" i="5"/>
  <c r="AQ166" i="5"/>
  <c r="AQ167" i="5"/>
  <c r="AQ168" i="5"/>
  <c r="AQ169" i="5"/>
  <c r="AQ170" i="5"/>
  <c r="AQ171" i="5"/>
  <c r="AQ172" i="5"/>
  <c r="AQ173" i="5"/>
  <c r="AQ174" i="5"/>
  <c r="AQ175" i="5"/>
  <c r="AQ176" i="5"/>
  <c r="AQ177" i="5"/>
  <c r="AQ178" i="5"/>
  <c r="AQ179" i="5"/>
  <c r="AQ180" i="5"/>
  <c r="AQ181" i="5"/>
  <c r="AQ182" i="5"/>
  <c r="AQ183" i="5"/>
  <c r="AQ184" i="5"/>
  <c r="AQ185" i="5"/>
  <c r="AQ186" i="5"/>
  <c r="AQ187" i="5"/>
  <c r="AQ188" i="5"/>
  <c r="AQ189" i="5"/>
  <c r="AQ190" i="5"/>
  <c r="AQ19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5" i="5"/>
  <c r="AQ236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6" i="5"/>
  <c r="AQ297" i="5"/>
  <c r="AQ298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19" i="5"/>
  <c r="AQ320" i="5"/>
  <c r="AQ321" i="5"/>
  <c r="AQ322" i="5"/>
  <c r="AQ323" i="5"/>
  <c r="AQ324" i="5"/>
  <c r="AQ325" i="5"/>
  <c r="AQ326" i="5"/>
  <c r="AQ327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351" i="5"/>
  <c r="AQ352" i="5"/>
  <c r="AQ353" i="5"/>
  <c r="AQ354" i="5"/>
  <c r="AQ355" i="5"/>
  <c r="AQ356" i="5"/>
  <c r="AQ357" i="5"/>
  <c r="AQ358" i="5"/>
  <c r="AQ359" i="5"/>
  <c r="AQ360" i="5"/>
  <c r="AQ361" i="5"/>
  <c r="AQ362" i="5"/>
  <c r="AQ363" i="5"/>
  <c r="AQ364" i="5"/>
  <c r="AQ365" i="5"/>
  <c r="AQ366" i="5"/>
  <c r="AQ367" i="5"/>
  <c r="AQ368" i="5"/>
  <c r="AQ369" i="5"/>
  <c r="AQ370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396" i="5"/>
  <c r="AQ397" i="5"/>
  <c r="AQ398" i="5"/>
  <c r="AQ399" i="5"/>
  <c r="AQ400" i="5"/>
  <c r="AQ401" i="5"/>
  <c r="AQ402" i="5"/>
  <c r="AQ403" i="5"/>
  <c r="AQ404" i="5"/>
  <c r="AQ405" i="5"/>
  <c r="AQ406" i="5"/>
  <c r="AQ407" i="5"/>
  <c r="AQ408" i="5"/>
  <c r="AQ409" i="5"/>
  <c r="AQ410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2" i="5"/>
  <c r="AS7" i="5"/>
  <c r="AS8" i="5"/>
  <c r="AS9" i="5"/>
  <c r="AS14" i="5"/>
  <c r="AS15" i="5"/>
  <c r="AS16" i="5"/>
  <c r="AS17" i="5"/>
  <c r="AS23" i="5"/>
  <c r="AS27" i="5"/>
  <c r="AS31" i="5"/>
  <c r="AS35" i="5"/>
  <c r="AS36" i="5"/>
  <c r="AS37" i="5"/>
  <c r="AS38" i="5"/>
  <c r="AS39" i="5"/>
  <c r="AS40" i="5"/>
  <c r="AS47" i="5"/>
  <c r="AS48" i="5"/>
  <c r="AS49" i="5"/>
  <c r="AS51" i="5"/>
  <c r="AS57" i="5"/>
  <c r="AS61" i="5"/>
  <c r="AS64" i="5"/>
  <c r="AS65" i="5"/>
  <c r="AS66" i="5"/>
  <c r="AS68" i="5"/>
  <c r="AS69" i="5"/>
  <c r="AS73" i="5"/>
  <c r="AS76" i="5"/>
  <c r="AS77" i="5"/>
  <c r="AS78" i="5"/>
  <c r="AS79" i="5"/>
  <c r="AS82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99" i="5"/>
  <c r="AS101" i="5"/>
  <c r="AS102" i="5"/>
  <c r="AS103" i="5"/>
  <c r="AS104" i="5"/>
  <c r="AS105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59" i="5"/>
  <c r="AS160" i="5"/>
  <c r="AS161" i="5"/>
  <c r="AS162" i="5"/>
  <c r="AS163" i="5"/>
  <c r="AS164" i="5"/>
  <c r="AS165" i="5"/>
  <c r="AS166" i="5"/>
  <c r="AS167" i="5"/>
  <c r="AS168" i="5"/>
  <c r="AS169" i="5"/>
  <c r="AS170" i="5"/>
  <c r="AS171" i="5"/>
  <c r="AS172" i="5"/>
  <c r="AS173" i="5"/>
  <c r="AS174" i="5"/>
  <c r="AS175" i="5"/>
  <c r="AS176" i="5"/>
  <c r="AS177" i="5"/>
  <c r="AS178" i="5"/>
  <c r="AS179" i="5"/>
  <c r="AS180" i="5"/>
  <c r="AS181" i="5"/>
  <c r="AS182" i="5"/>
  <c r="AS183" i="5"/>
  <c r="AS184" i="5"/>
  <c r="AS185" i="5"/>
  <c r="AS186" i="5"/>
  <c r="AS187" i="5"/>
  <c r="AS188" i="5"/>
  <c r="AS189" i="5"/>
  <c r="AS190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7" i="5"/>
  <c r="AS229" i="5"/>
  <c r="AS231" i="5"/>
  <c r="AS232" i="5"/>
  <c r="AS233" i="5"/>
  <c r="AS235" i="5"/>
  <c r="AS236" i="5"/>
  <c r="AS237" i="5"/>
  <c r="AS239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6" i="5"/>
  <c r="AS288" i="5"/>
  <c r="AS289" i="5"/>
  <c r="AS290" i="5"/>
  <c r="AS291" i="5"/>
  <c r="AS293" i="5"/>
  <c r="AS297" i="5"/>
  <c r="AS298" i="5"/>
  <c r="AS299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321" i="5"/>
  <c r="AS322" i="5"/>
  <c r="AS323" i="5"/>
  <c r="AS324" i="5"/>
  <c r="AS325" i="5"/>
  <c r="AS326" i="5"/>
  <c r="AS327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351" i="5"/>
  <c r="AS352" i="5"/>
  <c r="AS353" i="5"/>
  <c r="AS354" i="5"/>
  <c r="AS355" i="5"/>
  <c r="AS356" i="5"/>
  <c r="AS357" i="5"/>
  <c r="AS358" i="5"/>
  <c r="AS359" i="5"/>
  <c r="AS360" i="5"/>
  <c r="AS361" i="5"/>
  <c r="AS362" i="5"/>
  <c r="AS363" i="5"/>
  <c r="AS364" i="5"/>
  <c r="AS365" i="5"/>
  <c r="AS366" i="5"/>
  <c r="AS367" i="5"/>
  <c r="AS368" i="5"/>
  <c r="AS369" i="5"/>
  <c r="AS370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398" i="5"/>
  <c r="AS399" i="5"/>
  <c r="AS400" i="5"/>
  <c r="AS401" i="5"/>
  <c r="AS402" i="5"/>
  <c r="AS403" i="5"/>
  <c r="AS404" i="5"/>
  <c r="AS405" i="5"/>
  <c r="AS406" i="5"/>
  <c r="AS407" i="5"/>
  <c r="AS408" i="5"/>
  <c r="AS409" i="5"/>
  <c r="AS410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6" i="5"/>
  <c r="AS529" i="5"/>
  <c r="AS530" i="5"/>
  <c r="AS531" i="5"/>
  <c r="AS532" i="5"/>
  <c r="AS533" i="5"/>
  <c r="AS534" i="5"/>
  <c r="AS535" i="5"/>
  <c r="AS536" i="5"/>
  <c r="AS537" i="5"/>
  <c r="AS539" i="5"/>
  <c r="AV7" i="5"/>
  <c r="AV8" i="5"/>
  <c r="AV9" i="5"/>
  <c r="AV14" i="5"/>
  <c r="AV15" i="5"/>
  <c r="AV16" i="5"/>
  <c r="AV17" i="5"/>
  <c r="AV18" i="5"/>
  <c r="AV23" i="5"/>
  <c r="AV27" i="5"/>
  <c r="AV31" i="5"/>
  <c r="AV35" i="5"/>
  <c r="AV36" i="5"/>
  <c r="AV37" i="5"/>
  <c r="AV38" i="5"/>
  <c r="AV39" i="5"/>
  <c r="AV40" i="5"/>
  <c r="AV41" i="5"/>
  <c r="AV47" i="5"/>
  <c r="AV48" i="5"/>
  <c r="AV49" i="5"/>
  <c r="AV50" i="5"/>
  <c r="AV51" i="5"/>
  <c r="AV57" i="5"/>
  <c r="AV61" i="5"/>
  <c r="AV64" i="5"/>
  <c r="AV65" i="5"/>
  <c r="AV66" i="5"/>
  <c r="AV68" i="5"/>
  <c r="AV69" i="5"/>
  <c r="AV73" i="5"/>
  <c r="AV76" i="5"/>
  <c r="AV77" i="5"/>
  <c r="AV78" i="5"/>
  <c r="AV79" i="5"/>
  <c r="AV82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99" i="5"/>
  <c r="AV101" i="5"/>
  <c r="AV102" i="5"/>
  <c r="AV103" i="5"/>
  <c r="AV104" i="5"/>
  <c r="AV105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59" i="5"/>
  <c r="AV160" i="5"/>
  <c r="AV161" i="5"/>
  <c r="AV162" i="5"/>
  <c r="AV163" i="5"/>
  <c r="AV164" i="5"/>
  <c r="AV165" i="5"/>
  <c r="AV166" i="5"/>
  <c r="AV167" i="5"/>
  <c r="AV168" i="5"/>
  <c r="AV169" i="5"/>
  <c r="AV170" i="5"/>
  <c r="AV171" i="5"/>
  <c r="AV172" i="5"/>
  <c r="AV173" i="5"/>
  <c r="AV174" i="5"/>
  <c r="AV175" i="5"/>
  <c r="AV176" i="5"/>
  <c r="AV177" i="5"/>
  <c r="AV178" i="5"/>
  <c r="AV179" i="5"/>
  <c r="AV180" i="5"/>
  <c r="AV181" i="5"/>
  <c r="AV182" i="5"/>
  <c r="AV183" i="5"/>
  <c r="AV184" i="5"/>
  <c r="AV185" i="5"/>
  <c r="AV186" i="5"/>
  <c r="AV187" i="5"/>
  <c r="AV188" i="5"/>
  <c r="AV189" i="5"/>
  <c r="AV190" i="5"/>
  <c r="AV19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4" i="5"/>
  <c r="AV215" i="5"/>
  <c r="AV216" i="5"/>
  <c r="AV217" i="5"/>
  <c r="AV218" i="5"/>
  <c r="AV219" i="5"/>
  <c r="AV220" i="5"/>
  <c r="AV221" i="5"/>
  <c r="AV222" i="5"/>
  <c r="AV223" i="5"/>
  <c r="AV224" i="5"/>
  <c r="AV225" i="5"/>
  <c r="AV227" i="5"/>
  <c r="AV229" i="5"/>
  <c r="AV231" i="5"/>
  <c r="AV232" i="5"/>
  <c r="AV233" i="5"/>
  <c r="AV235" i="5"/>
  <c r="AV236" i="5"/>
  <c r="AV237" i="5"/>
  <c r="AV239" i="5"/>
  <c r="AV240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258" i="5"/>
  <c r="AV259" i="5"/>
  <c r="AV260" i="5"/>
  <c r="AV261" i="5"/>
  <c r="AV262" i="5"/>
  <c r="AV263" i="5"/>
  <c r="AV264" i="5"/>
  <c r="AV265" i="5"/>
  <c r="AV266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289" i="5"/>
  <c r="AV290" i="5"/>
  <c r="AV291" i="5"/>
  <c r="AV293" i="5"/>
  <c r="AV297" i="5"/>
  <c r="AV298" i="5"/>
  <c r="AV299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321" i="5"/>
  <c r="AV322" i="5"/>
  <c r="AV323" i="5"/>
  <c r="AV324" i="5"/>
  <c r="AV325" i="5"/>
  <c r="AV326" i="5"/>
  <c r="AV327" i="5"/>
  <c r="AV328" i="5"/>
  <c r="AV329" i="5"/>
  <c r="AV330" i="5"/>
  <c r="AV331" i="5"/>
  <c r="AV332" i="5"/>
  <c r="AV333" i="5"/>
  <c r="AV334" i="5"/>
  <c r="AV335" i="5"/>
  <c r="AV336" i="5"/>
  <c r="AV337" i="5"/>
  <c r="AV338" i="5"/>
  <c r="AV339" i="5"/>
  <c r="AV340" i="5"/>
  <c r="AV341" i="5"/>
  <c r="AV342" i="5"/>
  <c r="AV343" i="5"/>
  <c r="AV344" i="5"/>
  <c r="AV345" i="5"/>
  <c r="AV346" i="5"/>
  <c r="AV347" i="5"/>
  <c r="AV348" i="5"/>
  <c r="AV349" i="5"/>
  <c r="AV350" i="5"/>
  <c r="AV351" i="5"/>
  <c r="AV352" i="5"/>
  <c r="AV353" i="5"/>
  <c r="AV354" i="5"/>
  <c r="AV355" i="5"/>
  <c r="AV356" i="5"/>
  <c r="AV357" i="5"/>
  <c r="AV358" i="5"/>
  <c r="AV359" i="5"/>
  <c r="AV360" i="5"/>
  <c r="AV361" i="5"/>
  <c r="AV362" i="5"/>
  <c r="AV363" i="5"/>
  <c r="AV364" i="5"/>
  <c r="AV365" i="5"/>
  <c r="AV366" i="5"/>
  <c r="AV367" i="5"/>
  <c r="AV368" i="5"/>
  <c r="AV369" i="5"/>
  <c r="AV370" i="5"/>
  <c r="AV371" i="5"/>
  <c r="AV372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400" i="5"/>
  <c r="AV401" i="5"/>
  <c r="AV402" i="5"/>
  <c r="AV403" i="5"/>
  <c r="AV404" i="5"/>
  <c r="AV405" i="5"/>
  <c r="AV406" i="5"/>
  <c r="AV407" i="5"/>
  <c r="AV408" i="5"/>
  <c r="AV409" i="5"/>
  <c r="AV410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6" i="5"/>
  <c r="AV529" i="5"/>
  <c r="AV530" i="5"/>
  <c r="AV531" i="5"/>
  <c r="AV532" i="5"/>
  <c r="AV533" i="5"/>
  <c r="AV534" i="5"/>
  <c r="AV535" i="5"/>
  <c r="AV536" i="5"/>
  <c r="AV537" i="5"/>
  <c r="AV539" i="5"/>
  <c r="AU7" i="5"/>
  <c r="AU8" i="5"/>
  <c r="AU9" i="5"/>
  <c r="AU14" i="5"/>
  <c r="AU15" i="5"/>
  <c r="AU16" i="5"/>
  <c r="AU17" i="5"/>
  <c r="AU18" i="5"/>
  <c r="AU23" i="5"/>
  <c r="AU27" i="5"/>
  <c r="AU31" i="5"/>
  <c r="AU35" i="5"/>
  <c r="AU36" i="5"/>
  <c r="AU37" i="5"/>
  <c r="AU38" i="5"/>
  <c r="AU39" i="5"/>
  <c r="AU40" i="5"/>
  <c r="AU41" i="5"/>
  <c r="AU47" i="5"/>
  <c r="AU48" i="5"/>
  <c r="AU49" i="5"/>
  <c r="AU50" i="5"/>
  <c r="AU51" i="5"/>
  <c r="AU57" i="5"/>
  <c r="AU61" i="5"/>
  <c r="AU64" i="5"/>
  <c r="AU65" i="5"/>
  <c r="AU66" i="5"/>
  <c r="AU68" i="5"/>
  <c r="AU69" i="5"/>
  <c r="AU73" i="5"/>
  <c r="AU76" i="5"/>
  <c r="AU77" i="5"/>
  <c r="AU78" i="5"/>
  <c r="AU79" i="5"/>
  <c r="AU82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99" i="5"/>
  <c r="AU101" i="5"/>
  <c r="AU102" i="5"/>
  <c r="AU103" i="5"/>
  <c r="AU104" i="5"/>
  <c r="AU105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59" i="5"/>
  <c r="AU160" i="5"/>
  <c r="AU161" i="5"/>
  <c r="AU162" i="5"/>
  <c r="AU163" i="5"/>
  <c r="AU164" i="5"/>
  <c r="AU165" i="5"/>
  <c r="AU166" i="5"/>
  <c r="AU167" i="5"/>
  <c r="AU168" i="5"/>
  <c r="AU169" i="5"/>
  <c r="AU170" i="5"/>
  <c r="AU171" i="5"/>
  <c r="AU172" i="5"/>
  <c r="AU173" i="5"/>
  <c r="AU174" i="5"/>
  <c r="AU175" i="5"/>
  <c r="AU176" i="5"/>
  <c r="AU177" i="5"/>
  <c r="AU178" i="5"/>
  <c r="AU179" i="5"/>
  <c r="AU180" i="5"/>
  <c r="AU181" i="5"/>
  <c r="AU182" i="5"/>
  <c r="AU183" i="5"/>
  <c r="AU184" i="5"/>
  <c r="AU185" i="5"/>
  <c r="AU186" i="5"/>
  <c r="AU187" i="5"/>
  <c r="AU188" i="5"/>
  <c r="AU189" i="5"/>
  <c r="AU190" i="5"/>
  <c r="AU19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4" i="5"/>
  <c r="AU215" i="5"/>
  <c r="AU216" i="5"/>
  <c r="AU217" i="5"/>
  <c r="AU218" i="5"/>
  <c r="AU219" i="5"/>
  <c r="AU220" i="5"/>
  <c r="AU221" i="5"/>
  <c r="AU222" i="5"/>
  <c r="AU223" i="5"/>
  <c r="AU224" i="5"/>
  <c r="AU225" i="5"/>
  <c r="AU227" i="5"/>
  <c r="AU229" i="5"/>
  <c r="AU231" i="5"/>
  <c r="AU232" i="5"/>
  <c r="AU233" i="5"/>
  <c r="AU235" i="5"/>
  <c r="AU236" i="5"/>
  <c r="AU237" i="5"/>
  <c r="AU239" i="5"/>
  <c r="AU240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288" i="5"/>
  <c r="AU289" i="5"/>
  <c r="AU290" i="5"/>
  <c r="AU291" i="5"/>
  <c r="AU293" i="5"/>
  <c r="AU297" i="5"/>
  <c r="AU298" i="5"/>
  <c r="AU299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321" i="5"/>
  <c r="AU322" i="5"/>
  <c r="AU323" i="5"/>
  <c r="AU324" i="5"/>
  <c r="AU325" i="5"/>
  <c r="AU326" i="5"/>
  <c r="AU327" i="5"/>
  <c r="AU328" i="5"/>
  <c r="AU329" i="5"/>
  <c r="AU330" i="5"/>
  <c r="AU331" i="5"/>
  <c r="AU332" i="5"/>
  <c r="AU333" i="5"/>
  <c r="AU334" i="5"/>
  <c r="AU335" i="5"/>
  <c r="AU336" i="5"/>
  <c r="AU337" i="5"/>
  <c r="AU338" i="5"/>
  <c r="AU339" i="5"/>
  <c r="AU340" i="5"/>
  <c r="AU341" i="5"/>
  <c r="AU342" i="5"/>
  <c r="AU343" i="5"/>
  <c r="AU344" i="5"/>
  <c r="AU345" i="5"/>
  <c r="AU346" i="5"/>
  <c r="AU347" i="5"/>
  <c r="AU348" i="5"/>
  <c r="AU349" i="5"/>
  <c r="AU350" i="5"/>
  <c r="AU351" i="5"/>
  <c r="AU352" i="5"/>
  <c r="AU353" i="5"/>
  <c r="AU354" i="5"/>
  <c r="AU355" i="5"/>
  <c r="AU356" i="5"/>
  <c r="AU357" i="5"/>
  <c r="AU358" i="5"/>
  <c r="AU359" i="5"/>
  <c r="AU360" i="5"/>
  <c r="AU361" i="5"/>
  <c r="AU362" i="5"/>
  <c r="AU363" i="5"/>
  <c r="AU364" i="5"/>
  <c r="AU365" i="5"/>
  <c r="AU366" i="5"/>
  <c r="AU367" i="5"/>
  <c r="AU368" i="5"/>
  <c r="AU369" i="5"/>
  <c r="AU370" i="5"/>
  <c r="AU371" i="5"/>
  <c r="AU372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400" i="5"/>
  <c r="AU401" i="5"/>
  <c r="AU402" i="5"/>
  <c r="AU403" i="5"/>
  <c r="AU404" i="5"/>
  <c r="AU405" i="5"/>
  <c r="AU406" i="5"/>
  <c r="AU407" i="5"/>
  <c r="AU408" i="5"/>
  <c r="AU409" i="5"/>
  <c r="AU410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6" i="5"/>
  <c r="AU529" i="5"/>
  <c r="AU530" i="5"/>
  <c r="AU531" i="5"/>
  <c r="AU532" i="5"/>
  <c r="AU533" i="5"/>
  <c r="AU534" i="5"/>
  <c r="AU535" i="5"/>
  <c r="AU536" i="5"/>
  <c r="AU537" i="5"/>
  <c r="AU539" i="5"/>
  <c r="AT7" i="5"/>
  <c r="AT8" i="5"/>
  <c r="AT9" i="5"/>
  <c r="AT14" i="5"/>
  <c r="AT15" i="5"/>
  <c r="AT16" i="5"/>
  <c r="AT17" i="5"/>
  <c r="AT18" i="5"/>
  <c r="AT23" i="5"/>
  <c r="AT27" i="5"/>
  <c r="AT31" i="5"/>
  <c r="AT35" i="5"/>
  <c r="AT36" i="5"/>
  <c r="AT37" i="5"/>
  <c r="AT38" i="5"/>
  <c r="AT39" i="5"/>
  <c r="AT40" i="5"/>
  <c r="AT41" i="5"/>
  <c r="AT47" i="5"/>
  <c r="AT48" i="5"/>
  <c r="AT49" i="5"/>
  <c r="AT50" i="5"/>
  <c r="AT51" i="5"/>
  <c r="AT57" i="5"/>
  <c r="AT61" i="5"/>
  <c r="AT64" i="5"/>
  <c r="AT65" i="5"/>
  <c r="AT66" i="5"/>
  <c r="AT68" i="5"/>
  <c r="AT69" i="5"/>
  <c r="AT73" i="5"/>
  <c r="AT76" i="5"/>
  <c r="AT77" i="5"/>
  <c r="AT78" i="5"/>
  <c r="AT79" i="5"/>
  <c r="AT82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1" i="5"/>
  <c r="AT102" i="5"/>
  <c r="AT103" i="5"/>
  <c r="AT104" i="5"/>
  <c r="AT105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4" i="5"/>
  <c r="AT136" i="5"/>
  <c r="AT137" i="5"/>
  <c r="AT139" i="5"/>
  <c r="AT141" i="5"/>
  <c r="AT142" i="5"/>
  <c r="AT144" i="5"/>
  <c r="AT145" i="5"/>
  <c r="AT146" i="5"/>
  <c r="AT147" i="5"/>
  <c r="AT148" i="5"/>
  <c r="AT149" i="5"/>
  <c r="AT153" i="5"/>
  <c r="AT159" i="5"/>
  <c r="AT160" i="5"/>
  <c r="AT161" i="5"/>
  <c r="AT162" i="5"/>
  <c r="AT163" i="5"/>
  <c r="AT164" i="5"/>
  <c r="AT165" i="5"/>
  <c r="AT166" i="5"/>
  <c r="AT167" i="5"/>
  <c r="AT168" i="5"/>
  <c r="AT169" i="5"/>
  <c r="AT170" i="5"/>
  <c r="AT171" i="5"/>
  <c r="AT172" i="5"/>
  <c r="AT173" i="5"/>
  <c r="AT174" i="5"/>
  <c r="AT175" i="5"/>
  <c r="AT176" i="5"/>
  <c r="AT177" i="5"/>
  <c r="AT178" i="5"/>
  <c r="AT179" i="5"/>
  <c r="AT180" i="5"/>
  <c r="AT181" i="5"/>
  <c r="AT182" i="5"/>
  <c r="AT183" i="5"/>
  <c r="AT184" i="5"/>
  <c r="AT185" i="5"/>
  <c r="AT186" i="5"/>
  <c r="AT187" i="5"/>
  <c r="AT18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7" i="5"/>
  <c r="AT229" i="5"/>
  <c r="AT231" i="5"/>
  <c r="AT232" i="5"/>
  <c r="AT233" i="5"/>
  <c r="AT235" i="5"/>
  <c r="AT236" i="5"/>
  <c r="AT237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T263" i="5"/>
  <c r="AT264" i="5"/>
  <c r="AT265" i="5"/>
  <c r="AT266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288" i="5"/>
  <c r="AT289" i="5"/>
  <c r="AT290" i="5"/>
  <c r="AT291" i="5"/>
  <c r="AT293" i="5"/>
  <c r="AT297" i="5"/>
  <c r="AT298" i="5"/>
  <c r="AT299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321" i="5"/>
  <c r="AT322" i="5"/>
  <c r="AT323" i="5"/>
  <c r="AT324" i="5"/>
  <c r="AT325" i="5"/>
  <c r="AT326" i="5"/>
  <c r="AT327" i="5"/>
  <c r="AT328" i="5"/>
  <c r="AT329" i="5"/>
  <c r="AT330" i="5"/>
  <c r="AT331" i="5"/>
  <c r="AT332" i="5"/>
  <c r="AT333" i="5"/>
  <c r="AT334" i="5"/>
  <c r="AT335" i="5"/>
  <c r="AT336" i="5"/>
  <c r="AT337" i="5"/>
  <c r="AT338" i="5"/>
  <c r="AT339" i="5"/>
  <c r="AT340" i="5"/>
  <c r="AT341" i="5"/>
  <c r="AT342" i="5"/>
  <c r="AT343" i="5"/>
  <c r="AT344" i="5"/>
  <c r="AT345" i="5"/>
  <c r="AT346" i="5"/>
  <c r="AT347" i="5"/>
  <c r="AT348" i="5"/>
  <c r="AT349" i="5"/>
  <c r="AT350" i="5"/>
  <c r="AT351" i="5"/>
  <c r="AT352" i="5"/>
  <c r="AT353" i="5"/>
  <c r="AT354" i="5"/>
  <c r="AT355" i="5"/>
  <c r="AT356" i="5"/>
  <c r="AT357" i="5"/>
  <c r="AT358" i="5"/>
  <c r="AT359" i="5"/>
  <c r="AT360" i="5"/>
  <c r="AT361" i="5"/>
  <c r="AT362" i="5"/>
  <c r="AT363" i="5"/>
  <c r="AT364" i="5"/>
  <c r="AT365" i="5"/>
  <c r="AT366" i="5"/>
  <c r="AT367" i="5"/>
  <c r="AT368" i="5"/>
  <c r="AT369" i="5"/>
  <c r="AT370" i="5"/>
  <c r="AT371" i="5"/>
  <c r="AT372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399" i="5"/>
  <c r="AT400" i="5"/>
  <c r="AT401" i="5"/>
  <c r="AT402" i="5"/>
  <c r="AT403" i="5"/>
  <c r="AT404" i="5"/>
  <c r="AT405" i="5"/>
  <c r="AT406" i="5"/>
  <c r="AT407" i="5"/>
  <c r="AT408" i="5"/>
  <c r="AT409" i="5"/>
  <c r="AT410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6" i="5"/>
  <c r="AT529" i="5"/>
  <c r="AT530" i="5"/>
  <c r="AT531" i="5"/>
  <c r="AT532" i="5"/>
  <c r="AT533" i="5"/>
  <c r="AT534" i="5"/>
  <c r="AT535" i="5"/>
  <c r="AT536" i="5"/>
  <c r="AT537" i="5"/>
  <c r="AT539" i="5"/>
  <c r="AR7" i="5"/>
  <c r="AR8" i="5"/>
  <c r="AR9" i="5"/>
  <c r="AR14" i="5"/>
  <c r="AR15" i="5"/>
  <c r="AR16" i="5"/>
  <c r="AR17" i="5"/>
  <c r="AR18" i="5"/>
  <c r="AR23" i="5"/>
  <c r="AR27" i="5"/>
  <c r="AR31" i="5"/>
  <c r="AR35" i="5"/>
  <c r="AR36" i="5"/>
  <c r="AR37" i="5"/>
  <c r="AR38" i="5"/>
  <c r="AR39" i="5"/>
  <c r="AR40" i="5"/>
  <c r="AR47" i="5"/>
  <c r="AR48" i="5"/>
  <c r="AR49" i="5"/>
  <c r="AR51" i="5"/>
  <c r="AR57" i="5"/>
  <c r="AR61" i="5"/>
  <c r="AR64" i="5"/>
  <c r="AR65" i="5"/>
  <c r="AR66" i="5"/>
  <c r="AR68" i="5"/>
  <c r="AR69" i="5"/>
  <c r="AR73" i="5"/>
  <c r="AR76" i="5"/>
  <c r="AR77" i="5"/>
  <c r="AR78" i="5"/>
  <c r="AR79" i="5"/>
  <c r="AR82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1" i="5"/>
  <c r="AR102" i="5"/>
  <c r="AR103" i="5"/>
  <c r="AR104" i="5"/>
  <c r="AR105" i="5"/>
  <c r="AR106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59" i="5"/>
  <c r="AR160" i="5"/>
  <c r="AR161" i="5"/>
  <c r="AR162" i="5"/>
  <c r="AR163" i="5"/>
  <c r="AR164" i="5"/>
  <c r="AR165" i="5"/>
  <c r="AR166" i="5"/>
  <c r="AR167" i="5"/>
  <c r="AR168" i="5"/>
  <c r="AR169" i="5"/>
  <c r="AR170" i="5"/>
  <c r="AR171" i="5"/>
  <c r="AR172" i="5"/>
  <c r="AR173" i="5"/>
  <c r="AR174" i="5"/>
  <c r="AR175" i="5"/>
  <c r="AR176" i="5"/>
  <c r="AR177" i="5"/>
  <c r="AR178" i="5"/>
  <c r="AR179" i="5"/>
  <c r="AR180" i="5"/>
  <c r="AR181" i="5"/>
  <c r="AR182" i="5"/>
  <c r="AR183" i="5"/>
  <c r="AR184" i="5"/>
  <c r="AR185" i="5"/>
  <c r="AR186" i="5"/>
  <c r="AR187" i="5"/>
  <c r="AR188" i="5"/>
  <c r="AR189" i="5"/>
  <c r="AR190" i="5"/>
  <c r="AR191" i="5"/>
  <c r="AR192" i="5"/>
  <c r="AR193" i="5"/>
  <c r="AR194" i="5"/>
  <c r="AR195" i="5"/>
  <c r="AR196" i="5"/>
  <c r="AR197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7" i="5"/>
  <c r="AR229" i="5"/>
  <c r="AR231" i="5"/>
  <c r="AR232" i="5"/>
  <c r="AR233" i="5"/>
  <c r="AR235" i="5"/>
  <c r="AR236" i="5"/>
  <c r="AR237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258" i="5"/>
  <c r="AR259" i="5"/>
  <c r="AR260" i="5"/>
  <c r="AR261" i="5"/>
  <c r="AR262" i="5"/>
  <c r="AR263" i="5"/>
  <c r="AR264" i="5"/>
  <c r="AR265" i="5"/>
  <c r="AR266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6" i="5"/>
  <c r="AR288" i="5"/>
  <c r="AR289" i="5"/>
  <c r="AR290" i="5"/>
  <c r="AR291" i="5"/>
  <c r="AR293" i="5"/>
  <c r="AR297" i="5"/>
  <c r="AR298" i="5"/>
  <c r="AR299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9" i="5"/>
  <c r="AR320" i="5"/>
  <c r="AR321" i="5"/>
  <c r="AR322" i="5"/>
  <c r="AR323" i="5"/>
  <c r="AR324" i="5"/>
  <c r="AR325" i="5"/>
  <c r="AR326" i="5"/>
  <c r="AR327" i="5"/>
  <c r="AR328" i="5"/>
  <c r="AR329" i="5"/>
  <c r="AR330" i="5"/>
  <c r="AR331" i="5"/>
  <c r="AR332" i="5"/>
  <c r="AR333" i="5"/>
  <c r="AR334" i="5"/>
  <c r="AR335" i="5"/>
  <c r="AR336" i="5"/>
  <c r="AR337" i="5"/>
  <c r="AR338" i="5"/>
  <c r="AR339" i="5"/>
  <c r="AR340" i="5"/>
  <c r="AR341" i="5"/>
  <c r="AR342" i="5"/>
  <c r="AR343" i="5"/>
  <c r="AR344" i="5"/>
  <c r="AR345" i="5"/>
  <c r="AR346" i="5"/>
  <c r="AR347" i="5"/>
  <c r="AR348" i="5"/>
  <c r="AR349" i="5"/>
  <c r="AR350" i="5"/>
  <c r="AR351" i="5"/>
  <c r="AR352" i="5"/>
  <c r="AR353" i="5"/>
  <c r="AR354" i="5"/>
  <c r="AR355" i="5"/>
  <c r="AR356" i="5"/>
  <c r="AR357" i="5"/>
  <c r="AR358" i="5"/>
  <c r="AR359" i="5"/>
  <c r="AR360" i="5"/>
  <c r="AR361" i="5"/>
  <c r="AR362" i="5"/>
  <c r="AR363" i="5"/>
  <c r="AR364" i="5"/>
  <c r="AR365" i="5"/>
  <c r="AR366" i="5"/>
  <c r="AR367" i="5"/>
  <c r="AR368" i="5"/>
  <c r="AR369" i="5"/>
  <c r="AR370" i="5"/>
  <c r="AR371" i="5"/>
  <c r="AR372" i="5"/>
  <c r="AR388" i="5"/>
  <c r="AR389" i="5"/>
  <c r="AR390" i="5"/>
  <c r="AR391" i="5"/>
  <c r="AR392" i="5"/>
  <c r="AR393" i="5"/>
  <c r="AR394" i="5"/>
  <c r="AR395" i="5"/>
  <c r="AR396" i="5"/>
  <c r="AR397" i="5"/>
  <c r="AR398" i="5"/>
  <c r="AR399" i="5"/>
  <c r="AR401" i="5"/>
  <c r="AR402" i="5"/>
  <c r="AR403" i="5"/>
  <c r="AR404" i="5"/>
  <c r="AR405" i="5"/>
  <c r="AR406" i="5"/>
  <c r="AR407" i="5"/>
  <c r="AR408" i="5"/>
  <c r="AR409" i="5"/>
  <c r="AR410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79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6" i="5"/>
  <c r="AR530" i="5"/>
  <c r="AQ541" i="5" l="1"/>
  <c r="W33" i="35" s="1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L52" i="37"/>
  <c r="K52" i="37"/>
  <c r="S51" i="37"/>
  <c r="R51" i="37"/>
  <c r="L51" i="37"/>
  <c r="K50" i="37"/>
  <c r="S49" i="37"/>
  <c r="R49" i="37"/>
  <c r="L49" i="37"/>
  <c r="K49" i="37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N318" i="5"/>
  <c r="AG318" i="5"/>
  <c r="X318" i="5"/>
  <c r="AR318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C62" i="35"/>
  <c r="G63" i="35" s="1"/>
  <c r="L41" i="35"/>
  <c r="L32" i="35"/>
  <c r="L16" i="35"/>
  <c r="L13" i="35"/>
  <c r="L11" i="35"/>
  <c r="S62" i="35" l="1"/>
  <c r="R62" i="35"/>
  <c r="F63" i="35"/>
  <c r="H63" i="35"/>
  <c r="M152" i="5"/>
  <c r="M151" i="5"/>
  <c r="M150" i="5"/>
  <c r="AV151" i="5" l="1"/>
  <c r="AU151" i="5"/>
  <c r="AT151" i="5"/>
  <c r="AV150" i="5"/>
  <c r="AU150" i="5"/>
  <c r="AT150" i="5"/>
  <c r="AV152" i="5"/>
  <c r="AU152" i="5"/>
  <c r="AT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N328" i="5"/>
  <c r="AG328" i="5"/>
  <c r="X328" i="5"/>
  <c r="B17" i="2"/>
  <c r="B22" i="33"/>
  <c r="L7" i="33"/>
  <c r="B24" i="33"/>
  <c r="I6" i="33"/>
  <c r="I7" i="33"/>
  <c r="I8" i="33"/>
  <c r="I9" i="33"/>
  <c r="I10" i="33"/>
  <c r="I11" i="33"/>
  <c r="I12" i="33"/>
  <c r="I13" i="33"/>
  <c r="I14" i="33"/>
  <c r="E14" i="33"/>
  <c r="G6" i="33"/>
  <c r="G7" i="33"/>
  <c r="G8" i="33"/>
  <c r="G9" i="33"/>
  <c r="G10" i="33"/>
  <c r="G11" i="33"/>
  <c r="G12" i="33"/>
  <c r="G13" i="33"/>
  <c r="G14" i="33"/>
  <c r="R15" i="33"/>
  <c r="P15" i="33"/>
  <c r="K15" i="33"/>
  <c r="Q14" i="33"/>
  <c r="Q13" i="33"/>
  <c r="Q12" i="33"/>
  <c r="Q11" i="33"/>
  <c r="Q10" i="33"/>
  <c r="Q9" i="33"/>
  <c r="Q6" i="33"/>
  <c r="S5" i="33"/>
  <c r="S4" i="33"/>
  <c r="S3" i="33"/>
  <c r="Q3" i="33"/>
  <c r="AN231" i="5"/>
  <c r="AG231" i="5"/>
  <c r="X231" i="5"/>
  <c r="AN212" i="5"/>
  <c r="AG212" i="5"/>
  <c r="X212" i="5"/>
  <c r="AN216" i="5"/>
  <c r="AG216" i="5"/>
  <c r="X216" i="5"/>
  <c r="I20" i="7"/>
  <c r="B20" i="7"/>
  <c r="B484" i="7"/>
  <c r="I539" i="7"/>
  <c r="C69" i="3"/>
  <c r="C68" i="3"/>
  <c r="C65" i="3"/>
  <c r="C60" i="3"/>
  <c r="C59" i="3"/>
  <c r="C54" i="3"/>
  <c r="C41" i="3"/>
  <c r="C32" i="3"/>
  <c r="I560" i="7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X17" i="22"/>
  <c r="C17" i="22"/>
  <c r="B17" i="22"/>
  <c r="X16" i="22"/>
  <c r="C16" i="22"/>
  <c r="B16" i="22"/>
  <c r="X15" i="22"/>
  <c r="C15" i="22"/>
  <c r="B15" i="22"/>
  <c r="X14" i="22"/>
  <c r="C14" i="22"/>
  <c r="B14" i="22"/>
  <c r="X13" i="22"/>
  <c r="C13" i="22"/>
  <c r="B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I47" i="7"/>
  <c r="B47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39" i="5"/>
  <c r="AM539" i="5"/>
  <c r="AL539" i="5"/>
  <c r="AG539" i="5"/>
  <c r="X539" i="5"/>
  <c r="AR539" i="5"/>
  <c r="AN538" i="5"/>
  <c r="AM538" i="5"/>
  <c r="AL538" i="5"/>
  <c r="AG538" i="5"/>
  <c r="X538" i="5"/>
  <c r="M538" i="5"/>
  <c r="AS538" i="5" s="1"/>
  <c r="AN537" i="5"/>
  <c r="AM537" i="5"/>
  <c r="AL537" i="5"/>
  <c r="AG537" i="5"/>
  <c r="X537" i="5"/>
  <c r="AR537" i="5"/>
  <c r="AN536" i="5"/>
  <c r="AM536" i="5"/>
  <c r="AL536" i="5"/>
  <c r="AG536" i="5"/>
  <c r="X536" i="5"/>
  <c r="AR536" i="5"/>
  <c r="AN535" i="5"/>
  <c r="AM535" i="5"/>
  <c r="AL535" i="5"/>
  <c r="AG535" i="5"/>
  <c r="X535" i="5"/>
  <c r="AR535" i="5"/>
  <c r="AN534" i="5"/>
  <c r="AM534" i="5"/>
  <c r="AL534" i="5"/>
  <c r="AG534" i="5"/>
  <c r="X534" i="5"/>
  <c r="AR534" i="5"/>
  <c r="AN533" i="5"/>
  <c r="AM533" i="5"/>
  <c r="AL533" i="5"/>
  <c r="AG533" i="5"/>
  <c r="X533" i="5"/>
  <c r="AR533" i="5"/>
  <c r="AN532" i="5"/>
  <c r="AM532" i="5"/>
  <c r="AL532" i="5"/>
  <c r="AG532" i="5"/>
  <c r="X532" i="5"/>
  <c r="AR532" i="5"/>
  <c r="AN531" i="5"/>
  <c r="AM531" i="5"/>
  <c r="AL531" i="5"/>
  <c r="AG531" i="5"/>
  <c r="X531" i="5"/>
  <c r="AR531" i="5"/>
  <c r="AN530" i="5"/>
  <c r="AM530" i="5"/>
  <c r="AL530" i="5"/>
  <c r="AG530" i="5"/>
  <c r="X530" i="5"/>
  <c r="AN529" i="5"/>
  <c r="O529" i="5"/>
  <c r="X529" i="5" s="1"/>
  <c r="N529" i="5"/>
  <c r="AR529" i="5"/>
  <c r="AN528" i="5"/>
  <c r="O528" i="5"/>
  <c r="X528" i="5" s="1"/>
  <c r="N528" i="5"/>
  <c r="M528" i="5"/>
  <c r="AS528" i="5" s="1"/>
  <c r="AN527" i="5"/>
  <c r="O527" i="5"/>
  <c r="X527" i="5" s="1"/>
  <c r="N527" i="5"/>
  <c r="M527" i="5"/>
  <c r="AS527" i="5" s="1"/>
  <c r="AN526" i="5"/>
  <c r="O526" i="5"/>
  <c r="X526" i="5" s="1"/>
  <c r="N526" i="5"/>
  <c r="AN525" i="5"/>
  <c r="O525" i="5"/>
  <c r="X525" i="5" s="1"/>
  <c r="N525" i="5"/>
  <c r="M525" i="5"/>
  <c r="AS525" i="5" s="1"/>
  <c r="AN524" i="5"/>
  <c r="O524" i="5"/>
  <c r="X524" i="5" s="1"/>
  <c r="N524" i="5"/>
  <c r="AN523" i="5"/>
  <c r="O523" i="5"/>
  <c r="X523" i="5" s="1"/>
  <c r="N523" i="5"/>
  <c r="AN522" i="5"/>
  <c r="O522" i="5"/>
  <c r="X522" i="5" s="1"/>
  <c r="N522" i="5"/>
  <c r="AN521" i="5"/>
  <c r="O521" i="5"/>
  <c r="X521" i="5" s="1"/>
  <c r="N521" i="5"/>
  <c r="AN520" i="5"/>
  <c r="AG520" i="5"/>
  <c r="X520" i="5"/>
  <c r="N520" i="5"/>
  <c r="AN519" i="5"/>
  <c r="AG519" i="5"/>
  <c r="X519" i="5"/>
  <c r="N519" i="5"/>
  <c r="AN518" i="5"/>
  <c r="AG518" i="5"/>
  <c r="X518" i="5"/>
  <c r="AN517" i="5"/>
  <c r="AG517" i="5"/>
  <c r="X517" i="5"/>
  <c r="N517" i="5"/>
  <c r="AN516" i="5"/>
  <c r="AG516" i="5"/>
  <c r="X516" i="5"/>
  <c r="N516" i="5"/>
  <c r="AN515" i="5"/>
  <c r="AG515" i="5"/>
  <c r="X515" i="5"/>
  <c r="AN514" i="5"/>
  <c r="AG514" i="5"/>
  <c r="X514" i="5"/>
  <c r="AN513" i="5"/>
  <c r="AG513" i="5"/>
  <c r="X513" i="5"/>
  <c r="AN512" i="5"/>
  <c r="AG512" i="5"/>
  <c r="X512" i="5"/>
  <c r="AN511" i="5"/>
  <c r="AG511" i="5"/>
  <c r="X511" i="5"/>
  <c r="AN510" i="5"/>
  <c r="AG510" i="5"/>
  <c r="X510" i="5"/>
  <c r="AN509" i="5"/>
  <c r="AG509" i="5"/>
  <c r="X509" i="5"/>
  <c r="AN508" i="5"/>
  <c r="AG508" i="5"/>
  <c r="X508" i="5"/>
  <c r="AN507" i="5"/>
  <c r="AG507" i="5"/>
  <c r="X507" i="5"/>
  <c r="AN506" i="5"/>
  <c r="AG506" i="5"/>
  <c r="X506" i="5"/>
  <c r="AN505" i="5"/>
  <c r="AG505" i="5"/>
  <c r="X505" i="5"/>
  <c r="AN504" i="5"/>
  <c r="AG504" i="5"/>
  <c r="X504" i="5"/>
  <c r="AN503" i="5"/>
  <c r="AG503" i="5"/>
  <c r="X503" i="5"/>
  <c r="AN502" i="5"/>
  <c r="AG502" i="5"/>
  <c r="X502" i="5"/>
  <c r="AN501" i="5"/>
  <c r="AG501" i="5"/>
  <c r="X501" i="5"/>
  <c r="AN500" i="5"/>
  <c r="AG500" i="5"/>
  <c r="X500" i="5"/>
  <c r="AN499" i="5"/>
  <c r="AG499" i="5"/>
  <c r="X499" i="5"/>
  <c r="AN498" i="5"/>
  <c r="AG498" i="5"/>
  <c r="X498" i="5"/>
  <c r="AN497" i="5"/>
  <c r="AG497" i="5"/>
  <c r="X497" i="5"/>
  <c r="AN496" i="5"/>
  <c r="AG496" i="5"/>
  <c r="X496" i="5"/>
  <c r="AN495" i="5"/>
  <c r="AG495" i="5"/>
  <c r="X495" i="5"/>
  <c r="AN494" i="5"/>
  <c r="AG494" i="5"/>
  <c r="X494" i="5"/>
  <c r="AN493" i="5"/>
  <c r="AG493" i="5"/>
  <c r="X493" i="5"/>
  <c r="AN492" i="5"/>
  <c r="AG492" i="5"/>
  <c r="X492" i="5"/>
  <c r="AN491" i="5"/>
  <c r="AG491" i="5"/>
  <c r="X491" i="5"/>
  <c r="AN490" i="5"/>
  <c r="AG490" i="5"/>
  <c r="X490" i="5"/>
  <c r="AN489" i="5"/>
  <c r="AG489" i="5"/>
  <c r="X489" i="5"/>
  <c r="AN488" i="5"/>
  <c r="AG488" i="5"/>
  <c r="X488" i="5"/>
  <c r="AN487" i="5"/>
  <c r="AG487" i="5"/>
  <c r="X487" i="5"/>
  <c r="AN486" i="5"/>
  <c r="AG486" i="5"/>
  <c r="X486" i="5"/>
  <c r="AN485" i="5"/>
  <c r="AG485" i="5"/>
  <c r="X485" i="5"/>
  <c r="AN484" i="5"/>
  <c r="AG484" i="5"/>
  <c r="X484" i="5"/>
  <c r="AN483" i="5"/>
  <c r="AG483" i="5"/>
  <c r="X483" i="5"/>
  <c r="AN482" i="5"/>
  <c r="AG482" i="5"/>
  <c r="X482" i="5"/>
  <c r="AN481" i="5"/>
  <c r="AG481" i="5"/>
  <c r="X481" i="5"/>
  <c r="AN480" i="5"/>
  <c r="AG480" i="5"/>
  <c r="X480" i="5"/>
  <c r="AN479" i="5"/>
  <c r="AG479" i="5"/>
  <c r="X479" i="5"/>
  <c r="AN478" i="5"/>
  <c r="AG478" i="5"/>
  <c r="X478" i="5"/>
  <c r="AR478" i="5"/>
  <c r="AN477" i="5"/>
  <c r="AG477" i="5"/>
  <c r="X477" i="5"/>
  <c r="AR477" i="5"/>
  <c r="AN476" i="5"/>
  <c r="AG476" i="5"/>
  <c r="X476" i="5"/>
  <c r="AR476" i="5"/>
  <c r="AN475" i="5"/>
  <c r="AG475" i="5"/>
  <c r="X475" i="5"/>
  <c r="AR475" i="5"/>
  <c r="AN474" i="5"/>
  <c r="AG474" i="5"/>
  <c r="X474" i="5"/>
  <c r="AR474" i="5"/>
  <c r="AN473" i="5"/>
  <c r="AG473" i="5"/>
  <c r="X473" i="5"/>
  <c r="AR473" i="5"/>
  <c r="AN472" i="5"/>
  <c r="AG472" i="5"/>
  <c r="X472" i="5"/>
  <c r="AR472" i="5"/>
  <c r="AN471" i="5"/>
  <c r="AG471" i="5"/>
  <c r="X471" i="5"/>
  <c r="AR471" i="5"/>
  <c r="AN470" i="5"/>
  <c r="AG470" i="5"/>
  <c r="X470" i="5"/>
  <c r="AR470" i="5"/>
  <c r="AN469" i="5"/>
  <c r="AG469" i="5"/>
  <c r="X469" i="5"/>
  <c r="AR469" i="5"/>
  <c r="AN468" i="5"/>
  <c r="AG468" i="5"/>
  <c r="X468" i="5"/>
  <c r="AR468" i="5"/>
  <c r="AN467" i="5"/>
  <c r="AG467" i="5"/>
  <c r="X467" i="5"/>
  <c r="AR467" i="5"/>
  <c r="AN466" i="5"/>
  <c r="AG466" i="5"/>
  <c r="X466" i="5"/>
  <c r="AR466" i="5"/>
  <c r="AN465" i="5"/>
  <c r="AG465" i="5"/>
  <c r="X465" i="5"/>
  <c r="AR465" i="5"/>
  <c r="AN464" i="5"/>
  <c r="AG464" i="5"/>
  <c r="X464" i="5"/>
  <c r="AR464" i="5"/>
  <c r="AN463" i="5"/>
  <c r="AG463" i="5"/>
  <c r="X463" i="5"/>
  <c r="AR463" i="5"/>
  <c r="AN462" i="5"/>
  <c r="AG462" i="5"/>
  <c r="X462" i="5"/>
  <c r="AR462" i="5"/>
  <c r="AN461" i="5"/>
  <c r="AG461" i="5"/>
  <c r="X461" i="5"/>
  <c r="AR461" i="5"/>
  <c r="AN460" i="5"/>
  <c r="AG460" i="5"/>
  <c r="X460" i="5"/>
  <c r="AR460" i="5"/>
  <c r="AN459" i="5"/>
  <c r="AG459" i="5"/>
  <c r="X459" i="5"/>
  <c r="AR459" i="5"/>
  <c r="AN458" i="5"/>
  <c r="AG458" i="5"/>
  <c r="X458" i="5"/>
  <c r="AR458" i="5"/>
  <c r="AN457" i="5"/>
  <c r="AG457" i="5"/>
  <c r="X457" i="5"/>
  <c r="AR457" i="5"/>
  <c r="AN456" i="5"/>
  <c r="AG456" i="5"/>
  <c r="X456" i="5"/>
  <c r="AR456" i="5"/>
  <c r="AN455" i="5"/>
  <c r="AG455" i="5"/>
  <c r="X455" i="5"/>
  <c r="AR455" i="5"/>
  <c r="AN454" i="5"/>
  <c r="AG454" i="5"/>
  <c r="X454" i="5"/>
  <c r="AR454" i="5"/>
  <c r="AN453" i="5"/>
  <c r="AG453" i="5"/>
  <c r="X453" i="5"/>
  <c r="AR453" i="5"/>
  <c r="AN452" i="5"/>
  <c r="AG452" i="5"/>
  <c r="X452" i="5"/>
  <c r="AR452" i="5"/>
  <c r="AN451" i="5"/>
  <c r="AG451" i="5"/>
  <c r="X451" i="5"/>
  <c r="AR451" i="5"/>
  <c r="AN450" i="5"/>
  <c r="AG450" i="5"/>
  <c r="X450" i="5"/>
  <c r="AR450" i="5"/>
  <c r="AN449" i="5"/>
  <c r="AG449" i="5"/>
  <c r="X449" i="5"/>
  <c r="AR449" i="5"/>
  <c r="AN448" i="5"/>
  <c r="AG448" i="5"/>
  <c r="X448" i="5"/>
  <c r="AR448" i="5"/>
  <c r="AN447" i="5"/>
  <c r="AG447" i="5"/>
  <c r="X447" i="5"/>
  <c r="AR447" i="5"/>
  <c r="AN446" i="5"/>
  <c r="AG446" i="5"/>
  <c r="X446" i="5"/>
  <c r="AR446" i="5"/>
  <c r="AN445" i="5"/>
  <c r="AG445" i="5"/>
  <c r="X445" i="5"/>
  <c r="AR445" i="5"/>
  <c r="AN444" i="5"/>
  <c r="AG444" i="5"/>
  <c r="X444" i="5"/>
  <c r="AR444" i="5"/>
  <c r="AN443" i="5"/>
  <c r="AG443" i="5"/>
  <c r="X443" i="5"/>
  <c r="AR443" i="5"/>
  <c r="AN442" i="5"/>
  <c r="AG442" i="5"/>
  <c r="X442" i="5"/>
  <c r="AR442" i="5"/>
  <c r="AN441" i="5"/>
  <c r="AG441" i="5"/>
  <c r="X441" i="5"/>
  <c r="AN440" i="5"/>
  <c r="AG440" i="5"/>
  <c r="X440" i="5"/>
  <c r="AN439" i="5"/>
  <c r="AG439" i="5"/>
  <c r="X439" i="5"/>
  <c r="AN438" i="5"/>
  <c r="AG438" i="5"/>
  <c r="X438" i="5"/>
  <c r="AN437" i="5"/>
  <c r="AG437" i="5"/>
  <c r="X437" i="5"/>
  <c r="AN436" i="5"/>
  <c r="AG436" i="5"/>
  <c r="X436" i="5"/>
  <c r="AN435" i="5"/>
  <c r="AG435" i="5"/>
  <c r="X435" i="5"/>
  <c r="AN434" i="5"/>
  <c r="AG434" i="5"/>
  <c r="X434" i="5"/>
  <c r="AN433" i="5"/>
  <c r="AG433" i="5"/>
  <c r="X433" i="5"/>
  <c r="AN432" i="5"/>
  <c r="AG432" i="5"/>
  <c r="X432" i="5"/>
  <c r="AN431" i="5"/>
  <c r="AG431" i="5"/>
  <c r="X431" i="5"/>
  <c r="AN430" i="5"/>
  <c r="AG430" i="5"/>
  <c r="X430" i="5"/>
  <c r="AN429" i="5"/>
  <c r="AG429" i="5"/>
  <c r="X429" i="5"/>
  <c r="AN428" i="5"/>
  <c r="AG428" i="5"/>
  <c r="X428" i="5"/>
  <c r="AN427" i="5"/>
  <c r="AG427" i="5"/>
  <c r="X427" i="5"/>
  <c r="AN426" i="5"/>
  <c r="AG426" i="5"/>
  <c r="X426" i="5"/>
  <c r="AN425" i="5"/>
  <c r="AG425" i="5"/>
  <c r="X425" i="5"/>
  <c r="AN424" i="5"/>
  <c r="AG424" i="5"/>
  <c r="X424" i="5"/>
  <c r="AN423" i="5"/>
  <c r="AG423" i="5"/>
  <c r="X423" i="5"/>
  <c r="AN422" i="5"/>
  <c r="AG422" i="5"/>
  <c r="X422" i="5"/>
  <c r="AN421" i="5"/>
  <c r="AG421" i="5"/>
  <c r="X421" i="5"/>
  <c r="AN420" i="5"/>
  <c r="AG420" i="5"/>
  <c r="X420" i="5"/>
  <c r="AN419" i="5"/>
  <c r="AG419" i="5"/>
  <c r="X419" i="5"/>
  <c r="AN418" i="5"/>
  <c r="AG418" i="5"/>
  <c r="X418" i="5"/>
  <c r="AN417" i="5"/>
  <c r="AG417" i="5"/>
  <c r="X417" i="5"/>
  <c r="AN416" i="5"/>
  <c r="AG416" i="5"/>
  <c r="X416" i="5"/>
  <c r="AN415" i="5"/>
  <c r="AG415" i="5"/>
  <c r="X415" i="5"/>
  <c r="AN414" i="5"/>
  <c r="AG414" i="5"/>
  <c r="X414" i="5"/>
  <c r="AN413" i="5"/>
  <c r="AG413" i="5"/>
  <c r="X413" i="5"/>
  <c r="AN412" i="5"/>
  <c r="AG412" i="5"/>
  <c r="X412" i="5"/>
  <c r="AN411" i="5"/>
  <c r="AG411" i="5"/>
  <c r="X411" i="5"/>
  <c r="AN410" i="5"/>
  <c r="AG410" i="5"/>
  <c r="X410" i="5"/>
  <c r="AN409" i="5"/>
  <c r="AG409" i="5"/>
  <c r="X409" i="5"/>
  <c r="AN408" i="5"/>
  <c r="AG408" i="5"/>
  <c r="X408" i="5"/>
  <c r="AN407" i="5"/>
  <c r="AG407" i="5"/>
  <c r="X407" i="5"/>
  <c r="AN406" i="5"/>
  <c r="AG406" i="5"/>
  <c r="X406" i="5"/>
  <c r="AN405" i="5"/>
  <c r="AG405" i="5"/>
  <c r="X405" i="5"/>
  <c r="AN404" i="5"/>
  <c r="AG404" i="5"/>
  <c r="X404" i="5"/>
  <c r="AN400" i="5"/>
  <c r="AG400" i="5"/>
  <c r="X400" i="5"/>
  <c r="AR400" i="5"/>
  <c r="AN399" i="5"/>
  <c r="AG399" i="5"/>
  <c r="X399" i="5"/>
  <c r="AN398" i="5"/>
  <c r="AG398" i="5"/>
  <c r="X398" i="5"/>
  <c r="AN397" i="5"/>
  <c r="AG397" i="5"/>
  <c r="X397" i="5"/>
  <c r="AN396" i="5"/>
  <c r="AG396" i="5"/>
  <c r="X396" i="5"/>
  <c r="AN395" i="5"/>
  <c r="AG395" i="5"/>
  <c r="X395" i="5"/>
  <c r="AN394" i="5"/>
  <c r="AG394" i="5"/>
  <c r="X394" i="5"/>
  <c r="AN403" i="5"/>
  <c r="AG403" i="5"/>
  <c r="X403" i="5"/>
  <c r="AN393" i="5"/>
  <c r="AG393" i="5"/>
  <c r="X393" i="5"/>
  <c r="AN392" i="5"/>
  <c r="AG392" i="5"/>
  <c r="X392" i="5"/>
  <c r="AN402" i="5"/>
  <c r="AG402" i="5"/>
  <c r="X402" i="5"/>
  <c r="AN401" i="5"/>
  <c r="AG401" i="5"/>
  <c r="X401" i="5"/>
  <c r="AN391" i="5"/>
  <c r="AG391" i="5"/>
  <c r="X391" i="5"/>
  <c r="AN390" i="5"/>
  <c r="AG390" i="5"/>
  <c r="X390" i="5"/>
  <c r="AN389" i="5"/>
  <c r="AG389" i="5"/>
  <c r="X389" i="5"/>
  <c r="AN388" i="5"/>
  <c r="AG388" i="5"/>
  <c r="X388" i="5"/>
  <c r="AN387" i="5"/>
  <c r="AG387" i="5"/>
  <c r="X387" i="5"/>
  <c r="AR387" i="5"/>
  <c r="AN386" i="5"/>
  <c r="AG386" i="5"/>
  <c r="X386" i="5"/>
  <c r="AR386" i="5"/>
  <c r="AN385" i="5"/>
  <c r="AG385" i="5"/>
  <c r="X385" i="5"/>
  <c r="AR385" i="5"/>
  <c r="AN384" i="5"/>
  <c r="AG384" i="5"/>
  <c r="X384" i="5"/>
  <c r="AR384" i="5"/>
  <c r="AN383" i="5"/>
  <c r="AG383" i="5"/>
  <c r="X383" i="5"/>
  <c r="AR383" i="5"/>
  <c r="AN382" i="5"/>
  <c r="AG382" i="5"/>
  <c r="X382" i="5"/>
  <c r="AR382" i="5"/>
  <c r="AN381" i="5"/>
  <c r="AG381" i="5"/>
  <c r="X381" i="5"/>
  <c r="AR381" i="5"/>
  <c r="AN380" i="5"/>
  <c r="AG380" i="5"/>
  <c r="X380" i="5"/>
  <c r="AR380" i="5"/>
  <c r="AN379" i="5"/>
  <c r="AG379" i="5"/>
  <c r="X379" i="5"/>
  <c r="AR379" i="5"/>
  <c r="AN378" i="5"/>
  <c r="AG378" i="5"/>
  <c r="X378" i="5"/>
  <c r="AR378" i="5"/>
  <c r="AN377" i="5"/>
  <c r="AG377" i="5"/>
  <c r="X377" i="5"/>
  <c r="AR377" i="5"/>
  <c r="AN376" i="5"/>
  <c r="AG376" i="5"/>
  <c r="X376" i="5"/>
  <c r="AR376" i="5"/>
  <c r="AN375" i="5"/>
  <c r="AG375" i="5"/>
  <c r="X375" i="5"/>
  <c r="AR375" i="5"/>
  <c r="AN374" i="5"/>
  <c r="AG374" i="5"/>
  <c r="X374" i="5"/>
  <c r="AR374" i="5"/>
  <c r="AN373" i="5"/>
  <c r="AG373" i="5"/>
  <c r="X373" i="5"/>
  <c r="AR373" i="5"/>
  <c r="AN372" i="5"/>
  <c r="AG372" i="5"/>
  <c r="X372" i="5"/>
  <c r="AN371" i="5"/>
  <c r="AG371" i="5"/>
  <c r="X371" i="5"/>
  <c r="AN370" i="5"/>
  <c r="AG370" i="5"/>
  <c r="X370" i="5"/>
  <c r="AN369" i="5"/>
  <c r="AG369" i="5"/>
  <c r="X369" i="5"/>
  <c r="AN368" i="5"/>
  <c r="AG368" i="5"/>
  <c r="X368" i="5"/>
  <c r="AN367" i="5"/>
  <c r="AG367" i="5"/>
  <c r="X367" i="5"/>
  <c r="AN366" i="5"/>
  <c r="AG366" i="5"/>
  <c r="X366" i="5"/>
  <c r="AN365" i="5"/>
  <c r="AG365" i="5"/>
  <c r="X365" i="5"/>
  <c r="AN364" i="5"/>
  <c r="AG364" i="5"/>
  <c r="X364" i="5"/>
  <c r="AN363" i="5"/>
  <c r="AG363" i="5"/>
  <c r="X363" i="5"/>
  <c r="AN362" i="5"/>
  <c r="AG362" i="5"/>
  <c r="X362" i="5"/>
  <c r="AN361" i="5"/>
  <c r="AG361" i="5"/>
  <c r="X361" i="5"/>
  <c r="AN360" i="5"/>
  <c r="AG360" i="5"/>
  <c r="X360" i="5"/>
  <c r="AN359" i="5"/>
  <c r="AG359" i="5"/>
  <c r="X359" i="5"/>
  <c r="AN358" i="5"/>
  <c r="AG358" i="5"/>
  <c r="X358" i="5"/>
  <c r="AN357" i="5"/>
  <c r="AG357" i="5"/>
  <c r="X357" i="5"/>
  <c r="AN356" i="5"/>
  <c r="AG356" i="5"/>
  <c r="X356" i="5"/>
  <c r="AN355" i="5"/>
  <c r="AG355" i="5"/>
  <c r="X355" i="5"/>
  <c r="AN354" i="5"/>
  <c r="AG354" i="5"/>
  <c r="X354" i="5"/>
  <c r="AN353" i="5"/>
  <c r="AG353" i="5"/>
  <c r="X353" i="5"/>
  <c r="AN352" i="5"/>
  <c r="AG352" i="5"/>
  <c r="X352" i="5"/>
  <c r="AN351" i="5"/>
  <c r="AG351" i="5"/>
  <c r="X351" i="5"/>
  <c r="AN350" i="5"/>
  <c r="AG350" i="5"/>
  <c r="X350" i="5"/>
  <c r="AN349" i="5"/>
  <c r="AG349" i="5"/>
  <c r="X349" i="5"/>
  <c r="AN348" i="5"/>
  <c r="AG348" i="5"/>
  <c r="X348" i="5"/>
  <c r="AN347" i="5"/>
  <c r="AN346" i="5"/>
  <c r="AN345" i="5"/>
  <c r="AG345" i="5"/>
  <c r="X345" i="5"/>
  <c r="AN344" i="5"/>
  <c r="AG344" i="5"/>
  <c r="X344" i="5"/>
  <c r="AN343" i="5"/>
  <c r="AG343" i="5"/>
  <c r="X343" i="5"/>
  <c r="AN342" i="5"/>
  <c r="AG342" i="5"/>
  <c r="X342" i="5"/>
  <c r="AN341" i="5"/>
  <c r="AG341" i="5"/>
  <c r="X341" i="5"/>
  <c r="AN340" i="5"/>
  <c r="AG340" i="5"/>
  <c r="X340" i="5"/>
  <c r="AN339" i="5"/>
  <c r="AG339" i="5"/>
  <c r="X339" i="5"/>
  <c r="AN338" i="5"/>
  <c r="AG338" i="5"/>
  <c r="X338" i="5"/>
  <c r="AN337" i="5"/>
  <c r="AG337" i="5"/>
  <c r="X337" i="5"/>
  <c r="AN336" i="5"/>
  <c r="AG336" i="5"/>
  <c r="X336" i="5"/>
  <c r="AN335" i="5"/>
  <c r="AG335" i="5"/>
  <c r="X335" i="5"/>
  <c r="AN334" i="5"/>
  <c r="AG334" i="5"/>
  <c r="X334" i="5"/>
  <c r="AN333" i="5"/>
  <c r="AG333" i="5"/>
  <c r="X333" i="5"/>
  <c r="AN332" i="5"/>
  <c r="AG332" i="5"/>
  <c r="X332" i="5"/>
  <c r="AN331" i="5"/>
  <c r="AG331" i="5"/>
  <c r="X331" i="5"/>
  <c r="AN330" i="5"/>
  <c r="AG330" i="5"/>
  <c r="X330" i="5"/>
  <c r="AN329" i="5"/>
  <c r="AG329" i="5"/>
  <c r="X329" i="5"/>
  <c r="AN327" i="5"/>
  <c r="AG327" i="5"/>
  <c r="X327" i="5"/>
  <c r="AN326" i="5"/>
  <c r="AG326" i="5"/>
  <c r="X326" i="5"/>
  <c r="AN325" i="5"/>
  <c r="AG325" i="5"/>
  <c r="X325" i="5"/>
  <c r="AN324" i="5"/>
  <c r="AG324" i="5"/>
  <c r="X324" i="5"/>
  <c r="AN323" i="5"/>
  <c r="AG323" i="5"/>
  <c r="X323" i="5"/>
  <c r="AN322" i="5"/>
  <c r="AG322" i="5"/>
  <c r="X322" i="5"/>
  <c r="AN321" i="5"/>
  <c r="AG321" i="5"/>
  <c r="X321" i="5"/>
  <c r="AN320" i="5"/>
  <c r="AG320" i="5"/>
  <c r="X320" i="5"/>
  <c r="AN319" i="5"/>
  <c r="AG319" i="5"/>
  <c r="X319" i="5"/>
  <c r="AN317" i="5"/>
  <c r="AG317" i="5"/>
  <c r="X317" i="5"/>
  <c r="AR317" i="5"/>
  <c r="AN316" i="5"/>
  <c r="AM316" i="5"/>
  <c r="AL316" i="5"/>
  <c r="AG316" i="5"/>
  <c r="X316" i="5"/>
  <c r="AR316" i="5"/>
  <c r="AN315" i="5"/>
  <c r="AG315" i="5"/>
  <c r="X315" i="5"/>
  <c r="AR315" i="5"/>
  <c r="AN314" i="5"/>
  <c r="AG314" i="5"/>
  <c r="X314" i="5"/>
  <c r="AR314" i="5"/>
  <c r="AN313" i="5"/>
  <c r="AG313" i="5"/>
  <c r="X313" i="5"/>
  <c r="AN312" i="5"/>
  <c r="AG312" i="5"/>
  <c r="X312" i="5"/>
  <c r="AN311" i="5"/>
  <c r="AG311" i="5"/>
  <c r="X311" i="5"/>
  <c r="AN310" i="5"/>
  <c r="AG310" i="5"/>
  <c r="X310" i="5"/>
  <c r="AN309" i="5"/>
  <c r="AG309" i="5"/>
  <c r="X309" i="5"/>
  <c r="AN308" i="5"/>
  <c r="AG308" i="5"/>
  <c r="X308" i="5"/>
  <c r="AN307" i="5"/>
  <c r="AG307" i="5"/>
  <c r="X307" i="5"/>
  <c r="AN306" i="5"/>
  <c r="AG306" i="5"/>
  <c r="X306" i="5"/>
  <c r="AN305" i="5"/>
  <c r="AG305" i="5"/>
  <c r="X305" i="5"/>
  <c r="AN304" i="5"/>
  <c r="AG304" i="5"/>
  <c r="X304" i="5"/>
  <c r="AN303" i="5"/>
  <c r="AG303" i="5"/>
  <c r="X303" i="5"/>
  <c r="AN302" i="5"/>
  <c r="AG302" i="5"/>
  <c r="X302" i="5"/>
  <c r="AN301" i="5"/>
  <c r="AG301" i="5"/>
  <c r="X301" i="5"/>
  <c r="AN300" i="5"/>
  <c r="AG300" i="5"/>
  <c r="X300" i="5"/>
  <c r="AN299" i="5"/>
  <c r="AG299" i="5"/>
  <c r="X299" i="5"/>
  <c r="AN298" i="5"/>
  <c r="AG298" i="5"/>
  <c r="X298" i="5"/>
  <c r="AN297" i="5"/>
  <c r="AG297" i="5"/>
  <c r="X297" i="5"/>
  <c r="AN296" i="5"/>
  <c r="AG296" i="5"/>
  <c r="X296" i="5"/>
  <c r="M296" i="5"/>
  <c r="AS296" i="5" s="1"/>
  <c r="AN295" i="5"/>
  <c r="AG295" i="5"/>
  <c r="X295" i="5"/>
  <c r="M295" i="5"/>
  <c r="AS295" i="5" s="1"/>
  <c r="AN294" i="5"/>
  <c r="AG294" i="5"/>
  <c r="X294" i="5"/>
  <c r="M294" i="5"/>
  <c r="AS294" i="5" s="1"/>
  <c r="AN293" i="5"/>
  <c r="AG293" i="5"/>
  <c r="X293" i="5"/>
  <c r="AN292" i="5"/>
  <c r="AG292" i="5"/>
  <c r="X292" i="5"/>
  <c r="M292" i="5"/>
  <c r="AS292" i="5" s="1"/>
  <c r="AN291" i="5"/>
  <c r="AG291" i="5"/>
  <c r="X291" i="5"/>
  <c r="AN290" i="5"/>
  <c r="AG290" i="5"/>
  <c r="X290" i="5"/>
  <c r="AN289" i="5"/>
  <c r="AG289" i="5"/>
  <c r="X289" i="5"/>
  <c r="AN288" i="5"/>
  <c r="AG288" i="5"/>
  <c r="X288" i="5"/>
  <c r="AN287" i="5"/>
  <c r="AG287" i="5"/>
  <c r="AB287" i="5"/>
  <c r="AA287" i="5"/>
  <c r="X287" i="5"/>
  <c r="AN286" i="5"/>
  <c r="AG286" i="5"/>
  <c r="X286" i="5"/>
  <c r="AN285" i="5"/>
  <c r="AG285" i="5"/>
  <c r="AB285" i="5"/>
  <c r="AA285" i="5"/>
  <c r="X285" i="5"/>
  <c r="AN284" i="5"/>
  <c r="AG284" i="5"/>
  <c r="AN283" i="5"/>
  <c r="AG283" i="5"/>
  <c r="X283" i="5"/>
  <c r="AN282" i="5"/>
  <c r="AG282" i="5"/>
  <c r="X282" i="5"/>
  <c r="AN281" i="5"/>
  <c r="AG281" i="5"/>
  <c r="X281" i="5"/>
  <c r="AN280" i="5"/>
  <c r="AG280" i="5"/>
  <c r="X280" i="5"/>
  <c r="AN279" i="5"/>
  <c r="AG279" i="5"/>
  <c r="X279" i="5"/>
  <c r="AN278" i="5"/>
  <c r="AG278" i="5"/>
  <c r="X278" i="5"/>
  <c r="AN277" i="5"/>
  <c r="AG277" i="5"/>
  <c r="X277" i="5"/>
  <c r="AN276" i="5"/>
  <c r="AG276" i="5"/>
  <c r="X276" i="5"/>
  <c r="AN275" i="5"/>
  <c r="AG275" i="5"/>
  <c r="X275" i="5"/>
  <c r="AN274" i="5"/>
  <c r="AG274" i="5"/>
  <c r="X274" i="5"/>
  <c r="AN273" i="5"/>
  <c r="AG273" i="5"/>
  <c r="X273" i="5"/>
  <c r="AN272" i="5"/>
  <c r="AG272" i="5"/>
  <c r="X272" i="5"/>
  <c r="AN271" i="5"/>
  <c r="AG271" i="5"/>
  <c r="X271" i="5"/>
  <c r="AN270" i="5"/>
  <c r="AG270" i="5"/>
  <c r="X270" i="5"/>
  <c r="AN269" i="5"/>
  <c r="AG269" i="5"/>
  <c r="X269" i="5"/>
  <c r="AN268" i="5"/>
  <c r="AG268" i="5"/>
  <c r="X268" i="5"/>
  <c r="AN267" i="5"/>
  <c r="AG267" i="5"/>
  <c r="X267" i="5"/>
  <c r="AN266" i="5"/>
  <c r="AG266" i="5"/>
  <c r="X266" i="5"/>
  <c r="AN265" i="5"/>
  <c r="AG265" i="5"/>
  <c r="X265" i="5"/>
  <c r="AN264" i="5"/>
  <c r="AG264" i="5"/>
  <c r="X264" i="5"/>
  <c r="AN263" i="5"/>
  <c r="AG263" i="5"/>
  <c r="X263" i="5"/>
  <c r="AN262" i="5"/>
  <c r="AG262" i="5"/>
  <c r="X262" i="5"/>
  <c r="AN261" i="5"/>
  <c r="AG261" i="5"/>
  <c r="X261" i="5"/>
  <c r="AN260" i="5"/>
  <c r="AG260" i="5"/>
  <c r="X260" i="5"/>
  <c r="AN259" i="5"/>
  <c r="AG259" i="5"/>
  <c r="X259" i="5"/>
  <c r="AN258" i="5"/>
  <c r="AG258" i="5"/>
  <c r="X258" i="5"/>
  <c r="AN257" i="5"/>
  <c r="AG257" i="5"/>
  <c r="X257" i="5"/>
  <c r="AN256" i="5"/>
  <c r="AG256" i="5"/>
  <c r="X256" i="5"/>
  <c r="AN255" i="5"/>
  <c r="AG255" i="5"/>
  <c r="X255" i="5"/>
  <c r="AN254" i="5"/>
  <c r="AG254" i="5"/>
  <c r="X254" i="5"/>
  <c r="AN253" i="5"/>
  <c r="AG253" i="5"/>
  <c r="X253" i="5"/>
  <c r="AN252" i="5"/>
  <c r="AG252" i="5"/>
  <c r="X252" i="5"/>
  <c r="AN251" i="5"/>
  <c r="AG251" i="5"/>
  <c r="X251" i="5"/>
  <c r="AN250" i="5"/>
  <c r="AG250" i="5"/>
  <c r="X250" i="5"/>
  <c r="AN249" i="5"/>
  <c r="AG249" i="5"/>
  <c r="X249" i="5"/>
  <c r="AN248" i="5"/>
  <c r="AG248" i="5"/>
  <c r="X248" i="5"/>
  <c r="AN247" i="5"/>
  <c r="AG247" i="5"/>
  <c r="X247" i="5"/>
  <c r="AN246" i="5"/>
  <c r="AG246" i="5"/>
  <c r="X246" i="5"/>
  <c r="AN245" i="5"/>
  <c r="AG245" i="5"/>
  <c r="X245" i="5"/>
  <c r="AN244" i="5"/>
  <c r="AG244" i="5"/>
  <c r="X244" i="5"/>
  <c r="AN243" i="5"/>
  <c r="AG243" i="5"/>
  <c r="X243" i="5"/>
  <c r="AN242" i="5"/>
  <c r="AG242" i="5"/>
  <c r="X242" i="5"/>
  <c r="AN241" i="5"/>
  <c r="AG241" i="5"/>
  <c r="X241" i="5"/>
  <c r="AN240" i="5"/>
  <c r="AG240" i="5"/>
  <c r="X240" i="5"/>
  <c r="AN239" i="5"/>
  <c r="AG239" i="5"/>
  <c r="X239" i="5"/>
  <c r="AN238" i="5"/>
  <c r="AG238" i="5"/>
  <c r="X238" i="5"/>
  <c r="M238" i="5"/>
  <c r="AS238" i="5" s="1"/>
  <c r="AN237" i="5"/>
  <c r="AG237" i="5"/>
  <c r="X237" i="5"/>
  <c r="AN236" i="5"/>
  <c r="AG236" i="5"/>
  <c r="X236" i="5"/>
  <c r="AN235" i="5"/>
  <c r="AG235" i="5"/>
  <c r="X235" i="5"/>
  <c r="AN234" i="5"/>
  <c r="AG234" i="5"/>
  <c r="X234" i="5"/>
  <c r="M234" i="5"/>
  <c r="AS234" i="5" s="1"/>
  <c r="AN233" i="5"/>
  <c r="AG233" i="5"/>
  <c r="X233" i="5"/>
  <c r="AN232" i="5"/>
  <c r="AG232" i="5"/>
  <c r="X232" i="5"/>
  <c r="AN230" i="5"/>
  <c r="AG230" i="5"/>
  <c r="X230" i="5"/>
  <c r="M230" i="5"/>
  <c r="AS230" i="5" s="1"/>
  <c r="AN229" i="5"/>
  <c r="AG229" i="5"/>
  <c r="X229" i="5"/>
  <c r="AN228" i="5"/>
  <c r="AG228" i="5"/>
  <c r="X228" i="5"/>
  <c r="M228" i="5"/>
  <c r="AS228" i="5" s="1"/>
  <c r="AN227" i="5"/>
  <c r="AG227" i="5"/>
  <c r="X227" i="5"/>
  <c r="AN226" i="5"/>
  <c r="AG226" i="5"/>
  <c r="X226" i="5"/>
  <c r="M226" i="5"/>
  <c r="AS226" i="5" s="1"/>
  <c r="AN225" i="5"/>
  <c r="AG225" i="5"/>
  <c r="X225" i="5"/>
  <c r="AN224" i="5"/>
  <c r="AG224" i="5"/>
  <c r="X224" i="5"/>
  <c r="AN223" i="5"/>
  <c r="AG223" i="5"/>
  <c r="X223" i="5"/>
  <c r="AN222" i="5"/>
  <c r="AG222" i="5"/>
  <c r="X222" i="5"/>
  <c r="AN221" i="5"/>
  <c r="AG221" i="5"/>
  <c r="X221" i="5"/>
  <c r="AN220" i="5"/>
  <c r="AG220" i="5"/>
  <c r="X220" i="5"/>
  <c r="AN219" i="5"/>
  <c r="AG219" i="5"/>
  <c r="X219" i="5"/>
  <c r="AN218" i="5"/>
  <c r="AG218" i="5"/>
  <c r="X218" i="5"/>
  <c r="AN217" i="5"/>
  <c r="AG217" i="5"/>
  <c r="X217" i="5"/>
  <c r="AN215" i="5"/>
  <c r="AG215" i="5"/>
  <c r="X215" i="5"/>
  <c r="AN214" i="5"/>
  <c r="AG214" i="5"/>
  <c r="X214" i="5"/>
  <c r="AN213" i="5"/>
  <c r="AG213" i="5"/>
  <c r="X213" i="5"/>
  <c r="M213" i="5"/>
  <c r="AS213" i="5" s="1"/>
  <c r="AN211" i="5"/>
  <c r="AG211" i="5"/>
  <c r="X211" i="5"/>
  <c r="AN210" i="5"/>
  <c r="AG210" i="5"/>
  <c r="X210" i="5"/>
  <c r="AN209" i="5"/>
  <c r="AG209" i="5"/>
  <c r="X209" i="5"/>
  <c r="AN208" i="5"/>
  <c r="AG208" i="5"/>
  <c r="X208" i="5"/>
  <c r="AN207" i="5"/>
  <c r="AG207" i="5"/>
  <c r="X207" i="5"/>
  <c r="AN206" i="5"/>
  <c r="AG206" i="5"/>
  <c r="X206" i="5"/>
  <c r="AN205" i="5"/>
  <c r="AG205" i="5"/>
  <c r="X205" i="5"/>
  <c r="AN204" i="5"/>
  <c r="AG204" i="5"/>
  <c r="X204" i="5"/>
  <c r="AN203" i="5"/>
  <c r="AG203" i="5"/>
  <c r="X203" i="5"/>
  <c r="AN202" i="5"/>
  <c r="AG202" i="5"/>
  <c r="X202" i="5"/>
  <c r="AN201" i="5"/>
  <c r="AG201" i="5"/>
  <c r="X201" i="5"/>
  <c r="AN200" i="5"/>
  <c r="AG200" i="5"/>
  <c r="X200" i="5"/>
  <c r="AN199" i="5"/>
  <c r="AG199" i="5"/>
  <c r="X199" i="5"/>
  <c r="AN198" i="5"/>
  <c r="AG198" i="5"/>
  <c r="X198" i="5"/>
  <c r="AR198" i="5"/>
  <c r="AN197" i="5"/>
  <c r="AG197" i="5"/>
  <c r="X197" i="5"/>
  <c r="AN196" i="5"/>
  <c r="AG196" i="5"/>
  <c r="X196" i="5"/>
  <c r="AN195" i="5"/>
  <c r="AG195" i="5"/>
  <c r="X195" i="5"/>
  <c r="AN194" i="5"/>
  <c r="AG194" i="5"/>
  <c r="X194" i="5"/>
  <c r="AN193" i="5"/>
  <c r="AG193" i="5"/>
  <c r="X193" i="5"/>
  <c r="AN192" i="5"/>
  <c r="AG192" i="5"/>
  <c r="X192" i="5"/>
  <c r="AN191" i="5"/>
  <c r="AG191" i="5"/>
  <c r="X191" i="5"/>
  <c r="AN190" i="5"/>
  <c r="AG190" i="5"/>
  <c r="X190" i="5"/>
  <c r="AN189" i="5"/>
  <c r="AG189" i="5"/>
  <c r="X189" i="5"/>
  <c r="AN188" i="5"/>
  <c r="AG188" i="5"/>
  <c r="X188" i="5"/>
  <c r="AN187" i="5"/>
  <c r="AG187" i="5"/>
  <c r="X187" i="5"/>
  <c r="AN186" i="5"/>
  <c r="AG186" i="5"/>
  <c r="X186" i="5"/>
  <c r="AN185" i="5"/>
  <c r="AG185" i="5"/>
  <c r="X185" i="5"/>
  <c r="AN184" i="5"/>
  <c r="AG184" i="5"/>
  <c r="X184" i="5"/>
  <c r="AN183" i="5"/>
  <c r="AG183" i="5"/>
  <c r="X183" i="5"/>
  <c r="AN182" i="5"/>
  <c r="AG182" i="5"/>
  <c r="X182" i="5"/>
  <c r="AN181" i="5"/>
  <c r="AG181" i="5"/>
  <c r="X181" i="5"/>
  <c r="AN180" i="5"/>
  <c r="AG180" i="5"/>
  <c r="X180" i="5"/>
  <c r="AN179" i="5"/>
  <c r="AG179" i="5"/>
  <c r="X179" i="5"/>
  <c r="AN178" i="5"/>
  <c r="AG178" i="5"/>
  <c r="X178" i="5"/>
  <c r="AN177" i="5"/>
  <c r="AG177" i="5"/>
  <c r="X177" i="5"/>
  <c r="AN176" i="5"/>
  <c r="AG176" i="5"/>
  <c r="X176" i="5"/>
  <c r="AN175" i="5"/>
  <c r="AG175" i="5"/>
  <c r="X175" i="5"/>
  <c r="AN174" i="5"/>
  <c r="AG174" i="5"/>
  <c r="X174" i="5"/>
  <c r="AN173" i="5"/>
  <c r="AG173" i="5"/>
  <c r="X173" i="5"/>
  <c r="AN172" i="5"/>
  <c r="AG172" i="5"/>
  <c r="X172" i="5"/>
  <c r="AN171" i="5"/>
  <c r="AG171" i="5"/>
  <c r="X171" i="5"/>
  <c r="AN170" i="5"/>
  <c r="AG170" i="5"/>
  <c r="X170" i="5"/>
  <c r="AN169" i="5"/>
  <c r="AG169" i="5"/>
  <c r="X169" i="5"/>
  <c r="AN168" i="5"/>
  <c r="AG168" i="5"/>
  <c r="X168" i="5"/>
  <c r="AN167" i="5"/>
  <c r="AG167" i="5"/>
  <c r="X167" i="5"/>
  <c r="AN166" i="5"/>
  <c r="AG166" i="5"/>
  <c r="X166" i="5"/>
  <c r="AN165" i="5"/>
  <c r="AG165" i="5"/>
  <c r="X165" i="5"/>
  <c r="AN164" i="5"/>
  <c r="AG164" i="5"/>
  <c r="X164" i="5"/>
  <c r="AN163" i="5"/>
  <c r="AG163" i="5"/>
  <c r="X163" i="5"/>
  <c r="AN162" i="5"/>
  <c r="AG162" i="5"/>
  <c r="X162" i="5"/>
  <c r="AN161" i="5"/>
  <c r="AG161" i="5"/>
  <c r="X161" i="5"/>
  <c r="AN160" i="5"/>
  <c r="AG160" i="5"/>
  <c r="X160" i="5"/>
  <c r="AN159" i="5"/>
  <c r="AG159" i="5"/>
  <c r="X159" i="5"/>
  <c r="AN158" i="5"/>
  <c r="AG158" i="5"/>
  <c r="X158" i="5"/>
  <c r="M158" i="5"/>
  <c r="AS158" i="5" s="1"/>
  <c r="AN157" i="5"/>
  <c r="AG157" i="5"/>
  <c r="X157" i="5"/>
  <c r="M157" i="5"/>
  <c r="AS157" i="5" s="1"/>
  <c r="AN156" i="5"/>
  <c r="AG156" i="5"/>
  <c r="X156" i="5"/>
  <c r="M156" i="5"/>
  <c r="AS156" i="5" s="1"/>
  <c r="AN155" i="5"/>
  <c r="AG155" i="5"/>
  <c r="AB155" i="5"/>
  <c r="AA155" i="5"/>
  <c r="X155" i="5"/>
  <c r="M155" i="5"/>
  <c r="AN154" i="5"/>
  <c r="AG154" i="5"/>
  <c r="AB154" i="5"/>
  <c r="AA154" i="5"/>
  <c r="X154" i="5"/>
  <c r="M154" i="5"/>
  <c r="AS154" i="5" s="1"/>
  <c r="AN153" i="5"/>
  <c r="AG153" i="5"/>
  <c r="AB153" i="5"/>
  <c r="AA153" i="5"/>
  <c r="X153" i="5"/>
  <c r="AN152" i="5"/>
  <c r="AG152" i="5"/>
  <c r="AB152" i="5"/>
  <c r="AR152" i="5" s="1"/>
  <c r="AA152" i="5"/>
  <c r="X152" i="5"/>
  <c r="AN151" i="5"/>
  <c r="AG151" i="5"/>
  <c r="AB151" i="5"/>
  <c r="AR151" i="5" s="1"/>
  <c r="AA151" i="5"/>
  <c r="X151" i="5"/>
  <c r="AN150" i="5"/>
  <c r="AG150" i="5"/>
  <c r="AB150" i="5"/>
  <c r="AR150" i="5" s="1"/>
  <c r="AA150" i="5"/>
  <c r="X150" i="5"/>
  <c r="AN149" i="5"/>
  <c r="AG149" i="5"/>
  <c r="AB149" i="5"/>
  <c r="AA149" i="5"/>
  <c r="X149" i="5"/>
  <c r="AN148" i="5"/>
  <c r="AG148" i="5"/>
  <c r="AB148" i="5"/>
  <c r="AA148" i="5"/>
  <c r="X148" i="5"/>
  <c r="AN147" i="5"/>
  <c r="AG147" i="5"/>
  <c r="AB147" i="5"/>
  <c r="AA147" i="5"/>
  <c r="X147" i="5"/>
  <c r="AN146" i="5"/>
  <c r="AG146" i="5"/>
  <c r="AB146" i="5"/>
  <c r="AA146" i="5"/>
  <c r="X146" i="5"/>
  <c r="AN145" i="5"/>
  <c r="AG145" i="5"/>
  <c r="AB145" i="5"/>
  <c r="AA145" i="5"/>
  <c r="X145" i="5"/>
  <c r="AN144" i="5"/>
  <c r="AG144" i="5"/>
  <c r="AB144" i="5"/>
  <c r="AA144" i="5"/>
  <c r="X144" i="5"/>
  <c r="AN143" i="5"/>
  <c r="AG143" i="5"/>
  <c r="AB143" i="5"/>
  <c r="AA143" i="5"/>
  <c r="X143" i="5"/>
  <c r="M143" i="5"/>
  <c r="AS143" i="5" s="1"/>
  <c r="AN142" i="5"/>
  <c r="AG142" i="5"/>
  <c r="AB142" i="5"/>
  <c r="AA142" i="5"/>
  <c r="X142" i="5"/>
  <c r="AN141" i="5"/>
  <c r="AG141" i="5"/>
  <c r="AB141" i="5"/>
  <c r="AA141" i="5"/>
  <c r="X141" i="5"/>
  <c r="AN140" i="5"/>
  <c r="AG140" i="5"/>
  <c r="AB140" i="5"/>
  <c r="AA140" i="5"/>
  <c r="X140" i="5"/>
  <c r="M140" i="5"/>
  <c r="AS140" i="5" s="1"/>
  <c r="AN139" i="5"/>
  <c r="AG139" i="5"/>
  <c r="AB139" i="5"/>
  <c r="AA139" i="5"/>
  <c r="X139" i="5"/>
  <c r="AN138" i="5"/>
  <c r="AG138" i="5"/>
  <c r="AB138" i="5"/>
  <c r="AA138" i="5"/>
  <c r="X138" i="5"/>
  <c r="M138" i="5"/>
  <c r="AN137" i="5"/>
  <c r="AG137" i="5"/>
  <c r="AB137" i="5"/>
  <c r="AA137" i="5"/>
  <c r="X137" i="5"/>
  <c r="AN136" i="5"/>
  <c r="AG136" i="5"/>
  <c r="AB136" i="5"/>
  <c r="AA136" i="5"/>
  <c r="X136" i="5"/>
  <c r="AN135" i="5"/>
  <c r="AG135" i="5"/>
  <c r="AB135" i="5"/>
  <c r="AA135" i="5"/>
  <c r="X135" i="5"/>
  <c r="M135" i="5"/>
  <c r="AN134" i="5"/>
  <c r="AG134" i="5"/>
  <c r="AB134" i="5"/>
  <c r="AA134" i="5"/>
  <c r="X134" i="5"/>
  <c r="AN133" i="5"/>
  <c r="AG133" i="5"/>
  <c r="AB133" i="5"/>
  <c r="AA133" i="5"/>
  <c r="X133" i="5"/>
  <c r="M133" i="5"/>
  <c r="AS133" i="5" s="1"/>
  <c r="AN132" i="5"/>
  <c r="AG132" i="5"/>
  <c r="AB132" i="5"/>
  <c r="AA132" i="5"/>
  <c r="X132" i="5"/>
  <c r="M132" i="5"/>
  <c r="AN131" i="5"/>
  <c r="AG131" i="5"/>
  <c r="AB131" i="5"/>
  <c r="AA131" i="5"/>
  <c r="X131" i="5"/>
  <c r="AN130" i="5"/>
  <c r="AG130" i="5"/>
  <c r="AB130" i="5"/>
  <c r="AA130" i="5"/>
  <c r="X130" i="5"/>
  <c r="AN129" i="5"/>
  <c r="AG129" i="5"/>
  <c r="X129" i="5"/>
  <c r="AN128" i="5"/>
  <c r="AG128" i="5"/>
  <c r="X128" i="5"/>
  <c r="AN127" i="5"/>
  <c r="AG127" i="5"/>
  <c r="X127" i="5"/>
  <c r="AN126" i="5"/>
  <c r="AG126" i="5"/>
  <c r="X126" i="5"/>
  <c r="AN125" i="5"/>
  <c r="AG125" i="5"/>
  <c r="X125" i="5"/>
  <c r="AN124" i="5"/>
  <c r="AG124" i="5"/>
  <c r="X124" i="5"/>
  <c r="AN123" i="5"/>
  <c r="AG123" i="5"/>
  <c r="X123" i="5"/>
  <c r="AN122" i="5"/>
  <c r="AG122" i="5"/>
  <c r="X122" i="5"/>
  <c r="AN121" i="5"/>
  <c r="AG121" i="5"/>
  <c r="X121" i="5"/>
  <c r="AN120" i="5"/>
  <c r="AG120" i="5"/>
  <c r="X120" i="5"/>
  <c r="AN119" i="5"/>
  <c r="AG119" i="5"/>
  <c r="X119" i="5"/>
  <c r="AN118" i="5"/>
  <c r="AG118" i="5"/>
  <c r="X118" i="5"/>
  <c r="AN117" i="5"/>
  <c r="AK117" i="5"/>
  <c r="AG117" i="5"/>
  <c r="X117" i="5"/>
  <c r="AN116" i="5"/>
  <c r="AG116" i="5"/>
  <c r="X116" i="5"/>
  <c r="AN115" i="5"/>
  <c r="AG115" i="5"/>
  <c r="X115" i="5"/>
  <c r="AN114" i="5"/>
  <c r="AK114" i="5"/>
  <c r="AG114" i="5"/>
  <c r="X114" i="5"/>
  <c r="AN113" i="5"/>
  <c r="AG113" i="5"/>
  <c r="X113" i="5"/>
  <c r="AN112" i="5"/>
  <c r="AG112" i="5"/>
  <c r="AB112" i="5"/>
  <c r="AA112" i="5"/>
  <c r="X112" i="5"/>
  <c r="M112" i="5"/>
  <c r="AS112" i="5" s="1"/>
  <c r="AN111" i="5"/>
  <c r="AG111" i="5"/>
  <c r="AB111" i="5"/>
  <c r="AA111" i="5"/>
  <c r="X111" i="5"/>
  <c r="M111" i="5"/>
  <c r="AS111" i="5" s="1"/>
  <c r="AN110" i="5"/>
  <c r="AG110" i="5"/>
  <c r="AB110" i="5"/>
  <c r="AA110" i="5"/>
  <c r="X110" i="5"/>
  <c r="M110" i="5"/>
  <c r="AN109" i="5"/>
  <c r="AG109" i="5"/>
  <c r="X109" i="5"/>
  <c r="M109" i="5"/>
  <c r="AS109" i="5" s="1"/>
  <c r="AN108" i="5"/>
  <c r="AG108" i="5"/>
  <c r="X108" i="5"/>
  <c r="M108" i="5"/>
  <c r="AS108" i="5" s="1"/>
  <c r="AN107" i="5"/>
  <c r="AG107" i="5"/>
  <c r="X107" i="5"/>
  <c r="M107" i="5"/>
  <c r="AS107" i="5" s="1"/>
  <c r="AN106" i="5"/>
  <c r="AG106" i="5"/>
  <c r="X106" i="5"/>
  <c r="AN105" i="5"/>
  <c r="AG105" i="5"/>
  <c r="X105" i="5"/>
  <c r="AN104" i="5"/>
  <c r="AG104" i="5"/>
  <c r="X104" i="5"/>
  <c r="AN103" i="5"/>
  <c r="AG103" i="5"/>
  <c r="X103" i="5"/>
  <c r="AN102" i="5"/>
  <c r="AG102" i="5"/>
  <c r="X102" i="5"/>
  <c r="AN101" i="5"/>
  <c r="AG101" i="5"/>
  <c r="X101" i="5"/>
  <c r="AN100" i="5"/>
  <c r="AG100" i="5"/>
  <c r="X100" i="5"/>
  <c r="M100" i="5"/>
  <c r="AS100" i="5" s="1"/>
  <c r="AN99" i="5"/>
  <c r="AG99" i="5"/>
  <c r="X99" i="5"/>
  <c r="AN98" i="5"/>
  <c r="AG98" i="5"/>
  <c r="X98" i="5"/>
  <c r="AN97" i="5"/>
  <c r="AG97" i="5"/>
  <c r="X97" i="5"/>
  <c r="AN96" i="5"/>
  <c r="AG96" i="5"/>
  <c r="X96" i="5"/>
  <c r="AN95" i="5"/>
  <c r="AG95" i="5"/>
  <c r="X95" i="5"/>
  <c r="AN94" i="5"/>
  <c r="AG94" i="5"/>
  <c r="X94" i="5"/>
  <c r="AN93" i="5"/>
  <c r="AG93" i="5"/>
  <c r="X93" i="5"/>
  <c r="AN92" i="5"/>
  <c r="AG92" i="5"/>
  <c r="X92" i="5"/>
  <c r="AN91" i="5"/>
  <c r="AG91" i="5"/>
  <c r="X91" i="5"/>
  <c r="AN90" i="5"/>
  <c r="AG90" i="5"/>
  <c r="X90" i="5"/>
  <c r="AN89" i="5"/>
  <c r="AG89" i="5"/>
  <c r="X89" i="5"/>
  <c r="AN88" i="5"/>
  <c r="AG88" i="5"/>
  <c r="X88" i="5"/>
  <c r="AN87" i="5"/>
  <c r="AG87" i="5"/>
  <c r="X87" i="5"/>
  <c r="AN86" i="5"/>
  <c r="AG86" i="5"/>
  <c r="X86" i="5"/>
  <c r="AN85" i="5"/>
  <c r="AG85" i="5"/>
  <c r="X85" i="5"/>
  <c r="AN84" i="5"/>
  <c r="AG84" i="5"/>
  <c r="X84" i="5"/>
  <c r="AN83" i="5"/>
  <c r="AG83" i="5"/>
  <c r="X83" i="5"/>
  <c r="M83" i="5"/>
  <c r="AS83" i="5" s="1"/>
  <c r="AN82" i="5"/>
  <c r="AG82" i="5"/>
  <c r="X82" i="5"/>
  <c r="AN81" i="5"/>
  <c r="AG81" i="5"/>
  <c r="X81" i="5"/>
  <c r="M81" i="5"/>
  <c r="AS81" i="5" s="1"/>
  <c r="AN80" i="5"/>
  <c r="AG80" i="5"/>
  <c r="X80" i="5"/>
  <c r="M80" i="5"/>
  <c r="AS80" i="5" s="1"/>
  <c r="AN79" i="5"/>
  <c r="AG79" i="5"/>
  <c r="X79" i="5"/>
  <c r="AN78" i="5"/>
  <c r="AG78" i="5"/>
  <c r="X78" i="5"/>
  <c r="AN77" i="5"/>
  <c r="AG77" i="5"/>
  <c r="X77" i="5"/>
  <c r="AN76" i="5"/>
  <c r="AG76" i="5"/>
  <c r="X76" i="5"/>
  <c r="AN75" i="5"/>
  <c r="AG75" i="5"/>
  <c r="AB75" i="5"/>
  <c r="AA75" i="5"/>
  <c r="X75" i="5"/>
  <c r="M75" i="5"/>
  <c r="AS75" i="5" s="1"/>
  <c r="AN74" i="5"/>
  <c r="AG74" i="5"/>
  <c r="AB74" i="5"/>
  <c r="AA74" i="5"/>
  <c r="X74" i="5"/>
  <c r="M74" i="5"/>
  <c r="AS74" i="5" s="1"/>
  <c r="AN73" i="5"/>
  <c r="AG73" i="5"/>
  <c r="X73" i="5"/>
  <c r="AN72" i="5"/>
  <c r="AG72" i="5"/>
  <c r="X72" i="5"/>
  <c r="M72" i="5"/>
  <c r="AS72" i="5" s="1"/>
  <c r="AN71" i="5"/>
  <c r="AG71" i="5"/>
  <c r="X71" i="5"/>
  <c r="M71" i="5"/>
  <c r="AS71" i="5" s="1"/>
  <c r="AN70" i="5"/>
  <c r="AG70" i="5"/>
  <c r="X70" i="5"/>
  <c r="M70" i="5"/>
  <c r="AS70" i="5" s="1"/>
  <c r="AN69" i="5"/>
  <c r="AG69" i="5"/>
  <c r="X69" i="5"/>
  <c r="AN68" i="5"/>
  <c r="AG68" i="5"/>
  <c r="X68" i="5"/>
  <c r="AN67" i="5"/>
  <c r="AG67" i="5"/>
  <c r="X67" i="5"/>
  <c r="M67" i="5"/>
  <c r="AS67" i="5" s="1"/>
  <c r="AN66" i="5"/>
  <c r="AG66" i="5"/>
  <c r="X66" i="5"/>
  <c r="AN65" i="5"/>
  <c r="AG65" i="5"/>
  <c r="X65" i="5"/>
  <c r="AN64" i="5"/>
  <c r="AG64" i="5"/>
  <c r="X64" i="5"/>
  <c r="AN63" i="5"/>
  <c r="AG63" i="5"/>
  <c r="AB63" i="5"/>
  <c r="AA63" i="5"/>
  <c r="X63" i="5"/>
  <c r="M63" i="5"/>
  <c r="AS63" i="5" s="1"/>
  <c r="AN62" i="5"/>
  <c r="AG62" i="5"/>
  <c r="AB62" i="5"/>
  <c r="AA62" i="5"/>
  <c r="X62" i="5"/>
  <c r="M62" i="5"/>
  <c r="AN61" i="5"/>
  <c r="AG61" i="5"/>
  <c r="X61" i="5"/>
  <c r="AN60" i="5"/>
  <c r="AG60" i="5"/>
  <c r="X60" i="5"/>
  <c r="M60" i="5"/>
  <c r="AS60" i="5" s="1"/>
  <c r="AN59" i="5"/>
  <c r="AG59" i="5"/>
  <c r="X59" i="5"/>
  <c r="M59" i="5"/>
  <c r="AS59" i="5" s="1"/>
  <c r="AN58" i="5"/>
  <c r="AG58" i="5"/>
  <c r="X58" i="5"/>
  <c r="M58" i="5"/>
  <c r="AS58" i="5" s="1"/>
  <c r="AN57" i="5"/>
  <c r="AG57" i="5"/>
  <c r="X57" i="5"/>
  <c r="AN56" i="5"/>
  <c r="AG56" i="5"/>
  <c r="X56" i="5"/>
  <c r="M56" i="5"/>
  <c r="AS56" i="5" s="1"/>
  <c r="AN51" i="5"/>
  <c r="AG51" i="5"/>
  <c r="X51" i="5"/>
  <c r="AN50" i="5"/>
  <c r="AG50" i="5"/>
  <c r="AB50" i="5"/>
  <c r="AA50" i="5"/>
  <c r="X50" i="5"/>
  <c r="AN49" i="5"/>
  <c r="AG49" i="5"/>
  <c r="X49" i="5"/>
  <c r="AN48" i="5"/>
  <c r="AG48" i="5"/>
  <c r="X48" i="5"/>
  <c r="AN47" i="5"/>
  <c r="AG47" i="5"/>
  <c r="X47" i="5"/>
  <c r="AN46" i="5"/>
  <c r="AG46" i="5"/>
  <c r="X46" i="5"/>
  <c r="M46" i="5"/>
  <c r="AS46" i="5" s="1"/>
  <c r="AN45" i="5"/>
  <c r="AG45" i="5"/>
  <c r="X45" i="5"/>
  <c r="M45" i="5"/>
  <c r="AS45" i="5" s="1"/>
  <c r="AN44" i="5"/>
  <c r="AG44" i="5"/>
  <c r="X44" i="5"/>
  <c r="M44" i="5"/>
  <c r="AS44" i="5" s="1"/>
  <c r="AN43" i="5"/>
  <c r="AG43" i="5"/>
  <c r="X43" i="5"/>
  <c r="M43" i="5"/>
  <c r="AS43" i="5" s="1"/>
  <c r="AN42" i="5"/>
  <c r="AG42" i="5"/>
  <c r="AB42" i="5"/>
  <c r="AA42" i="5"/>
  <c r="X42" i="5"/>
  <c r="M42" i="5"/>
  <c r="AS42" i="5" s="1"/>
  <c r="AN41" i="5"/>
  <c r="AG41" i="5"/>
  <c r="AB41" i="5"/>
  <c r="AA41" i="5"/>
  <c r="X41" i="5"/>
  <c r="AN40" i="5"/>
  <c r="AG40" i="5"/>
  <c r="X40" i="5"/>
  <c r="AN39" i="5"/>
  <c r="AG39" i="5"/>
  <c r="X39" i="5"/>
  <c r="AN38" i="5"/>
  <c r="AG38" i="5"/>
  <c r="X38" i="5"/>
  <c r="AN37" i="5"/>
  <c r="AG37" i="5"/>
  <c r="X37" i="5"/>
  <c r="AN36" i="5"/>
  <c r="AG36" i="5"/>
  <c r="X36" i="5"/>
  <c r="AN35" i="5"/>
  <c r="AG35" i="5"/>
  <c r="X35" i="5"/>
  <c r="AN34" i="5"/>
  <c r="AG34" i="5"/>
  <c r="AB34" i="5"/>
  <c r="AA34" i="5"/>
  <c r="X34" i="5"/>
  <c r="M34" i="5"/>
  <c r="AN33" i="5"/>
  <c r="AG33" i="5"/>
  <c r="AB33" i="5"/>
  <c r="AA33" i="5"/>
  <c r="X33" i="5"/>
  <c r="M33" i="5"/>
  <c r="AN32" i="5"/>
  <c r="AG32" i="5"/>
  <c r="X32" i="5"/>
  <c r="M32" i="5"/>
  <c r="AS32" i="5" s="1"/>
  <c r="AN31" i="5"/>
  <c r="AG31" i="5"/>
  <c r="X31" i="5"/>
  <c r="AN30" i="5"/>
  <c r="AG30" i="5"/>
  <c r="AB30" i="5"/>
  <c r="AA30" i="5"/>
  <c r="X30" i="5"/>
  <c r="M30" i="5"/>
  <c r="AS30" i="5" s="1"/>
  <c r="AN29" i="5"/>
  <c r="AG29" i="5"/>
  <c r="AB29" i="5"/>
  <c r="AA29" i="5"/>
  <c r="X29" i="5"/>
  <c r="M29" i="5"/>
  <c r="AS29" i="5" s="1"/>
  <c r="AN28" i="5"/>
  <c r="AG28" i="5"/>
  <c r="AB28" i="5"/>
  <c r="AA28" i="5"/>
  <c r="X28" i="5"/>
  <c r="M28" i="5"/>
  <c r="AN27" i="5"/>
  <c r="AG27" i="5"/>
  <c r="X27" i="5"/>
  <c r="AN26" i="5"/>
  <c r="AG26" i="5"/>
  <c r="AB26" i="5"/>
  <c r="AA26" i="5"/>
  <c r="X26" i="5"/>
  <c r="M26" i="5"/>
  <c r="AN25" i="5"/>
  <c r="AG25" i="5"/>
  <c r="X25" i="5"/>
  <c r="M25" i="5"/>
  <c r="AS25" i="5" s="1"/>
  <c r="AN24" i="5"/>
  <c r="AG24" i="5"/>
  <c r="X24" i="5"/>
  <c r="M24" i="5"/>
  <c r="AS24" i="5" s="1"/>
  <c r="AN23" i="5"/>
  <c r="AG23" i="5"/>
  <c r="X23" i="5"/>
  <c r="AN22" i="5"/>
  <c r="AG22" i="5"/>
  <c r="AB22" i="5"/>
  <c r="AA22" i="5"/>
  <c r="X22" i="5"/>
  <c r="M22" i="5"/>
  <c r="AS22" i="5" s="1"/>
  <c r="AN21" i="5"/>
  <c r="AG21" i="5"/>
  <c r="AB21" i="5"/>
  <c r="AA21" i="5"/>
  <c r="X21" i="5"/>
  <c r="M21" i="5"/>
  <c r="AN20" i="5"/>
  <c r="AG20" i="5"/>
  <c r="X20" i="5"/>
  <c r="M20" i="5"/>
  <c r="AS20" i="5" s="1"/>
  <c r="AN19" i="5"/>
  <c r="AG19" i="5"/>
  <c r="AB19" i="5"/>
  <c r="AA19" i="5"/>
  <c r="X19" i="5"/>
  <c r="M19" i="5"/>
  <c r="AS19" i="5" s="1"/>
  <c r="AN18" i="5"/>
  <c r="AG18" i="5"/>
  <c r="X18" i="5"/>
  <c r="AN17" i="5"/>
  <c r="AG17" i="5"/>
  <c r="X17" i="5"/>
  <c r="AN16" i="5"/>
  <c r="AG16" i="5"/>
  <c r="X16" i="5"/>
  <c r="AN15" i="5"/>
  <c r="AG15" i="5"/>
  <c r="X15" i="5"/>
  <c r="AN14" i="5"/>
  <c r="AG14" i="5"/>
  <c r="X14" i="5"/>
  <c r="AN13" i="5"/>
  <c r="AG13" i="5"/>
  <c r="X13" i="5"/>
  <c r="M13" i="5"/>
  <c r="AS13" i="5" s="1"/>
  <c r="AN12" i="5"/>
  <c r="AG12" i="5"/>
  <c r="X12" i="5"/>
  <c r="M12" i="5"/>
  <c r="AS12" i="5" s="1"/>
  <c r="AN11" i="5"/>
  <c r="AG11" i="5"/>
  <c r="X11" i="5"/>
  <c r="M11" i="5"/>
  <c r="AS11" i="5" s="1"/>
  <c r="AN10" i="5"/>
  <c r="AG10" i="5"/>
  <c r="X10" i="5"/>
  <c r="M10" i="5"/>
  <c r="AS10" i="5" s="1"/>
  <c r="AN9" i="5"/>
  <c r="AG9" i="5"/>
  <c r="X9" i="5"/>
  <c r="AN8" i="5"/>
  <c r="AG8" i="5"/>
  <c r="X8" i="5"/>
  <c r="AN7" i="5"/>
  <c r="AG7" i="5"/>
  <c r="X7" i="5"/>
  <c r="AN6" i="5"/>
  <c r="AG6" i="5"/>
  <c r="X6" i="5"/>
  <c r="M6" i="5"/>
  <c r="AS6" i="5" s="1"/>
  <c r="AN5" i="5"/>
  <c r="AG5" i="5"/>
  <c r="X5" i="5"/>
  <c r="M5" i="5"/>
  <c r="AS5" i="5" s="1"/>
  <c r="AN4" i="5"/>
  <c r="AG4" i="5"/>
  <c r="X4" i="5"/>
  <c r="M4" i="5"/>
  <c r="AS4" i="5" s="1"/>
  <c r="AN3" i="5"/>
  <c r="AG3" i="5"/>
  <c r="X3" i="5"/>
  <c r="M3" i="5"/>
  <c r="AS3" i="5" s="1"/>
  <c r="AN2" i="5"/>
  <c r="AG2" i="5"/>
  <c r="X2" i="5"/>
  <c r="M2" i="5"/>
  <c r="D68" i="3"/>
  <c r="F70" i="3" s="1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J20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E3" i="33"/>
  <c r="G3" i="33"/>
  <c r="I3" i="33"/>
  <c r="B3" i="33"/>
  <c r="C3" i="33"/>
  <c r="AR147" i="5" l="1"/>
  <c r="AS147" i="5"/>
  <c r="AR141" i="5"/>
  <c r="AS141" i="5"/>
  <c r="AR50" i="5"/>
  <c r="AS50" i="5"/>
  <c r="AR149" i="5"/>
  <c r="AS149" i="5"/>
  <c r="AR285" i="5"/>
  <c r="AS285" i="5"/>
  <c r="AR287" i="5"/>
  <c r="AS287" i="5"/>
  <c r="AR137" i="5"/>
  <c r="AS137" i="5"/>
  <c r="AR131" i="5"/>
  <c r="AS131" i="5"/>
  <c r="AS26" i="5"/>
  <c r="AS34" i="5"/>
  <c r="AS110" i="5"/>
  <c r="AR134" i="5"/>
  <c r="AS134" i="5"/>
  <c r="AR146" i="5"/>
  <c r="AS146" i="5"/>
  <c r="AS21" i="5"/>
  <c r="AS132" i="5"/>
  <c r="AR148" i="5"/>
  <c r="AS148" i="5"/>
  <c r="AS28" i="5"/>
  <c r="AS62" i="5"/>
  <c r="AR130" i="5"/>
  <c r="AS130" i="5"/>
  <c r="AS33" i="5"/>
  <c r="AR41" i="5"/>
  <c r="AS41" i="5"/>
  <c r="AS135" i="5"/>
  <c r="AR136" i="5"/>
  <c r="AS136" i="5"/>
  <c r="AS138" i="5"/>
  <c r="AR139" i="5"/>
  <c r="AS139" i="5"/>
  <c r="AR142" i="5"/>
  <c r="AS142" i="5"/>
  <c r="AR145" i="5"/>
  <c r="AS145" i="5"/>
  <c r="AR153" i="5"/>
  <c r="AS153" i="5"/>
  <c r="AR144" i="5"/>
  <c r="AS144" i="5"/>
  <c r="AS2" i="5"/>
  <c r="AT2" i="5"/>
  <c r="AS155" i="5"/>
  <c r="AS152" i="5"/>
  <c r="AS151" i="5"/>
  <c r="AS150" i="5"/>
  <c r="AR13" i="5"/>
  <c r="AV13" i="5"/>
  <c r="AU13" i="5"/>
  <c r="AT13" i="5"/>
  <c r="AR109" i="5"/>
  <c r="AV109" i="5"/>
  <c r="AU109" i="5"/>
  <c r="AT109" i="5"/>
  <c r="AR75" i="5"/>
  <c r="AV75" i="5"/>
  <c r="AU75" i="5"/>
  <c r="AT75" i="5"/>
  <c r="AR143" i="5"/>
  <c r="AV143" i="5"/>
  <c r="AU143" i="5"/>
  <c r="AT143" i="5"/>
  <c r="AR292" i="5"/>
  <c r="AU292" i="5"/>
  <c r="AT292" i="5"/>
  <c r="AV292" i="5"/>
  <c r="AR112" i="5"/>
  <c r="AV112" i="5"/>
  <c r="AU112" i="5"/>
  <c r="AT112" i="5"/>
  <c r="AR20" i="5"/>
  <c r="AV20" i="5"/>
  <c r="AU20" i="5"/>
  <c r="AT20" i="5"/>
  <c r="AR42" i="5"/>
  <c r="AT42" i="5"/>
  <c r="AU42" i="5"/>
  <c r="AV42" i="5"/>
  <c r="AR157" i="5"/>
  <c r="AV157" i="5"/>
  <c r="AU157" i="5"/>
  <c r="AT157" i="5"/>
  <c r="AR59" i="5"/>
  <c r="AV59" i="5"/>
  <c r="AU59" i="5"/>
  <c r="AT59" i="5"/>
  <c r="AR100" i="5"/>
  <c r="AV100" i="5"/>
  <c r="AT100" i="5"/>
  <c r="AU100" i="5"/>
  <c r="AR71" i="5"/>
  <c r="AV71" i="5"/>
  <c r="AU71" i="5"/>
  <c r="AT71" i="5"/>
  <c r="AR3" i="5"/>
  <c r="AV3" i="5"/>
  <c r="AU3" i="5"/>
  <c r="AT3" i="5"/>
  <c r="AR19" i="5"/>
  <c r="AV19" i="5"/>
  <c r="AU19" i="5"/>
  <c r="AT19" i="5"/>
  <c r="AR29" i="5"/>
  <c r="AV29" i="5"/>
  <c r="AU29" i="5"/>
  <c r="AT29" i="5"/>
  <c r="AR46" i="5"/>
  <c r="AV46" i="5"/>
  <c r="AU46" i="5"/>
  <c r="AT46" i="5"/>
  <c r="AR74" i="5"/>
  <c r="AV74" i="5"/>
  <c r="AU74" i="5"/>
  <c r="AT74" i="5"/>
  <c r="AR133" i="5"/>
  <c r="AV133" i="5"/>
  <c r="AU133" i="5"/>
  <c r="AT133" i="5"/>
  <c r="AR238" i="5"/>
  <c r="AV238" i="5"/>
  <c r="AU238" i="5"/>
  <c r="AT238" i="5"/>
  <c r="AT26" i="5"/>
  <c r="AV26" i="5"/>
  <c r="AU26" i="5"/>
  <c r="AV110" i="5"/>
  <c r="AU110" i="5"/>
  <c r="AT110" i="5"/>
  <c r="AR230" i="5"/>
  <c r="AV230" i="5"/>
  <c r="AU230" i="5"/>
  <c r="AT230" i="5"/>
  <c r="AR295" i="5"/>
  <c r="AV295" i="5"/>
  <c r="AU295" i="5"/>
  <c r="AT295" i="5"/>
  <c r="AR527" i="5"/>
  <c r="AV527" i="5"/>
  <c r="AU527" i="5"/>
  <c r="AT527" i="5"/>
  <c r="AR11" i="5"/>
  <c r="AV11" i="5"/>
  <c r="AU11" i="5"/>
  <c r="AT11" i="5"/>
  <c r="AR140" i="5"/>
  <c r="AV140" i="5"/>
  <c r="AT140" i="5"/>
  <c r="AU140" i="5"/>
  <c r="AR32" i="5"/>
  <c r="AV32" i="5"/>
  <c r="AU32" i="5"/>
  <c r="AT32" i="5"/>
  <c r="AR67" i="5"/>
  <c r="AV67" i="5"/>
  <c r="AU67" i="5"/>
  <c r="AT67" i="5"/>
  <c r="AR111" i="5"/>
  <c r="AV111" i="5"/>
  <c r="AU111" i="5"/>
  <c r="AT111" i="5"/>
  <c r="AR5" i="5"/>
  <c r="AV5" i="5"/>
  <c r="AU5" i="5"/>
  <c r="AT5" i="5"/>
  <c r="AR22" i="5"/>
  <c r="AV22" i="5"/>
  <c r="AU22" i="5"/>
  <c r="AT22" i="5"/>
  <c r="AR44" i="5"/>
  <c r="AV44" i="5"/>
  <c r="AU44" i="5"/>
  <c r="AT44" i="5"/>
  <c r="AR10" i="5"/>
  <c r="AV10" i="5"/>
  <c r="AU10" i="5"/>
  <c r="AT10" i="5"/>
  <c r="AR24" i="5"/>
  <c r="AV24" i="5"/>
  <c r="AU24" i="5"/>
  <c r="AT24" i="5"/>
  <c r="AR108" i="5"/>
  <c r="AU108" i="5"/>
  <c r="AT108" i="5"/>
  <c r="AV108" i="5"/>
  <c r="AV21" i="5"/>
  <c r="AU21" i="5"/>
  <c r="AT21" i="5"/>
  <c r="AV28" i="5"/>
  <c r="AU28" i="5"/>
  <c r="AT28" i="5"/>
  <c r="AV62" i="5"/>
  <c r="AU62" i="5"/>
  <c r="AT62" i="5"/>
  <c r="AU132" i="5"/>
  <c r="AT132" i="5"/>
  <c r="AV132" i="5"/>
  <c r="AR156" i="5"/>
  <c r="AV156" i="5"/>
  <c r="AT156" i="5"/>
  <c r="AU156" i="5"/>
  <c r="AR158" i="5"/>
  <c r="AV158" i="5"/>
  <c r="AU158" i="5"/>
  <c r="AT158" i="5"/>
  <c r="AR228" i="5"/>
  <c r="AV228" i="5"/>
  <c r="AT228" i="5"/>
  <c r="AU228" i="5"/>
  <c r="AR525" i="5"/>
  <c r="AV525" i="5"/>
  <c r="AU525" i="5"/>
  <c r="AT525" i="5"/>
  <c r="AR107" i="5"/>
  <c r="AV107" i="5"/>
  <c r="AU107" i="5"/>
  <c r="AT107" i="5"/>
  <c r="AR154" i="5"/>
  <c r="AV154" i="5"/>
  <c r="AU154" i="5"/>
  <c r="AT154" i="5"/>
  <c r="AR213" i="5"/>
  <c r="AV213" i="5"/>
  <c r="AU213" i="5"/>
  <c r="AT213" i="5"/>
  <c r="AR63" i="5"/>
  <c r="AV63" i="5"/>
  <c r="AU63" i="5"/>
  <c r="AT63" i="5"/>
  <c r="AR80" i="5"/>
  <c r="AV80" i="5"/>
  <c r="AU80" i="5"/>
  <c r="AT80" i="5"/>
  <c r="AR72" i="5"/>
  <c r="AV72" i="5"/>
  <c r="AU72" i="5"/>
  <c r="AT72" i="5"/>
  <c r="AR60" i="5"/>
  <c r="AV60" i="5"/>
  <c r="AT60" i="5"/>
  <c r="AU60" i="5"/>
  <c r="AR83" i="5"/>
  <c r="AV83" i="5"/>
  <c r="AU83" i="5"/>
  <c r="AT83" i="5"/>
  <c r="AV135" i="5"/>
  <c r="AU135" i="5"/>
  <c r="AT135" i="5"/>
  <c r="AV138" i="5"/>
  <c r="AU138" i="5"/>
  <c r="AT138" i="5"/>
  <c r="AR226" i="5"/>
  <c r="AV226" i="5"/>
  <c r="AU226" i="5"/>
  <c r="AT226" i="5"/>
  <c r="AR234" i="5"/>
  <c r="AV234" i="5"/>
  <c r="AU234" i="5"/>
  <c r="AT234" i="5"/>
  <c r="AR30" i="5"/>
  <c r="AV30" i="5"/>
  <c r="AU30" i="5"/>
  <c r="AT30" i="5"/>
  <c r="AR12" i="5"/>
  <c r="AV12" i="5"/>
  <c r="AU12" i="5"/>
  <c r="AT12" i="5"/>
  <c r="AU34" i="5"/>
  <c r="AV34" i="5"/>
  <c r="AT34" i="5"/>
  <c r="AR70" i="5"/>
  <c r="AV70" i="5"/>
  <c r="AU70" i="5"/>
  <c r="AT70" i="5"/>
  <c r="AV33" i="5"/>
  <c r="AU33" i="5"/>
  <c r="AT33" i="5"/>
  <c r="AR58" i="5"/>
  <c r="AV58" i="5"/>
  <c r="AU58" i="5"/>
  <c r="AT58" i="5"/>
  <c r="AR2" i="5"/>
  <c r="AV2" i="5"/>
  <c r="AU2" i="5"/>
  <c r="AR4" i="5"/>
  <c r="AV4" i="5"/>
  <c r="AU4" i="5"/>
  <c r="AT4" i="5"/>
  <c r="AR6" i="5"/>
  <c r="AV6" i="5"/>
  <c r="AU6" i="5"/>
  <c r="AT6" i="5"/>
  <c r="AR43" i="5"/>
  <c r="AV43" i="5"/>
  <c r="AU43" i="5"/>
  <c r="AT43" i="5"/>
  <c r="AR45" i="5"/>
  <c r="AV45" i="5"/>
  <c r="AU45" i="5"/>
  <c r="AT45" i="5"/>
  <c r="AR56" i="5"/>
  <c r="AV56" i="5"/>
  <c r="AU56" i="5"/>
  <c r="AT56" i="5"/>
  <c r="AR81" i="5"/>
  <c r="AV81" i="5"/>
  <c r="AU81" i="5"/>
  <c r="AT81" i="5"/>
  <c r="AV155" i="5"/>
  <c r="AU155" i="5"/>
  <c r="AT155" i="5"/>
  <c r="AR538" i="5"/>
  <c r="AV538" i="5"/>
  <c r="AU538" i="5"/>
  <c r="AT538" i="5"/>
  <c r="AR25" i="5"/>
  <c r="AV25" i="5"/>
  <c r="AU25" i="5"/>
  <c r="AT25" i="5"/>
  <c r="AR294" i="5"/>
  <c r="AV294" i="5"/>
  <c r="AU294" i="5"/>
  <c r="AT294" i="5"/>
  <c r="AR296" i="5"/>
  <c r="AV296" i="5"/>
  <c r="AU296" i="5"/>
  <c r="AT296" i="5"/>
  <c r="AR528" i="5"/>
  <c r="AV528" i="5"/>
  <c r="AU528" i="5"/>
  <c r="AT528" i="5"/>
  <c r="AR26" i="5"/>
  <c r="AR34" i="5"/>
  <c r="AR110" i="5"/>
  <c r="AR21" i="5"/>
  <c r="AR132" i="5"/>
  <c r="AR28" i="5"/>
  <c r="AR62" i="5"/>
  <c r="AR33" i="5"/>
  <c r="AR135" i="5"/>
  <c r="AR138" i="5"/>
  <c r="AR155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H6" i="33"/>
  <c r="J10" i="33"/>
  <c r="D5" i="22"/>
  <c r="D13" i="22"/>
  <c r="F14" i="33"/>
  <c r="F6" i="33"/>
  <c r="D9" i="33"/>
  <c r="H12" i="33"/>
  <c r="D14" i="33"/>
  <c r="H9" i="33"/>
  <c r="F10" i="33"/>
  <c r="D12" i="33"/>
  <c r="H10" i="33"/>
  <c r="F11" i="33"/>
  <c r="D13" i="33"/>
  <c r="D8" i="22"/>
  <c r="L9" i="33"/>
  <c r="D6" i="22"/>
  <c r="H7" i="33"/>
  <c r="D10" i="33"/>
  <c r="D24" i="22"/>
  <c r="F7" i="33"/>
  <c r="E25" i="18"/>
  <c r="F3" i="33"/>
  <c r="H3" i="33"/>
  <c r="D6" i="33"/>
  <c r="J6" i="33"/>
  <c r="J9" i="33"/>
  <c r="F9" i="33"/>
  <c r="I15" i="33"/>
  <c r="G15" i="33"/>
  <c r="L3" i="33"/>
  <c r="J3" i="33"/>
  <c r="D3" i="33"/>
  <c r="B21" i="33"/>
  <c r="L15" i="33"/>
  <c r="B23" i="33"/>
  <c r="D7" i="33"/>
  <c r="J7" i="33"/>
  <c r="AG521" i="5"/>
  <c r="AG529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22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25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24" i="5"/>
  <c r="G28" i="3"/>
  <c r="G56" i="3"/>
  <c r="AG523" i="5"/>
  <c r="G7" i="3"/>
  <c r="G32" i="3"/>
  <c r="I31" i="3"/>
  <c r="AG528" i="5"/>
  <c r="N17" i="6"/>
  <c r="J45" i="3"/>
  <c r="J50" i="3"/>
  <c r="I54" i="3"/>
  <c r="J29" i="3"/>
  <c r="I33" i="3"/>
  <c r="I35" i="3"/>
  <c r="G59" i="3"/>
  <c r="J56" i="3"/>
  <c r="G67" i="3"/>
  <c r="H67" i="3" s="1"/>
  <c r="AG527" i="5"/>
  <c r="AG526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Y14" i="35" l="1"/>
  <c r="AS541" i="5"/>
  <c r="Y44" i="35" s="1"/>
  <c r="AU541" i="5"/>
  <c r="AA12" i="35" s="1"/>
  <c r="AV541" i="5"/>
  <c r="AB20" i="35" s="1"/>
  <c r="AR541" i="5"/>
  <c r="X33" i="35" s="1"/>
  <c r="AT541" i="5"/>
  <c r="Z41" i="35" s="1"/>
  <c r="I15" i="35"/>
  <c r="I19" i="35"/>
  <c r="I45" i="35"/>
  <c r="I10" i="35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52" i="35" l="1"/>
  <c r="Y42" i="35"/>
  <c r="Y33" i="35"/>
  <c r="Y12" i="35"/>
  <c r="I49" i="35"/>
  <c r="I48" i="35"/>
  <c r="I33" i="35"/>
  <c r="I16" i="35"/>
  <c r="I22" i="35"/>
  <c r="I6" i="35"/>
  <c r="I29" i="35"/>
  <c r="I27" i="35"/>
  <c r="I7" i="35"/>
  <c r="I53" i="35"/>
  <c r="I14" i="35"/>
  <c r="I44" i="35"/>
  <c r="I5" i="35"/>
  <c r="I24" i="35"/>
  <c r="AB10" i="35"/>
  <c r="I30" i="35"/>
  <c r="I8" i="35"/>
  <c r="I32" i="35"/>
  <c r="I56" i="35"/>
  <c r="I46" i="35"/>
  <c r="Y24" i="35"/>
  <c r="Y40" i="35"/>
  <c r="AB14" i="35"/>
  <c r="I25" i="35"/>
  <c r="I11" i="35"/>
  <c r="I28" i="35"/>
  <c r="I36" i="35"/>
  <c r="Y5" i="35"/>
  <c r="Y58" i="35"/>
  <c r="AB18" i="35"/>
  <c r="I43" i="35"/>
  <c r="I26" i="35"/>
  <c r="I12" i="35"/>
  <c r="I42" i="35"/>
  <c r="I35" i="35"/>
  <c r="Y51" i="35"/>
  <c r="Y48" i="35"/>
  <c r="AB8" i="35"/>
  <c r="I39" i="35"/>
  <c r="Y32" i="35"/>
  <c r="Y20" i="35"/>
  <c r="AB16" i="35"/>
  <c r="I54" i="35"/>
  <c r="I60" i="35"/>
  <c r="I13" i="35"/>
  <c r="I18" i="35"/>
  <c r="I37" i="35"/>
  <c r="Y22" i="35"/>
  <c r="AB13" i="35"/>
  <c r="AB7" i="35"/>
  <c r="I34" i="35"/>
  <c r="I51" i="35"/>
  <c r="I58" i="35"/>
  <c r="I20" i="35"/>
  <c r="I40" i="35"/>
  <c r="Y13" i="35"/>
  <c r="AB12" i="35"/>
  <c r="AB15" i="35"/>
  <c r="I52" i="35"/>
  <c r="I55" i="35"/>
  <c r="I21" i="35"/>
  <c r="I41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X21" i="35"/>
  <c r="X32" i="35"/>
  <c r="X55" i="35"/>
  <c r="X44" i="35"/>
  <c r="X34" i="35"/>
  <c r="X24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X12" i="35"/>
  <c r="X56" i="35"/>
  <c r="X45" i="35"/>
  <c r="X35" i="35"/>
  <c r="X25" i="35"/>
  <c r="X14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X58" i="35"/>
  <c r="X46" i="35"/>
  <c r="X36" i="35"/>
  <c r="X26" i="35"/>
  <c r="X15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X51" i="35"/>
  <c r="X48" i="35"/>
  <c r="X37" i="35"/>
  <c r="X27" i="35"/>
  <c r="X16" i="35"/>
  <c r="X6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X60" i="35"/>
  <c r="X39" i="35"/>
  <c r="X28" i="35"/>
  <c r="X18" i="35"/>
  <c r="X7" i="35"/>
  <c r="X5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X49" i="35"/>
  <c r="X29" i="35"/>
  <c r="X19" i="35"/>
  <c r="X8" i="35"/>
  <c r="X22" i="35"/>
  <c r="X52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AE12" i="35" s="1"/>
  <c r="Z46" i="35"/>
  <c r="Z36" i="35"/>
  <c r="Z16" i="35"/>
  <c r="Z6" i="35"/>
  <c r="Z51" i="35"/>
  <c r="X40" i="35"/>
  <c r="X20" i="35"/>
  <c r="AG20" i="35" s="1"/>
  <c r="X10" i="35"/>
  <c r="X41" i="35"/>
  <c r="X53" i="35"/>
  <c r="X42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AE45" i="35" s="1"/>
  <c r="Z58" i="35"/>
  <c r="Z37" i="35"/>
  <c r="Z27" i="35"/>
  <c r="Z7" i="35"/>
  <c r="Z52" i="35"/>
  <c r="X30" i="35"/>
  <c r="X11" i="35"/>
  <c r="AG11" i="35" s="1"/>
  <c r="X13" i="35"/>
  <c r="AG13" i="35" s="1"/>
  <c r="X54" i="35"/>
  <c r="X43" i="35"/>
  <c r="AB55" i="35"/>
  <c r="AB44" i="35"/>
  <c r="AB25" i="35"/>
  <c r="AB5" i="35"/>
  <c r="AB40" i="35"/>
  <c r="AA10" i="35"/>
  <c r="AA54" i="35"/>
  <c r="AA43" i="35"/>
  <c r="AA33" i="35"/>
  <c r="AA22" i="35"/>
  <c r="AW541" i="5"/>
  <c r="R63" i="35"/>
  <c r="AG53" i="35" l="1"/>
  <c r="AG8" i="35"/>
  <c r="AG22" i="35"/>
  <c r="AG33" i="35"/>
  <c r="AG16" i="35"/>
  <c r="AG26" i="35"/>
  <c r="AG21" i="35"/>
  <c r="AG39" i="35"/>
  <c r="AG43" i="35"/>
  <c r="AG60" i="35"/>
  <c r="AG27" i="35"/>
  <c r="AG36" i="35"/>
  <c r="AG14" i="35"/>
  <c r="AG54" i="35"/>
  <c r="AG10" i="35"/>
  <c r="AG37" i="35"/>
  <c r="AG46" i="35"/>
  <c r="AG25" i="35"/>
  <c r="AG58" i="35"/>
  <c r="AG35" i="35"/>
  <c r="AG24" i="35"/>
  <c r="AG5" i="35"/>
  <c r="AG51" i="35"/>
  <c r="AG45" i="35"/>
  <c r="AG34" i="35"/>
  <c r="AG30" i="35"/>
  <c r="AG19" i="35"/>
  <c r="AG7" i="35"/>
  <c r="AG56" i="35"/>
  <c r="AG44" i="35"/>
  <c r="AG29" i="35"/>
  <c r="AG18" i="35"/>
  <c r="AG12" i="35"/>
  <c r="AG55" i="35"/>
  <c r="AG49" i="35"/>
  <c r="AG28" i="35"/>
  <c r="AG6" i="35"/>
  <c r="AG15" i="35"/>
  <c r="AG32" i="35"/>
  <c r="AE15" i="35"/>
  <c r="AE6" i="35"/>
  <c r="AE54" i="35"/>
  <c r="AE55" i="35"/>
  <c r="AE14" i="35"/>
  <c r="AE52" i="35"/>
  <c r="AE44" i="35"/>
  <c r="AE33" i="35"/>
  <c r="AE42" i="35"/>
  <c r="AE25" i="35"/>
  <c r="AE29" i="35"/>
  <c r="AE26" i="35"/>
  <c r="AE40" i="35"/>
  <c r="AE49" i="35"/>
  <c r="AE27" i="35"/>
  <c r="AE48" i="35"/>
  <c r="AE58" i="35"/>
  <c r="AE24" i="35"/>
  <c r="AE10" i="35"/>
  <c r="AE46" i="35"/>
  <c r="AE35" i="35"/>
  <c r="AE51" i="35"/>
  <c r="AE5" i="35"/>
  <c r="AE34" i="35"/>
  <c r="AE39" i="35"/>
  <c r="AE36" i="35"/>
  <c r="AE53" i="35"/>
  <c r="AE21" i="35"/>
  <c r="AE19" i="35"/>
  <c r="AE60" i="35"/>
  <c r="AE56" i="35"/>
  <c r="AE11" i="35"/>
  <c r="AE7" i="35"/>
  <c r="AE16" i="35"/>
  <c r="AE20" i="35"/>
  <c r="AE30" i="35"/>
  <c r="AE8" i="35"/>
  <c r="AE18" i="35"/>
  <c r="AE13" i="35"/>
  <c r="AE22" i="35"/>
  <c r="AE32" i="35"/>
  <c r="AE41" i="35"/>
  <c r="AE28" i="35"/>
  <c r="AE37" i="35"/>
  <c r="AE43" i="35"/>
  <c r="I62" i="35"/>
  <c r="I63" i="35" s="1"/>
  <c r="AC7" i="35"/>
  <c r="AC56" i="35"/>
  <c r="AC44" i="35"/>
  <c r="AC33" i="35"/>
  <c r="AC54" i="35"/>
  <c r="AC10" i="35"/>
  <c r="AC52" i="35"/>
  <c r="AC29" i="35"/>
  <c r="AC18" i="35"/>
  <c r="AC12" i="35"/>
  <c r="AC55" i="35"/>
  <c r="AD30" i="35"/>
  <c r="AC30" i="35"/>
  <c r="AC42" i="35"/>
  <c r="AC49" i="35"/>
  <c r="AC28" i="35"/>
  <c r="AC6" i="35"/>
  <c r="AC15" i="35"/>
  <c r="AC32" i="35"/>
  <c r="AD11" i="35"/>
  <c r="AC11" i="35"/>
  <c r="AC16" i="35"/>
  <c r="AC26" i="35"/>
  <c r="AC21" i="35"/>
  <c r="AD13" i="35"/>
  <c r="AC13" i="35"/>
  <c r="AC19" i="35"/>
  <c r="AD53" i="35"/>
  <c r="AC53" i="35"/>
  <c r="AC39" i="35"/>
  <c r="AC43" i="35"/>
  <c r="AC41" i="35"/>
  <c r="AC60" i="35"/>
  <c r="AC27" i="35"/>
  <c r="AC36" i="35"/>
  <c r="AC14" i="35"/>
  <c r="AC37" i="35"/>
  <c r="AC46" i="35"/>
  <c r="AC25" i="35"/>
  <c r="AD20" i="35"/>
  <c r="AC20" i="35"/>
  <c r="AC22" i="35"/>
  <c r="AC48" i="35"/>
  <c r="AC58" i="35"/>
  <c r="AC35" i="35"/>
  <c r="AC24" i="35"/>
  <c r="AC40" i="35"/>
  <c r="AD8" i="35"/>
  <c r="AC8" i="35"/>
  <c r="AC5" i="35"/>
  <c r="AC51" i="35"/>
  <c r="AC45" i="35"/>
  <c r="AC34" i="35"/>
  <c r="AD40" i="35"/>
  <c r="AD42" i="35"/>
  <c r="AD33" i="35"/>
  <c r="AD22" i="35"/>
  <c r="AD48" i="35"/>
  <c r="AD58" i="35"/>
  <c r="AD35" i="35"/>
  <c r="AD24" i="35"/>
  <c r="AD5" i="35"/>
  <c r="AD51" i="35"/>
  <c r="AD45" i="35"/>
  <c r="AD34" i="35"/>
  <c r="AD19" i="35"/>
  <c r="AD7" i="35"/>
  <c r="AD56" i="35"/>
  <c r="AD44" i="35"/>
  <c r="Y62" i="35"/>
  <c r="AD29" i="35"/>
  <c r="AD18" i="35"/>
  <c r="AD12" i="35"/>
  <c r="AD55" i="35"/>
  <c r="AD49" i="35"/>
  <c r="AD28" i="35"/>
  <c r="AD6" i="35"/>
  <c r="AD15" i="35"/>
  <c r="AD32" i="35"/>
  <c r="AD39" i="35"/>
  <c r="AD16" i="35"/>
  <c r="AD26" i="35"/>
  <c r="AD21" i="35"/>
  <c r="AD43" i="35"/>
  <c r="AD41" i="35"/>
  <c r="AD60" i="35"/>
  <c r="AD27" i="35"/>
  <c r="AD36" i="35"/>
  <c r="AD14" i="35"/>
  <c r="AD54" i="35"/>
  <c r="AD10" i="35"/>
  <c r="AD52" i="35"/>
  <c r="AD37" i="35"/>
  <c r="AD46" i="35"/>
  <c r="AD25" i="35"/>
  <c r="X62" i="35"/>
  <c r="Z62" i="35"/>
  <c r="AA62" i="35"/>
  <c r="AB62" i="35"/>
  <c r="S63" i="35"/>
  <c r="U62" i="35" l="1"/>
  <c r="AC62" i="35"/>
  <c r="W63" i="35" s="1"/>
  <c r="AD62" i="35"/>
  <c r="AB64" i="35" l="1"/>
  <c r="Z63" i="35"/>
  <c r="AD63" i="35"/>
  <c r="AB63" i="35"/>
  <c r="X63" i="35"/>
  <c r="AA63" i="35"/>
  <c r="Y63" i="35"/>
  <c r="AC63" i="35" l="1"/>
</calcChain>
</file>

<file path=xl/sharedStrings.xml><?xml version="1.0" encoding="utf-8"?>
<sst xmlns="http://schemas.openxmlformats.org/spreadsheetml/2006/main" count="14864" uniqueCount="3185">
  <si>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</si>
  <si>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</si>
  <si>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</si>
  <si>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</si>
  <si>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</si>
  <si>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</si>
  <si>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</si>
  <si>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</si>
  <si>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</si>
  <si>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</si>
  <si>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</si>
  <si>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</si>
  <si>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</si>
  <si>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</si>
  <si>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</si>
  <si>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</si>
  <si>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</si>
  <si>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</si>
  <si>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</si>
  <si>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</si>
  <si>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</si>
  <si>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</si>
  <si>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</si>
  <si>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</si>
  <si>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</si>
  <si>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</si>
  <si>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</si>
  <si>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</si>
  <si>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</si>
  <si>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</si>
  <si>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</si>
  <si>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</si>
  <si>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</si>
  <si>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</si>
  <si>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</si>
  <si>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</si>
  <si>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</si>
  <si>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</si>
  <si>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</si>
  <si>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</si>
  <si>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</si>
  <si>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</si>
  <si>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</si>
  <si>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</si>
  <si>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</si>
  <si>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</si>
  <si>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</si>
  <si>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</si>
  <si>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</si>
  <si>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</si>
  <si>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</si>
  <si>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</si>
  <si>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</si>
  <si>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</si>
  <si>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</si>
  <si>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</si>
  <si>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</si>
  <si>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</si>
  <si>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</si>
  <si>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</si>
  <si>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</si>
  <si>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</si>
  <si>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</si>
  <si>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</si>
  <si>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需求規格書檢視會議進度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</si>
  <si>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</si>
  <si>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</si>
  <si>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</si>
  <si>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</si>
  <si>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</si>
  <si>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</si>
  <si>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</si>
  <si>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</si>
  <si>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</si>
  <si>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</si>
  <si>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</si>
  <si>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</si>
  <si>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</si>
  <si>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</si>
  <si>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</si>
  <si>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</si>
  <si>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</si>
  <si>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</si>
  <si>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</si>
  <si>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</si>
  <si>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</si>
  <si>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</si>
  <si>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</si>
  <si>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</si>
  <si>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</si>
  <si>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</si>
  <si>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</si>
  <si>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</si>
  <si>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</si>
  <si>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</si>
  <si>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</si>
  <si>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</si>
  <si>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</si>
  <si>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</si>
  <si>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</si>
  <si>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</si>
  <si>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</si>
  <si>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</si>
  <si>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</si>
  <si>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</si>
  <si>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</si>
  <si>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</si>
  <si>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</si>
  <si>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</si>
  <si>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</si>
  <si>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</si>
  <si>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</si>
  <si>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</si>
  <si>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</si>
  <si>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</si>
  <si>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</si>
  <si>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</si>
  <si>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</si>
  <si>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</si>
  <si>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</si>
  <si>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</si>
  <si>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</si>
  <si>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</si>
  <si>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</si>
  <si>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</si>
  <si>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</si>
  <si>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</si>
  <si>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</si>
  <si>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</si>
  <si>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</si>
  <si>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</si>
  <si>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</si>
  <si>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</si>
  <si>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</si>
  <si>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</si>
  <si>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</si>
  <si>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</si>
  <si>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</si>
  <si>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</si>
  <si>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</si>
  <si>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</si>
  <si>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</si>
  <si>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</si>
  <si>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</si>
  <si>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</si>
  <si>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</si>
  <si>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</si>
  <si>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</si>
  <si>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</si>
  <si>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</si>
  <si>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</si>
  <si>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</si>
  <si>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</si>
  <si>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</si>
  <si>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</si>
  <si>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</si>
  <si>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</si>
  <si>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</si>
  <si>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</si>
  <si>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</si>
  <si>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</si>
  <si>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</si>
  <si>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</si>
  <si>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</si>
  <si>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</si>
  <si>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</si>
  <si>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</si>
  <si>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</si>
  <si>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</si>
  <si>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</si>
  <si>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</si>
  <si>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</si>
  <si>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</si>
  <si>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</si>
  <si>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</si>
  <si>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</si>
  <si>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</si>
  <si>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</si>
  <si>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</si>
  <si>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</si>
  <si>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</si>
  <si>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</si>
  <si>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</si>
  <si>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</si>
  <si>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</si>
  <si>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</si>
  <si>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</si>
  <si>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</si>
  <si>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</si>
  <si>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</si>
  <si>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</si>
  <si>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</si>
  <si>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</si>
  <si>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</si>
  <si>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</si>
  <si>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</si>
  <si>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</si>
  <si>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PJ201800012_URS_2業務作業_V1.25.doc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</si>
  <si>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</si>
  <si>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</si>
  <si>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</si>
  <si>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</si>
  <si>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</si>
  <si>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</si>
  <si>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</si>
  <si>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</si>
  <si>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</si>
  <si>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</si>
  <si>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</si>
  <si>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</si>
  <si>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</si>
  <si>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</si>
  <si>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</si>
  <si>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</si>
  <si>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</si>
  <si>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</si>
  <si>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</si>
  <si>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</si>
  <si>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</si>
  <si>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</si>
  <si>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</si>
  <si>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</si>
  <si>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</si>
  <si>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</si>
  <si>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</si>
  <si>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</si>
  <si>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</si>
  <si>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</si>
  <si>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</si>
  <si>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PJ201800012_URS_2業務作業_V1.2.doc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</si>
  <si>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</si>
  <si>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</si>
  <si>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</si>
  <si>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</si>
  <si>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</si>
  <si>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</si>
  <si>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</si>
  <si>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</si>
  <si>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</si>
  <si>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</si>
  <si>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</si>
  <si>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</si>
  <si>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</si>
  <si>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</si>
  <si>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</si>
  <si>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</si>
  <si>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</si>
  <si>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</si>
  <si>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</si>
  <si>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</si>
  <si>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</si>
  <si>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</si>
  <si>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</si>
  <si>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</si>
  <si>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</si>
  <si>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</si>
  <si>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</si>
  <si>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</si>
  <si>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</si>
  <si>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</si>
  <si>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</si>
  <si>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</si>
  <si>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</si>
  <si>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</si>
  <si>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</si>
  <si>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</si>
  <si>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</si>
  <si>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</si>
  <si>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</si>
  <si>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</si>
  <si>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</si>
  <si>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</si>
  <si>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</si>
  <si>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</si>
  <si>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</si>
  <si>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</si>
  <si>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</si>
  <si>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</si>
  <si>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</si>
  <si>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</si>
  <si>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</si>
  <si>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</si>
  <si>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</si>
  <si>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</si>
  <si>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</si>
  <si>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</si>
  <si>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</si>
  <si>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</si>
  <si>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</si>
  <si>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</si>
  <si>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</si>
  <si>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</si>
  <si>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</si>
  <si>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</si>
  <si>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</si>
  <si>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</si>
  <si>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</si>
  <si>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</si>
  <si>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</si>
  <si>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</si>
  <si>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</si>
  <si>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</si>
  <si>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</si>
  <si>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</si>
  <si>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</si>
  <si>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</si>
  <si>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</si>
  <si>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</si>
  <si>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</si>
  <si>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</si>
  <si>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</si>
  <si>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</si>
  <si>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</si>
  <si>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</si>
  <si>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</si>
  <si>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</si>
  <si>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</si>
  <si>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</si>
  <si>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</si>
  <si>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PJ201800012_URS_9報表作業_V1.2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</si>
  <si>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</si>
  <si>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</si>
  <si>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</si>
  <si>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</si>
  <si>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</si>
  <si>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</si>
  <si>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</si>
  <si>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</si>
  <si>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</si>
  <si>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</si>
  <si>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</si>
  <si>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</si>
  <si>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</si>
  <si>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</si>
  <si>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</si>
  <si>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</si>
  <si>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</si>
  <si>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</si>
  <si>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</si>
  <si>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</si>
  <si>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</si>
  <si>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</si>
  <si>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</si>
  <si>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</si>
  <si>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</si>
  <si>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</si>
  <si>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</si>
  <si>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</si>
  <si>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</si>
  <si>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</si>
  <si>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</si>
  <si>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</si>
  <si>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</si>
  <si>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</si>
  <si>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</si>
  <si>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</si>
  <si>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</si>
  <si>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</si>
  <si>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</si>
  <si>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</si>
  <si>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</si>
  <si>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</si>
  <si>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</si>
  <si>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</si>
  <si>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</si>
  <si>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</si>
  <si>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</si>
  <si>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</si>
  <si>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</si>
  <si>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</si>
  <si>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</si>
  <si>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</si>
  <si>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</si>
  <si>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</si>
  <si>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</si>
  <si>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</si>
  <si>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</si>
  <si>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</si>
  <si>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</si>
  <si>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</si>
  <si>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</si>
  <si>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</si>
  <si>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</si>
  <si>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</si>
  <si>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</si>
  <si>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</si>
  <si>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</si>
  <si>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</si>
  <si>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</si>
  <si>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</si>
  <si>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</si>
  <si>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</si>
  <si>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</si>
  <si>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</si>
  <si>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</si>
  <si>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</si>
  <si>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</si>
  <si>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</si>
  <si>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</si>
  <si>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</si>
  <si>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</si>
  <si>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</si>
  <si>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</si>
  <si>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</si>
  <si>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</si>
  <si>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</si>
  <si>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</si>
  <si>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</si>
  <si>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</si>
  <si>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</si>
  <si>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</si>
  <si>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</si>
  <si>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</si>
  <si>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</si>
  <si>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</si>
  <si>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</si>
  <si>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</si>
  <si>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</si>
  <si>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</si>
  <si>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</si>
  <si>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</si>
  <si>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</si>
  <si>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</si>
  <si>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</si>
  <si>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</si>
  <si>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</si>
  <si>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</si>
  <si>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</si>
  <si>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</si>
  <si>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</si>
  <si>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</si>
  <si>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</si>
  <si>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</si>
  <si>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</si>
  <si>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</si>
  <si>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</si>
  <si>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</si>
  <si>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</si>
  <si>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</si>
  <si>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</si>
  <si>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</si>
  <si>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</si>
  <si>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</si>
  <si>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</si>
  <si>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</si>
  <si>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</si>
  <si>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</si>
  <si>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</si>
  <si>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</si>
  <si>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</si>
  <si>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</si>
  <si>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</si>
  <si>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</si>
  <si>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</si>
  <si>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</si>
  <si>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</si>
  <si>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</si>
  <si>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</si>
  <si>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</si>
  <si>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</si>
  <si>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</si>
  <si>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</si>
  <si>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</si>
  <si>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</si>
  <si>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</si>
  <si>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</si>
  <si>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</si>
  <si>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</si>
  <si>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</si>
  <si>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</si>
  <si>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</si>
  <si>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</si>
  <si>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</si>
  <si>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</si>
  <si>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</si>
  <si>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</si>
  <si>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</si>
  <si>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</si>
  <si>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</si>
  <si>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</si>
  <si>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</si>
  <si>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</si>
  <si>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</si>
  <si>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</si>
  <si>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</si>
  <si>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</si>
  <si>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</si>
  <si>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</si>
  <si>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</si>
  <si>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</si>
  <si>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</si>
  <si>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</si>
  <si>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</si>
  <si>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</si>
  <si>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</si>
  <si>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</si>
  <si>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</si>
  <si>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</si>
  <si>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</si>
  <si>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</si>
  <si>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</si>
  <si>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</si>
  <si>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</si>
  <si>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</si>
  <si>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</si>
  <si>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</si>
  <si>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</si>
  <si>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</si>
  <si>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</si>
  <si>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</si>
  <si>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</si>
  <si>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</si>
  <si>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</si>
  <si>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</si>
  <si>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</si>
  <si>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</si>
  <si>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</si>
  <si>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</si>
  <si>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</si>
  <si>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</si>
  <si>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</si>
  <si>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</si>
  <si>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</si>
  <si>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</si>
  <si>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</si>
  <si>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</si>
  <si>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</si>
  <si>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</si>
  <si>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</si>
  <si>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</si>
  <si>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</si>
  <si>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</si>
  <si>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</si>
  <si>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</si>
  <si>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</si>
  <si>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</si>
  <si>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</si>
  <si>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</si>
  <si>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</si>
  <si>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</si>
  <si>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</si>
  <si>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</si>
  <si>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</si>
  <si>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</si>
  <si>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</si>
  <si>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</si>
  <si>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</si>
  <si>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</si>
  <si>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</si>
  <si>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</si>
  <si>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</si>
  <si>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</si>
  <si>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</si>
  <si>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</si>
  <si>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</si>
  <si>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</si>
  <si>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</si>
  <si>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</si>
  <si>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</si>
  <si>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</si>
  <si>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</si>
  <si>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</si>
  <si>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</si>
  <si>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</si>
  <si>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</si>
  <si>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</si>
  <si>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</si>
  <si>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</si>
  <si>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</si>
  <si>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</si>
  <si>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</si>
  <si>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</si>
  <si>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</si>
  <si>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</si>
  <si>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</si>
  <si>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</si>
  <si>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</si>
  <si>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</si>
  <si>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</si>
  <si>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</si>
  <si>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</si>
  <si>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</si>
  <si>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</si>
  <si>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</si>
  <si>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</si>
  <si>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</si>
  <si>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</si>
  <si>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</si>
  <si>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</si>
  <si>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</si>
  <si>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</si>
  <si>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</si>
  <si>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</si>
  <si>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</si>
  <si>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</si>
  <si>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</si>
  <si>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</si>
  <si>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</si>
  <si>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</si>
  <si>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</si>
  <si>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</si>
  <si>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</si>
  <si>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</si>
  <si>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</si>
  <si>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</si>
  <si>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</si>
  <si>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</si>
  <si>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</si>
  <si>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</si>
  <si>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</si>
  <si>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</si>
  <si>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</si>
  <si>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</si>
  <si>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</si>
  <si>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</si>
  <si>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</si>
  <si>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</si>
  <si>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</si>
  <si>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</si>
  <si>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</si>
  <si>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</si>
  <si>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</si>
  <si>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</si>
  <si>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</si>
  <si>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</si>
  <si>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</si>
  <si>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</si>
  <si>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</si>
  <si>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</si>
  <si>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</si>
  <si>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</si>
  <si>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</si>
  <si>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</si>
  <si>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</si>
  <si>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</si>
  <si>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</si>
  <si>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</si>
  <si>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</si>
  <si>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</si>
  <si>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</si>
  <si>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</si>
  <si>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</si>
  <si>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</si>
  <si>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</si>
  <si>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</si>
  <si>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</si>
  <si>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</si>
  <si>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</si>
  <si>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</si>
  <si>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</si>
  <si>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</si>
  <si>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</si>
  <si>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</si>
  <si>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</si>
  <si>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</si>
  <si>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</si>
  <si>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</si>
  <si>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</si>
  <si>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</si>
  <si>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</si>
  <si>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</si>
  <si>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</si>
  <si>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</si>
  <si>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</si>
  <si>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</si>
  <si>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</si>
  <si>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</si>
  <si>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</si>
  <si>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</si>
  <si>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</si>
  <si>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</si>
  <si>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</si>
  <si>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</si>
  <si>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</si>
  <si>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</si>
  <si>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</si>
  <si>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</si>
  <si>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</si>
  <si>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</si>
  <si>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</si>
  <si>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</si>
  <si>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</si>
  <si>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</si>
  <si>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</si>
  <si>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</si>
  <si>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</si>
  <si>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</si>
  <si>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</si>
  <si>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</si>
  <si>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</si>
  <si>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</si>
  <si>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</si>
  <si>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</si>
  <si>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</si>
  <si>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</si>
  <si>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</si>
  <si>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</si>
  <si>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</si>
  <si>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</si>
  <si>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</si>
  <si>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</si>
  <si>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</si>
  <si>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</si>
  <si>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</si>
  <si>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</si>
  <si>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</si>
  <si>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</si>
  <si>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</si>
  <si>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</si>
  <si>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</si>
  <si>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</si>
  <si>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</si>
  <si>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</si>
  <si>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</si>
  <si>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</si>
  <si>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</si>
  <si>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</si>
  <si>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</si>
  <si>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</si>
  <si>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</si>
  <si>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</si>
  <si>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</si>
  <si>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</si>
  <si>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</si>
  <si>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</si>
  <si>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</si>
  <si>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</si>
  <si>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</si>
  <si>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</si>
  <si>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</si>
  <si>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</si>
  <si>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</si>
  <si>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</si>
  <si>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</si>
  <si>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</si>
  <si>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</si>
  <si>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</si>
  <si>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</si>
  <si>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</si>
  <si>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</si>
  <si>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</si>
  <si>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</si>
  <si>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</si>
  <si>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</si>
  <si>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</si>
  <si>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</si>
  <si>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</si>
  <si>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</si>
  <si>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</si>
  <si>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</si>
  <si>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</si>
  <si>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</si>
  <si>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</si>
  <si>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</si>
  <si>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</si>
  <si>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</si>
  <si>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</si>
  <si>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</si>
  <si>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</si>
  <si>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</si>
  <si>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</si>
  <si>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</si>
  <si>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</si>
  <si>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</si>
  <si>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</si>
  <si>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</si>
  <si>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</si>
  <si>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</si>
  <si>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</si>
  <si>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</si>
  <si>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</si>
  <si>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</si>
  <si>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</si>
  <si>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</si>
  <si>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</si>
  <si>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</si>
  <si>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</si>
  <si>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</si>
  <si>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</si>
  <si>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</si>
  <si>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</si>
  <si>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</si>
  <si>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</si>
  <si>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</si>
  <si>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</si>
  <si>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</si>
  <si>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</si>
  <si>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</si>
  <si>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</si>
  <si>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</si>
  <si>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</si>
  <si>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</si>
  <si>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</si>
  <si>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</si>
  <si>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</si>
  <si>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</si>
  <si>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</si>
  <si>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</si>
  <si>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</si>
  <si>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</si>
  <si>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</si>
  <si>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</si>
  <si>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</si>
  <si>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</si>
  <si>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</si>
  <si>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</si>
  <si>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</si>
  <si>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</si>
  <si>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</si>
  <si>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</si>
  <si>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</si>
  <si>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</si>
  <si>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</si>
  <si>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</si>
  <si>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</si>
  <si>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</si>
  <si>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</si>
  <si>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</si>
  <si>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</si>
  <si>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</si>
  <si>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</si>
  <si>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</si>
  <si>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</si>
  <si>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</si>
  <si>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</si>
  <si>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</si>
  <si>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</si>
  <si>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</si>
  <si>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</si>
  <si>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</si>
  <si>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</si>
  <si>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</si>
  <si>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</si>
  <si>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</si>
  <si>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</si>
  <si>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</si>
  <si>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</si>
  <si>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</si>
  <si>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</si>
  <si>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</si>
  <si>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</si>
  <si>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</si>
  <si>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</si>
  <si>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</si>
  <si>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</si>
  <si>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</si>
  <si>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</si>
  <si>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</si>
  <si>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</si>
  <si>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</si>
  <si>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</si>
  <si>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</si>
  <si>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</si>
  <si>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</si>
  <si>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</si>
  <si>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</si>
  <si>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</si>
  <si>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</si>
  <si>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</si>
  <si>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</si>
  <si>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</si>
  <si>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</si>
  <si>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</si>
  <si>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</si>
  <si>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</si>
  <si>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</si>
  <si>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</si>
  <si>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</si>
  <si>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</si>
  <si>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</si>
  <si>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</si>
  <si>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</si>
  <si>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</si>
  <si>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</si>
  <si>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</si>
  <si>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</si>
  <si>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</si>
  <si>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</si>
  <si>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</si>
  <si>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</si>
  <si>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</si>
  <si>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</si>
  <si>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</si>
  <si>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</si>
  <si>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</si>
  <si>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</si>
  <si>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</si>
  <si>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</si>
  <si>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</si>
  <si>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</si>
  <si>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</si>
  <si>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</si>
  <si>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</si>
  <si>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</si>
  <si>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</si>
  <si>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</si>
  <si>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</si>
  <si>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</si>
  <si>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</si>
  <si>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</si>
  <si>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</si>
  <si>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</si>
  <si>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</si>
  <si>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</si>
  <si>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</si>
  <si>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</si>
  <si>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</si>
  <si>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</si>
  <si>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</si>
  <si>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</si>
  <si>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</si>
  <si>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</si>
  <si>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</si>
  <si>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</si>
  <si>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</si>
  <si>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</si>
  <si>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</si>
  <si>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</si>
  <si>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</si>
  <si>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</si>
  <si>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</si>
  <si>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</si>
  <si>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</si>
  <si>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</si>
  <si>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</si>
  <si>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</si>
  <si>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PJ201800012_URS_8遵循法令作業_V1.2</t>
  </si>
  <si>
    <t>王薏涵、鄧雪美</t>
  </si>
  <si>
    <t>L8100</t>
  </si>
  <si>
    <t>AML姓名檢核</t>
  </si>
  <si>
    <t>L8081</t>
  </si>
  <si>
    <t>AML定審資料查詢</t>
  </si>
  <si>
    <t>L8082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</si>
  <si>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</si>
  <si>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</si>
  <si>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</si>
  <si>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</si>
  <si>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</si>
  <si>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</si>
  <si>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</si>
  <si>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</si>
  <si>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</si>
  <si>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</si>
  <si>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</si>
  <si>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</si>
  <si>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</si>
  <si>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</si>
  <si>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</si>
  <si>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</si>
  <si>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</si>
  <si>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</si>
  <si>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</si>
  <si>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</si>
  <si>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</si>
  <si>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</si>
  <si>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</si>
  <si>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</si>
  <si>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</si>
  <si>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</si>
  <si>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</si>
  <si>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</si>
  <si>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</si>
  <si>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</si>
  <si>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</si>
  <si>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</si>
  <si>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</si>
  <si>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</si>
  <si>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</si>
  <si>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</si>
  <si>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</si>
  <si>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</si>
  <si>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PJ201800012_URS_5管理性作業_V1.3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</si>
  <si>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</si>
  <si>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</si>
  <si>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</si>
  <si>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</si>
  <si>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</si>
  <si>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</si>
  <si>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</si>
  <si>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</si>
  <si>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</si>
  <si>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</si>
  <si>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</si>
  <si>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</si>
  <si>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</si>
  <si>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</si>
  <si>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</si>
  <si>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</si>
  <si>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</si>
  <si>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</si>
  <si>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</si>
  <si>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</si>
  <si>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</si>
  <si>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</si>
  <si>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</si>
  <si>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</si>
  <si>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</si>
  <si>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</si>
  <si>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</si>
  <si>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</si>
  <si>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</si>
  <si>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</si>
  <si>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</si>
  <si>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</si>
  <si>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</si>
  <si>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</si>
  <si>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</si>
  <si>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</si>
  <si>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</si>
  <si>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</si>
  <si>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</si>
  <si>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</si>
  <si>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</si>
  <si>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</si>
  <si>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</si>
  <si>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</si>
  <si>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</si>
  <si>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</si>
  <si>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</si>
  <si>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</si>
  <si>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</si>
  <si>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</si>
  <si>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</si>
  <si>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</si>
  <si>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</si>
  <si>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</si>
  <si>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</si>
  <si>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</si>
  <si>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</si>
  <si>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</si>
  <si>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</si>
  <si>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</si>
  <si>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</si>
  <si>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</si>
  <si>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</si>
  <si>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</si>
  <si>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</si>
  <si>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</si>
  <si>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</si>
  <si>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</si>
  <si>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</si>
  <si>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</si>
  <si>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</si>
  <si>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</si>
  <si>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</si>
  <si>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</si>
  <si>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</si>
  <si>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</si>
  <si>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</si>
  <si>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</si>
  <si>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</si>
  <si>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</si>
  <si>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</si>
  <si>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</si>
  <si>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</si>
  <si>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</si>
  <si>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</si>
  <si>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</si>
  <si>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</si>
  <si>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</si>
  <si>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</si>
  <si>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</si>
  <si>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</si>
  <si>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</si>
  <si>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</si>
  <si>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</si>
  <si>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</si>
  <si>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</si>
  <si>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</si>
  <si>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</si>
  <si>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</si>
  <si>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</si>
  <si>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</si>
  <si>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</si>
  <si>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</si>
  <si>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</si>
  <si>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</si>
  <si>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</si>
  <si>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</si>
  <si>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</si>
  <si>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</si>
  <si>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</si>
  <si>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</si>
  <si>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</si>
  <si>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</si>
  <si>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</si>
  <si>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</si>
  <si>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</si>
  <si>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</si>
  <si>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</si>
  <si>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</si>
  <si>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</si>
  <si>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</si>
  <si>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</si>
  <si>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</si>
  <si>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</si>
  <si>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</si>
  <si>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</si>
  <si>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</si>
  <si>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</si>
  <si>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</si>
  <si>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</si>
  <si>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</si>
  <si>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</si>
  <si>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</si>
  <si>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</si>
  <si>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</si>
  <si>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</si>
  <si>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</si>
  <si>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</si>
  <si>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</si>
  <si>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</si>
  <si>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</si>
  <si>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</si>
  <si>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</si>
  <si>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</si>
  <si>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</si>
  <si>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</si>
  <si>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</si>
  <si>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</si>
  <si>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</si>
  <si>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</si>
  <si>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</si>
  <si>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</si>
  <si>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</si>
  <si>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</si>
  <si>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</si>
  <si>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</si>
  <si>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</si>
  <si>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</si>
  <si>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</si>
  <si>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</si>
  <si>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</si>
  <si>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</si>
  <si>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</si>
  <si>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</si>
  <si>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</si>
  <si>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</si>
  <si>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</si>
  <si>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</si>
  <si>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</si>
  <si>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</si>
  <si>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</si>
  <si>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</si>
  <si>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</si>
  <si>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</si>
  <si>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</si>
  <si>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</si>
  <si>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</si>
  <si>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</si>
  <si>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</si>
  <si>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</si>
  <si>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</si>
  <si>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</si>
  <si>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</si>
  <si>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</si>
  <si>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</si>
  <si>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</si>
  <si>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</si>
  <si>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</si>
  <si>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</si>
  <si>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</si>
  <si>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</si>
  <si>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</si>
  <si>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</si>
  <si>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</si>
  <si>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</si>
  <si>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</si>
  <si>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</si>
  <si>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</si>
  <si>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</si>
  <si>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</si>
  <si>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</si>
  <si>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</si>
  <si>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</si>
  <si>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</si>
  <si>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</si>
  <si>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</si>
  <si>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</si>
  <si>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</si>
  <si>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</si>
  <si>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</si>
  <si>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</si>
  <si>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</si>
  <si>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</si>
  <si>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</si>
  <si>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</si>
  <si>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</si>
  <si>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</si>
  <si>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</si>
  <si>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</si>
  <si>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</si>
  <si>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</si>
  <si>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</si>
  <si>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</si>
  <si>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</si>
  <si>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</si>
  <si>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</si>
  <si>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</si>
  <si>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</si>
  <si>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</si>
  <si>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</si>
  <si>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</si>
  <si>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</si>
  <si>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</si>
  <si>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</si>
  <si>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</si>
  <si>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</si>
  <si>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</si>
  <si>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</si>
  <si>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</si>
  <si>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</si>
  <si>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</si>
  <si>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</si>
  <si>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</si>
  <si>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</si>
  <si>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</si>
  <si>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</si>
  <si>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</si>
  <si>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</si>
  <si>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</si>
  <si>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</si>
  <si>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</si>
  <si>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</si>
  <si>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</si>
  <si>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</si>
  <si>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</si>
  <si>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</si>
  <si>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</si>
  <si>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</si>
  <si>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</si>
  <si>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</si>
  <si>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</si>
  <si>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</si>
  <si>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</si>
  <si>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</si>
  <si>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</si>
  <si>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</si>
  <si>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</si>
  <si>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</si>
  <si>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</si>
  <si>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</si>
  <si>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</si>
  <si>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</si>
  <si>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</si>
  <si>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</si>
  <si>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</si>
  <si>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</si>
  <si>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</si>
  <si>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</si>
  <si>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</si>
  <si>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</si>
  <si>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</si>
  <si>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</si>
  <si>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</si>
  <si>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</si>
  <si>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</si>
  <si>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</si>
  <si>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</si>
  <si>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</si>
  <si>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</si>
  <si>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</si>
  <si>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</si>
  <si>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</si>
  <si>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</si>
  <si>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</si>
  <si>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</si>
  <si>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</si>
  <si>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</si>
  <si>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</si>
  <si>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</si>
  <si>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</si>
  <si>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</si>
  <si>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</si>
  <si>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</si>
  <si>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</si>
  <si>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</si>
  <si>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</si>
  <si>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</si>
  <si>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</si>
  <si>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</si>
  <si>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</si>
  <si>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</si>
  <si>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</si>
  <si>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</si>
  <si>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</si>
  <si>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</si>
  <si>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</si>
  <si>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</si>
  <si>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</si>
  <si>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</si>
  <si>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</si>
  <si>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</si>
  <si>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</si>
  <si>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</si>
  <si>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</si>
  <si>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</si>
  <si>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</si>
  <si>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</si>
  <si>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</si>
  <si>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</si>
  <si>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</si>
  <si>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</si>
  <si>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</si>
  <si>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</si>
  <si>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</si>
  <si>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</si>
  <si>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</si>
  <si>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</si>
  <si>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</si>
  <si>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</si>
  <si>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</si>
  <si>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</si>
  <si>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</si>
  <si>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</si>
  <si>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</si>
  <si>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</si>
  <si>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</si>
  <si>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</si>
  <si>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</si>
  <si>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</si>
  <si>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</si>
  <si>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</si>
  <si>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</si>
  <si>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</si>
  <si>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</si>
  <si>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</si>
  <si>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</si>
  <si>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</si>
  <si>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</si>
  <si>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</si>
  <si>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</si>
  <si>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</si>
  <si>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</si>
  <si>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</si>
  <si>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</si>
  <si>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</si>
  <si>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</si>
  <si>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</si>
  <si>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</si>
  <si>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</si>
  <si>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</si>
  <si>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</si>
  <si>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</si>
  <si>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</si>
  <si>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</si>
  <si>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</si>
  <si>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</si>
  <si>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</si>
  <si>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</si>
  <si>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</si>
  <si>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</si>
  <si>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</si>
  <si>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</si>
  <si>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</si>
  <si>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</si>
  <si>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</si>
  <si>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</si>
  <si>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</si>
  <si>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</si>
  <si>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</si>
  <si>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</si>
  <si>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</si>
  <si>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</si>
  <si>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</si>
  <si>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</si>
  <si>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</si>
  <si>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</si>
  <si>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</si>
  <si>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</si>
  <si>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am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</si>
  <si>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</si>
  <si>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</si>
  <si>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</si>
  <si>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</si>
  <si>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</si>
  <si>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</si>
  <si>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</si>
  <si>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</si>
  <si>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</si>
  <si>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</si>
  <si>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</si>
  <si>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</si>
  <si>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</si>
  <si>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</si>
  <si>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</si>
  <si>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</si>
  <si>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</si>
  <si>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</si>
  <si>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</si>
  <si>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</si>
  <si>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</si>
  <si>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</si>
  <si>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</si>
  <si>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</si>
  <si>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</si>
  <si>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</si>
  <si>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</si>
  <si>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</si>
  <si>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</si>
  <si>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</si>
  <si>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</si>
  <si>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</si>
  <si>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</si>
  <si>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</si>
  <si>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</si>
  <si>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</si>
  <si>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</si>
  <si>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</si>
  <si>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</si>
  <si>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</si>
  <si>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</si>
  <si>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</si>
  <si>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</si>
  <si>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</si>
  <si>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</si>
  <si>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</si>
  <si>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</si>
  <si>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</si>
  <si>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</si>
  <si>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</si>
  <si>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</si>
  <si>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</si>
  <si>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</si>
  <si>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</si>
  <si>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</si>
  <si>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</si>
  <si>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</si>
  <si>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</si>
  <si>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</si>
  <si>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</si>
  <si>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</si>
  <si>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</si>
  <si>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</si>
  <si>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</si>
  <si>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</si>
  <si>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</si>
  <si>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</si>
  <si>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</si>
  <si>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</si>
  <si>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</si>
  <si>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</si>
  <si>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</si>
  <si>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</si>
  <si>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</si>
  <si>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</si>
  <si>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</si>
  <si>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</si>
  <si>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</si>
  <si>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</si>
  <si>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</si>
  <si>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</si>
  <si>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</si>
  <si>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</si>
  <si>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</si>
  <si>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</si>
  <si>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</si>
  <si>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</si>
  <si>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</si>
  <si>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</si>
  <si>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</si>
  <si>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</si>
  <si>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</si>
  <si>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</si>
  <si>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</si>
  <si>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</si>
  <si>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</si>
  <si>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</si>
  <si>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</si>
  <si>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</si>
  <si>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</si>
  <si>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</si>
  <si>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</si>
  <si>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</si>
  <si>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</si>
  <si>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</si>
  <si>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</si>
  <si>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</si>
  <si>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</si>
  <si>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</si>
  <si>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</si>
  <si>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</si>
  <si>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</si>
  <si>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</si>
  <si>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</si>
  <si>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</si>
  <si>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</si>
  <si>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</si>
  <si>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</si>
  <si>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</si>
  <si>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</si>
  <si>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</si>
  <si>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</si>
  <si>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</si>
  <si>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</si>
  <si>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</si>
  <si>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</si>
  <si>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</si>
  <si>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</si>
  <si>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</si>
  <si>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</si>
  <si>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</si>
  <si>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</si>
  <si>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</si>
  <si>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</si>
  <si>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</si>
  <si>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</si>
  <si>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</si>
  <si>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</si>
  <si>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</si>
  <si>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</si>
  <si>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</si>
  <si>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</si>
  <si>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</si>
  <si>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</si>
  <si>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</si>
  <si>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</si>
  <si>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</si>
  <si>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</si>
  <si>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</si>
  <si>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</si>
  <si>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</si>
  <si>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</si>
  <si>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</si>
  <si>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</si>
  <si>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</si>
  <si>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</si>
  <si>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</si>
  <si>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</si>
  <si>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</si>
  <si>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</si>
  <si>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</si>
  <si>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</si>
  <si>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</si>
  <si>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</si>
  <si>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</si>
  <si>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</si>
  <si>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</si>
  <si>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</si>
  <si>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</si>
  <si>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</si>
  <si>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</si>
  <si>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</si>
  <si>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</si>
  <si>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</si>
  <si>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</si>
  <si>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</si>
  <si>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</si>
  <si>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</si>
  <si>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</si>
  <si>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</si>
  <si>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</si>
  <si>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</si>
  <si>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</si>
  <si>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</si>
  <si>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</si>
  <si>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</si>
  <si>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</si>
  <si>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</si>
  <si>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</si>
  <si>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</si>
  <si>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</si>
  <si>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</si>
  <si>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</si>
  <si>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</si>
  <si>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</si>
  <si>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</si>
  <si>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</si>
  <si>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</si>
  <si>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</si>
  <si>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</si>
  <si>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</si>
  <si>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</si>
  <si>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</si>
  <si>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</si>
  <si>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</si>
  <si>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</si>
  <si>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</si>
  <si>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</si>
  <si>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</si>
  <si>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</si>
  <si>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</si>
  <si>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</si>
  <si>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</si>
  <si>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</si>
  <si>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</si>
  <si>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</si>
  <si>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</si>
  <si>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</si>
  <si>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</si>
  <si>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</si>
  <si>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</si>
  <si>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</si>
  <si>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</si>
  <si>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</si>
  <si>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</si>
  <si>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</si>
  <si>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</si>
  <si>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</si>
  <si>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</si>
  <si>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</si>
  <si>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</si>
  <si>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</si>
  <si>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</si>
  <si>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</si>
  <si>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</si>
  <si>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</si>
  <si>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</si>
  <si>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</si>
  <si>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</si>
  <si>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</si>
  <si>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</si>
  <si>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</si>
  <si>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</si>
  <si>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</si>
  <si>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</si>
  <si>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</si>
  <si>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</si>
  <si>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</si>
  <si>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</si>
  <si>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</si>
  <si>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</si>
  <si>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</si>
  <si>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</si>
  <si>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</si>
  <si>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</si>
  <si>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</si>
  <si>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</si>
  <si>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</si>
  <si>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</si>
  <si>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</si>
  <si>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</si>
  <si>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</si>
  <si>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</si>
  <si>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</si>
  <si>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</si>
  <si>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</si>
  <si>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</si>
  <si>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</si>
  <si>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</si>
  <si>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</si>
  <si>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</si>
  <si>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</si>
  <si>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</si>
  <si>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</si>
  <si>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</si>
  <si>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</si>
  <si>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</si>
  <si>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</si>
  <si>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</si>
  <si>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</si>
  <si>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</si>
  <si>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</si>
  <si>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</si>
  <si>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</si>
  <si>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</si>
  <si>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</si>
  <si>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</si>
  <si>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</si>
  <si>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</si>
  <si>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</si>
  <si>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</si>
  <si>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</si>
  <si>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</si>
  <si>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</si>
  <si>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</si>
  <si>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</si>
  <si>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</si>
  <si>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</si>
  <si>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</si>
  <si>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</si>
  <si>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</si>
  <si>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</si>
  <si>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</si>
  <si>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</si>
  <si>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</si>
  <si>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</si>
  <si>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</si>
  <si>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</si>
  <si>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</si>
  <si>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</si>
  <si>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</si>
  <si>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</si>
  <si>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</si>
  <si>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</si>
  <si>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</si>
  <si>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</si>
  <si>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</si>
  <si>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</si>
  <si>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</si>
  <si>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</si>
  <si>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</si>
  <si>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</si>
  <si>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</si>
  <si>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</si>
  <si>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</si>
  <si>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</si>
  <si>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</si>
  <si>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</si>
  <si>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</si>
  <si>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</si>
  <si>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</si>
  <si>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</si>
  <si>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</si>
  <si>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</si>
  <si>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</si>
  <si>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</si>
  <si>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</si>
  <si>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</si>
  <si>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</si>
  <si>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</si>
  <si>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</si>
  <si>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</si>
  <si>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</si>
  <si>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</si>
  <si>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</si>
  <si>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</si>
  <si>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</si>
  <si>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</si>
  <si>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</si>
  <si>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</si>
  <si>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</si>
  <si>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</si>
  <si>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</si>
  <si>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</si>
  <si>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</si>
  <si>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</si>
  <si>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</si>
  <si>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</si>
  <si>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</si>
  <si>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</si>
  <si>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</si>
  <si>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</si>
  <si>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</si>
  <si>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</si>
  <si>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</si>
  <si>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</si>
  <si>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</si>
  <si>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"客戶別"後加"管制代碼"說明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</si>
  <si>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</si>
  <si>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</si>
  <si>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</si>
  <si>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</si>
  <si>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</si>
  <si>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</si>
  <si>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</si>
  <si>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</si>
  <si>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</si>
  <si>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</si>
  <si>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</si>
  <si>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</si>
  <si>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</si>
  <si>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</si>
  <si>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</si>
  <si>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</si>
  <si>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</si>
  <si>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</si>
  <si>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</si>
  <si>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</si>
  <si>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</si>
  <si>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</si>
  <si>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</si>
  <si>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</si>
  <si>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</si>
  <si>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</si>
  <si>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</si>
  <si>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</si>
  <si>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</si>
  <si>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</si>
  <si>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</si>
  <si>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</si>
  <si>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</si>
  <si>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</si>
  <si>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</si>
  <si>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</si>
  <si>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</si>
  <si>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</si>
  <si>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</si>
  <si>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</si>
  <si>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</si>
  <si>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</si>
  <si>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</si>
  <si>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</si>
  <si>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</si>
  <si>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</si>
  <si>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</si>
  <si>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</si>
  <si>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</si>
  <si>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</si>
  <si>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</si>
  <si>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</si>
  <si>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</si>
  <si>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</si>
  <si>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</si>
  <si>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</si>
  <si>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</si>
  <si>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</si>
  <si>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</si>
  <si>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</si>
  <si>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</si>
  <si>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</si>
  <si>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</si>
  <si>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</si>
  <si>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</si>
  <si>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</si>
  <si>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</si>
  <si>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</si>
  <si>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</si>
  <si>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</si>
  <si>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</si>
  <si>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</si>
  <si>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</si>
  <si>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</si>
  <si>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</si>
  <si>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</si>
  <si>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</si>
  <si>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</si>
  <si>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</si>
  <si>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</si>
  <si>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</si>
  <si>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</si>
  <si>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</si>
  <si>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</si>
  <si>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</si>
  <si>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</si>
  <si>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</si>
  <si>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</si>
  <si>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</si>
  <si>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</si>
  <si>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</si>
  <si>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</si>
  <si>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</si>
  <si>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</si>
  <si>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</si>
  <si>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</si>
  <si>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</si>
  <si>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</si>
  <si>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</si>
  <si>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</si>
  <si>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</si>
  <si>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</si>
  <si>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</si>
  <si>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</si>
  <si>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</si>
  <si>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</si>
  <si>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</si>
  <si>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</si>
  <si>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</si>
  <si>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</si>
  <si>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</si>
  <si>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</si>
  <si>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</si>
  <si>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</si>
  <si>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</si>
  <si>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</si>
  <si>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</si>
  <si>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</si>
  <si>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</si>
  <si>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</si>
  <si>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</si>
  <si>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</si>
  <si>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</si>
  <si>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</si>
  <si>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</si>
  <si>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</si>
  <si>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</si>
  <si>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</si>
  <si>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</si>
  <si>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</si>
  <si>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</si>
  <si>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</si>
  <si>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</si>
  <si>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</si>
  <si>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</si>
  <si>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</si>
  <si>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</si>
  <si>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</si>
  <si>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</si>
  <si>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</si>
  <si>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</si>
  <si>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</si>
  <si>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</si>
  <si>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</si>
  <si>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</si>
  <si>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</si>
  <si>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</si>
  <si>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</si>
  <si>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</si>
  <si>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</si>
  <si>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</si>
  <si>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</si>
  <si>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</si>
  <si>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</si>
  <si>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</si>
  <si>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</si>
  <si>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</si>
  <si>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</si>
  <si>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</si>
  <si>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</si>
  <si>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</si>
  <si>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</si>
  <si>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</si>
  <si>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</si>
  <si>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</si>
  <si>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</si>
  <si>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</si>
  <si>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</si>
  <si>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</si>
  <si>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</si>
  <si>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</si>
  <si>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</si>
  <si>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</si>
  <si>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</si>
  <si>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</si>
  <si>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</si>
  <si>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</si>
  <si>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</si>
  <si>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</si>
  <si>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</si>
  <si>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</si>
  <si>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</si>
  <si>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</si>
  <si>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</si>
  <si>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</si>
  <si>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</si>
  <si>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</si>
  <si>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</si>
  <si>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</si>
  <si>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</si>
  <si>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</si>
  <si>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</si>
  <si>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</si>
  <si>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</si>
  <si>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</si>
  <si>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</si>
  <si>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</si>
  <si>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</si>
  <si>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</si>
  <si>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</si>
  <si>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</si>
  <si>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</si>
  <si>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</si>
  <si>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</si>
  <si>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</si>
  <si>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</si>
  <si>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</si>
  <si>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</si>
  <si>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</si>
  <si>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</si>
  <si>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</si>
  <si>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</si>
  <si>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</si>
  <si>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</si>
  <si>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</si>
  <si>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</si>
  <si>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</si>
  <si>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</si>
  <si>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</si>
  <si>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</si>
  <si>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</si>
  <si>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</si>
  <si>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</si>
  <si>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</si>
  <si>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</si>
  <si>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</si>
  <si>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</si>
  <si>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</si>
  <si>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</si>
  <si>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</si>
  <si>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</si>
  <si>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</si>
  <si>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</si>
  <si>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</si>
  <si>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</si>
  <si>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</si>
  <si>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</si>
  <si>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</si>
  <si>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</si>
  <si>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</si>
  <si>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</si>
  <si>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</si>
  <si>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</si>
  <si>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</si>
  <si>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</si>
  <si>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</si>
  <si>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</si>
  <si>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</si>
  <si>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</si>
  <si>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</si>
  <si>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</si>
  <si>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</si>
  <si>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</si>
  <si>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</si>
  <si>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</si>
  <si>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</si>
  <si>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</si>
  <si>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</si>
  <si>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</si>
  <si>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</si>
  <si>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</si>
  <si>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</si>
  <si>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</si>
  <si>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</si>
  <si>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</si>
  <si>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</si>
  <si>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</si>
  <si>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</si>
  <si>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</si>
  <si>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</si>
  <si>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</si>
  <si>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</si>
  <si>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</si>
  <si>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</si>
  <si>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</si>
  <si>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</si>
  <si>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</si>
  <si>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</si>
  <si>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</si>
  <si>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</si>
  <si>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</si>
  <si>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</si>
  <si>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</si>
  <si>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</si>
  <si>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</si>
  <si>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</si>
  <si>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</si>
  <si>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</si>
  <si>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</si>
  <si>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</si>
  <si>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</si>
  <si>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</si>
  <si>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</si>
  <si>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</si>
  <si>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</si>
  <si>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</si>
  <si>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</si>
  <si>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</si>
  <si>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</si>
  <si>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</si>
  <si>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</si>
  <si>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</si>
  <si>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</si>
  <si>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</si>
  <si>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</si>
  <si>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</si>
  <si>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</si>
  <si>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</si>
  <si>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</si>
  <si>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</si>
  <si>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</si>
  <si>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</si>
  <si>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</si>
  <si>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</si>
  <si>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</si>
  <si>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</si>
  <si>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</si>
  <si>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</si>
  <si>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</si>
  <si>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</si>
  <si>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</si>
  <si>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</si>
  <si>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</si>
  <si>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</si>
  <si>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</si>
  <si>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</si>
  <si>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</si>
  <si>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</si>
  <si>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</si>
  <si>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</si>
  <si>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</si>
  <si>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</si>
  <si>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</si>
  <si>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</si>
  <si>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</si>
  <si>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</si>
  <si>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</si>
  <si>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</si>
  <si>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</si>
  <si>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</si>
  <si>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</si>
  <si>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</si>
  <si>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</si>
  <si>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</si>
  <si>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</si>
  <si>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</si>
  <si>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</si>
  <si>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</si>
  <si>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</si>
  <si>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</si>
  <si>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</si>
  <si>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</si>
  <si>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</si>
  <si>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</si>
  <si>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</si>
  <si>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</si>
  <si>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</si>
  <si>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</si>
  <si>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</si>
  <si>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</si>
  <si>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</si>
  <si>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</si>
  <si>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</si>
  <si>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</si>
  <si>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</si>
  <si>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</si>
  <si>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</si>
  <si>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</si>
  <si>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</si>
  <si>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</si>
  <si>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</si>
  <si>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</si>
  <si>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</si>
  <si>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</si>
  <si>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</si>
  <si>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</si>
  <si>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</si>
  <si>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</si>
  <si>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</si>
  <si>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</si>
  <si>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</si>
  <si>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</si>
  <si>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</si>
  <si>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</si>
  <si>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</si>
  <si>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</si>
  <si>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</si>
  <si>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</si>
  <si>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</si>
  <si>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</si>
  <si>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</si>
  <si>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</si>
  <si>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</si>
  <si>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</si>
  <si>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</si>
  <si>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</si>
  <si>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</si>
  <si>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</si>
  <si>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</si>
  <si>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</si>
  <si>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</si>
  <si>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</si>
  <si>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</si>
  <si>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</si>
  <si>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</si>
  <si>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</si>
  <si>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</si>
  <si>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</si>
  <si>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</si>
  <si>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</si>
  <si>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</si>
  <si>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</si>
  <si>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</si>
  <si>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</si>
  <si>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</si>
  <si>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</si>
  <si>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</si>
  <si>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</si>
  <si>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</si>
  <si>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</si>
  <si>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</si>
  <si>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</si>
  <si>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</si>
  <si>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</si>
  <si>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</si>
  <si>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</si>
  <si>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</si>
  <si>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</si>
  <si>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</si>
  <si>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</si>
  <si>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</si>
  <si>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</si>
  <si>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</si>
  <si>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</si>
  <si>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</si>
  <si>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</si>
  <si>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</si>
  <si>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</si>
  <si>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</si>
  <si>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</si>
  <si>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</si>
  <si>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</si>
  <si>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</si>
  <si>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</si>
  <si>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</si>
  <si>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</si>
  <si>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</si>
  <si>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</si>
  <si>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</si>
  <si>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</si>
  <si>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</si>
  <si>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</si>
  <si>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</si>
  <si>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</si>
  <si>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</si>
  <si>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</si>
  <si>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</si>
  <si>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</si>
  <si>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</si>
  <si>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</si>
  <si>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</si>
  <si>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</si>
  <si>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</si>
  <si>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</si>
  <si>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</si>
  <si>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</si>
  <si>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</si>
  <si>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</si>
  <si>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</si>
  <si>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</si>
  <si>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</si>
  <si>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</si>
  <si>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</si>
  <si>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</si>
  <si>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</si>
  <si>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</si>
  <si>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</si>
  <si>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</si>
  <si>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</si>
  <si>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</si>
  <si>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</si>
  <si>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</si>
  <si>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</si>
  <si>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</si>
  <si>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</si>
  <si>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</si>
  <si>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</si>
  <si>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</si>
  <si>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</si>
  <si>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</si>
  <si>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</si>
  <si>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</si>
  <si>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</si>
  <si>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</si>
  <si>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</si>
  <si>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</si>
  <si>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</si>
  <si>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</si>
  <si>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</si>
  <si>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</si>
  <si>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</si>
  <si>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</si>
  <si>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</si>
  <si>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</si>
  <si>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</si>
  <si>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</si>
  <si>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</si>
  <si>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</si>
  <si>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</si>
  <si>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</si>
  <si>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</si>
  <si>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</si>
  <si>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</si>
  <si>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</si>
  <si>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</si>
  <si>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</si>
  <si>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</si>
  <si>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</si>
  <si>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</si>
  <si>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</si>
  <si>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</si>
  <si>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</si>
  <si>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</si>
  <si>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</si>
  <si>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</si>
  <si>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</si>
  <si>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</si>
  <si>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</si>
  <si>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</si>
  <si>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</si>
  <si>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</si>
  <si>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</si>
  <si>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</si>
  <si>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</si>
  <si>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</si>
  <si>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</si>
  <si>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</si>
  <si>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</si>
  <si>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</si>
  <si>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</si>
  <si>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</si>
  <si>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</si>
  <si>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</si>
  <si>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</si>
  <si>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</si>
  <si>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</si>
  <si>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</si>
  <si>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</si>
  <si>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</si>
  <si>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</si>
  <si>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</si>
  <si>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</si>
  <si>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</si>
  <si>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</si>
  <si>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</si>
  <si>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</si>
  <si>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</si>
  <si>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</si>
  <si>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</si>
  <si>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</si>
  <si>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</si>
  <si>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</si>
  <si>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</si>
  <si>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</si>
  <si>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</si>
  <si>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</si>
  <si>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</si>
  <si>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</si>
  <si>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</si>
  <si>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</si>
  <si>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</si>
  <si>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</si>
  <si>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</si>
  <si>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</si>
  <si>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</si>
  <si>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</si>
  <si>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</si>
  <si>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</si>
  <si>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</si>
  <si>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</si>
  <si>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</si>
  <si>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</si>
  <si>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</si>
  <si>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</si>
  <si>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</si>
  <si>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</si>
  <si>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</si>
  <si>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</si>
  <si>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</si>
  <si>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</si>
  <si>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</si>
  <si>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</si>
  <si>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</si>
  <si>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</si>
  <si>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</si>
  <si>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</si>
  <si>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</si>
  <si>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</si>
  <si>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</si>
  <si>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</si>
  <si>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</si>
  <si>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</si>
  <si>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</si>
  <si>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</si>
  <si>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</si>
  <si>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</si>
  <si>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</si>
  <si>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</si>
  <si>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</si>
  <si>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</si>
  <si>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</si>
  <si>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</si>
  <si>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</si>
  <si>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</si>
  <si>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</si>
  <si>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</si>
  <si>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</si>
  <si>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</si>
  <si>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</si>
  <si>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</si>
  <si>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</si>
  <si>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</si>
  <si>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</si>
  <si>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</si>
  <si>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</si>
  <si>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</si>
  <si>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</si>
  <si>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</si>
  <si>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</si>
  <si>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</si>
  <si>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</si>
  <si>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</si>
  <si>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</si>
  <si>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</si>
  <si>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</si>
  <si>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</si>
  <si>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</si>
  <si>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</si>
  <si>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</si>
  <si>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</si>
  <si>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</si>
  <si>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</si>
  <si>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</si>
  <si>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</si>
  <si>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</si>
  <si>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</si>
  <si>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</si>
  <si>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</si>
  <si>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</si>
  <si>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</si>
  <si>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</si>
  <si>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</si>
  <si>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</si>
  <si>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</si>
  <si>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</si>
  <si>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</si>
  <si>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</si>
  <si>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</si>
  <si>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</si>
  <si>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</si>
  <si>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</si>
  <si>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</si>
  <si>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</si>
  <si>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</si>
  <si>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</si>
  <si>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</si>
  <si>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</si>
  <si>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</si>
  <si>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</si>
  <si>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[2021.11.5]</t>
  </si>
  <si>
    <t>[2021.11.8]</t>
  </si>
  <si>
    <t>更新L1</t>
  </si>
  <si>
    <t>*案件申請*</t>
  </si>
  <si>
    <t>*商品作業*</t>
  </si>
  <si>
    <t>L2001 商品參數明細資料查詢</t>
  </si>
  <si>
    <t>L2101 商品參數維護</t>
  </si>
  <si>
    <t>L2010 申請案件明細資料查詢</t>
  </si>
  <si>
    <t>L2111 案件申請登錄</t>
  </si>
  <si>
    <t>L2015 額度明細資料查詢</t>
  </si>
  <si>
    <t>L2154 額度資料維護</t>
  </si>
  <si>
    <t>L2018 共同借款人資料查詢 (加人名)</t>
  </si>
  <si>
    <t>(加人名)</t>
  </si>
  <si>
    <t>L2118 共同借款人資料登錄</t>
  </si>
  <si>
    <t>[2021.11.12]</t>
  </si>
  <si>
    <t>L2019 合併額度控管資料查詢 (加人名)</t>
  </si>
  <si>
    <t>L2119 合併額度控管登錄</t>
  </si>
  <si>
    <t>*保證人、關係人*</t>
  </si>
  <si>
    <t>L2022 所有關係人資料查詢</t>
  </si>
  <si>
    <t>L2023 ID所有人案件關係查詢 (未寫)</t>
  </si>
  <si>
    <t>(未寫)</t>
  </si>
  <si>
    <t>L2079 展期件新舊對照查詢</t>
  </si>
  <si>
    <t>L2112 團體戶申請登錄</t>
  </si>
  <si>
    <t>*擔保品*</t>
  </si>
  <si>
    <t>L2921 未齊件資料查詢</t>
  </si>
  <si>
    <t>L2801 未齊案件管理</t>
  </si>
  <si>
    <t>L2020 保證人明細資料查詢</t>
  </si>
  <si>
    <t>L2250 保證人資料登錄</t>
  </si>
  <si>
    <t>L2021 交易關係人查詢</t>
  </si>
  <si>
    <t>L2221 交易關係人維護</t>
  </si>
  <si>
    <t>L2035 借款戶關係人/關係企業查詢</t>
  </si>
  <si>
    <t>L2306 借款戶關係人/關係企業維護</t>
  </si>
  <si>
    <t>借款戶關係人/關係企業維護</t>
  </si>
  <si>
    <t>L2902 保證人保證資料查詢</t>
  </si>
  <si>
    <t>L2903 關聯戶放款資料查詢</t>
  </si>
  <si>
    <t>關聯戶放款資料查詢</t>
  </si>
  <si>
    <t>L2017 額度與擔保品關聯查詢</t>
  </si>
  <si>
    <t>額度與擔保品關聯查詢</t>
  </si>
  <si>
    <t>L2417 額度與擔保品關聯登錄</t>
  </si>
  <si>
    <t>L2038 擔保品明細資料查詢</t>
  </si>
  <si>
    <t>擔保品明細資料查詢</t>
  </si>
  <si>
    <t>L2411 不動產擔保品資料登錄</t>
  </si>
  <si>
    <t>L2412 動產擔保品資料登錄</t>
  </si>
  <si>
    <t>L2413 股票擔保品資料登錄</t>
  </si>
  <si>
    <t>L2414 其他擔保品資料登錄</t>
  </si>
  <si>
    <t>L2039 擔保品重評明細資料查詢</t>
  </si>
  <si>
    <t>擔保品重評明細資料查詢</t>
  </si>
  <si>
    <t>L2480 擔保品重評資料登錄 (#480)</t>
  </si>
  <si>
    <t>擔保品重評資料登錄</t>
  </si>
  <si>
    <t>(#480)</t>
  </si>
  <si>
    <t>L2041 不動產土地明細資料查詢 &gt; 交易功能併入[L2911不動產擔保品資料查詢]</t>
  </si>
  <si>
    <t>&gt;</t>
  </si>
  <si>
    <t>交易功能併入[L2911不動產擔保品資料查詢]</t>
  </si>
  <si>
    <t>L2042 不動產建物明細資料查詢 &gt; 交易功能併入[L2911不動產擔保品資料查詢]</t>
  </si>
  <si>
    <t>L2047 動產擔保品明細資料查詢 &gt; 交易功能併入[L2038擔保品明細資料查詢]</t>
  </si>
  <si>
    <t>交易功能併入[L2038擔保品明細資料查詢]</t>
  </si>
  <si>
    <t>L2049 擔保品關聯設定明細資料查詢 &gt; 併入[L2017 額度與擔保品關聯查詢]</t>
  </si>
  <si>
    <t>擔保品關聯設定明細資料查詢</t>
  </si>
  <si>
    <t>併入[L2017</t>
  </si>
  <si>
    <t>額度與擔保品關聯查詢]</t>
  </si>
  <si>
    <t>L2911 不動產擔保品資料查詢</t>
  </si>
  <si>
    <t>不動產擔保品資料查詢</t>
  </si>
  <si>
    <t>L2912 產擔保品資料查詢</t>
  </si>
  <si>
    <t>產擔保品資料查詢</t>
  </si>
  <si>
    <t>L2913 股票擔保品資料查詢</t>
  </si>
  <si>
    <t>股票擔保品資料查詢</t>
  </si>
  <si>
    <t>L2914 其他擔保品資料查詢</t>
  </si>
  <si>
    <t>其他擔保品資料查詢</t>
  </si>
  <si>
    <t>L2918 擔保品他項權利查詢</t>
  </si>
  <si>
    <t>L2418 擔保品他項權利登錄</t>
  </si>
  <si>
    <t>L2919 提供人之擔保品查詢 &gt; 併入[L2038擔保品明細資料查詢]</t>
  </si>
  <si>
    <t>提供人之擔保品查詢</t>
  </si>
  <si>
    <t>併入[L2038擔保品明細資料查詢]</t>
  </si>
  <si>
    <t>L2922 土地坐落索引查詢 &gt; 併入[L2038擔保品明細資料查詢] </t>
  </si>
  <si>
    <t>土地坐落索引查詢</t>
  </si>
  <si>
    <t>併入[L2038擔保品明細資料查詢] 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</si>
  <si>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</si>
  <si>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</si>
  <si>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</si>
  <si>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</si>
  <si>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</si>
  <si>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</si>
  <si>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</si>
  <si>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</si>
  <si>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</si>
  <si>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</si>
  <si>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</si>
  <si>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</si>
  <si>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</si>
  <si>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</si>
  <si>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</si>
  <si>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</si>
  <si>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</si>
  <si>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</si>
  <si>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</si>
  <si>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</si>
  <si>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</si>
  <si>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</si>
  <si>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</si>
  <si>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</si>
  <si>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</si>
  <si>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</si>
  <si>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</si>
  <si>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</si>
  <si>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</si>
  <si>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</si>
  <si>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</si>
  <si>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</si>
  <si>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</si>
  <si>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</si>
  <si>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</si>
  <si>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</si>
  <si>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</si>
  <si>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</si>
  <si>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</si>
  <si>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</si>
  <si>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</si>
  <si>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</si>
  <si>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</si>
  <si>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</si>
  <si>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</si>
  <si>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</si>
  <si>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</si>
  <si>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</si>
  <si>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</si>
  <si>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</si>
  <si>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</si>
  <si>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</si>
  <si>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</si>
  <si>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</si>
  <si>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</si>
  <si>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</si>
  <si>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</si>
  <si>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</si>
  <si>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</si>
  <si>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</si>
  <si>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</si>
  <si>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</si>
  <si>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</si>
  <si>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</si>
  <si>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</si>
  <si>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</si>
  <si>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</si>
  <si>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</si>
  <si>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</si>
  <si>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</si>
  <si>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</si>
  <si>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</si>
  <si>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</si>
  <si>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</si>
  <si>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</si>
  <si>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</si>
  <si>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</si>
  <si>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</si>
  <si>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</si>
  <si>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</si>
  <si>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</si>
  <si>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</si>
  <si>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</si>
  <si>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</si>
  <si>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</si>
  <si>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</si>
  <si>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</si>
  <si>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</si>
  <si>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</si>
  <si>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</si>
  <si>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</si>
  <si>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</si>
  <si>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</si>
  <si>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</si>
  <si>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</si>
  <si>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</si>
  <si>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</si>
  <si>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</si>
  <si>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</si>
  <si>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</si>
  <si>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</si>
  <si>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</si>
  <si>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</si>
  <si>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</si>
  <si>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</si>
  <si>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</si>
  <si>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</si>
  <si>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</si>
  <si>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</si>
  <si>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</si>
  <si>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</si>
  <si>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</si>
  <si>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</si>
  <si>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</si>
  <si>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</si>
  <si>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</si>
  <si>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</si>
  <si>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</si>
  <si>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</si>
  <si>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</si>
  <si>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</si>
  <si>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</si>
  <si>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</si>
  <si>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</si>
  <si>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</si>
  <si>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</si>
  <si>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</si>
  <si>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</si>
  <si>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</si>
  <si>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</si>
  <si>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</si>
  <si>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</si>
  <si>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</si>
  <si>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</si>
  <si>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</si>
  <si>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</si>
  <si>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</si>
  <si>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</si>
  <si>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</si>
  <si>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</si>
  <si>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</si>
  <si>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</si>
  <si>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</si>
  <si>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</si>
  <si>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</si>
  <si>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</si>
  <si>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</si>
  <si>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</si>
  <si>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</si>
  <si>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</si>
  <si>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</si>
  <si>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</si>
  <si>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</si>
  <si>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</si>
  <si>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</si>
  <si>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</si>
  <si>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</si>
  <si>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</si>
  <si>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</si>
  <si>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</si>
  <si>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</si>
  <si>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</si>
  <si>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</si>
  <si>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</si>
  <si>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</si>
  <si>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</si>
  <si>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</si>
  <si>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</si>
  <si>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</si>
  <si>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</si>
  <si>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</si>
  <si>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</si>
  <si>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</si>
  <si>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</si>
  <si>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</si>
  <si>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</si>
  <si>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</si>
  <si>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</si>
  <si>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</si>
  <si>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</si>
  <si>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</si>
  <si>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</si>
  <si>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</si>
  <si>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</si>
  <si>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</si>
  <si>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</si>
  <si>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</si>
  <si>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</si>
  <si>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</si>
  <si>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</si>
  <si>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</si>
  <si>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</si>
  <si>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</si>
  <si>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</si>
  <si>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</si>
  <si>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</si>
  <si>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</si>
  <si>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</si>
  <si>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</si>
  <si>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</si>
  <si>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</si>
  <si>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</si>
  <si>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</si>
  <si>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</si>
  <si>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</si>
  <si>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</si>
  <si>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</si>
  <si>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</si>
  <si>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</si>
  <si>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</si>
  <si>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</si>
  <si>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</si>
  <si>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</si>
  <si>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</si>
  <si>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</si>
  <si>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</si>
  <si>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</si>
  <si>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</si>
  <si>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</si>
  <si>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</si>
  <si>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</si>
  <si>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</si>
  <si>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</si>
  <si>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</si>
  <si>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</si>
  <si>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</si>
  <si>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</si>
  <si>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</si>
  <si>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</si>
  <si>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</si>
  <si>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</si>
  <si>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</si>
  <si>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</si>
  <si>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</si>
  <si>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</si>
  <si>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</si>
  <si>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</si>
  <si>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</si>
  <si>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</si>
  <si>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</si>
  <si>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</si>
  <si>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</si>
  <si>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</si>
  <si>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</si>
  <si>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</si>
  <si>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</si>
  <si>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</si>
  <si>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</si>
  <si>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</si>
  <si>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</si>
  <si>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</si>
  <si>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</si>
  <si>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</si>
  <si>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</si>
  <si>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</si>
  <si>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</si>
  <si>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</si>
  <si>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</si>
  <si>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</si>
  <si>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</si>
  <si>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</si>
  <si>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</si>
  <si>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</si>
  <si>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</si>
  <si>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</si>
  <si>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</si>
  <si>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</si>
  <si>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</si>
  <si>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</si>
  <si>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</si>
  <si>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</si>
  <si>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</si>
  <si>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</si>
  <si>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</si>
  <si>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</si>
  <si>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</si>
  <si>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</si>
  <si>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</si>
  <si>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</si>
  <si>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</si>
  <si>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</si>
  <si>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</si>
  <si>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</si>
  <si>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</si>
  <si>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</si>
  <si>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</si>
  <si>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</si>
  <si>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</si>
  <si>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</si>
  <si>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</si>
  <si>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</si>
  <si>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</si>
  <si>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</si>
  <si>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</si>
  <si>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</si>
  <si>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</si>
  <si>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</si>
  <si>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</si>
  <si>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</si>
  <si>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</si>
  <si>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</si>
  <si>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</si>
  <si>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</si>
  <si>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</si>
  <si>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</si>
  <si>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</si>
  <si>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</si>
  <si>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</si>
  <si>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</si>
  <si>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</si>
  <si>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</si>
  <si>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</si>
  <si>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</si>
  <si>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</si>
  <si>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</si>
  <si>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</si>
  <si>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</si>
  <si>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</si>
  <si>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</si>
  <si>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</si>
  <si>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</si>
  <si>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</si>
  <si>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</si>
  <si>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</si>
  <si>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</si>
  <si>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</si>
  <si>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</si>
  <si>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</si>
  <si>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</si>
  <si>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</si>
  <si>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</si>
  <si>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</si>
  <si>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</si>
  <si>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</si>
  <si>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</si>
  <si>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</si>
  <si>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</si>
  <si>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</si>
  <si>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</si>
  <si>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</si>
  <si>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</si>
  <si>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</si>
  <si>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</si>
  <si>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</si>
  <si>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</si>
  <si>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</si>
  <si>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</si>
  <si>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1" type="noConversion"/>
  </si>
  <si>
    <t>L8301~L8337</t>
    <phoneticPr fontId="1" type="noConversion"/>
  </si>
  <si>
    <t>需二審</t>
    <phoneticPr fontId="1" type="noConversion"/>
  </si>
  <si>
    <t>V</t>
    <phoneticPr fontId="1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</si>
  <si>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1" type="noConversion"/>
  </si>
  <si>
    <t>5-15-6
5-16-6</t>
    <phoneticPr fontId="1" type="noConversion"/>
  </si>
  <si>
    <t>違約損失率維護</t>
    <phoneticPr fontId="1" type="noConversion"/>
  </si>
  <si>
    <t>5-15-2
5-16-2</t>
    <phoneticPr fontId="1" type="noConversion"/>
  </si>
  <si>
    <t>商品分類資料設定</t>
    <phoneticPr fontId="1" type="noConversion"/>
  </si>
  <si>
    <t>5-15-3
5-16-3</t>
    <phoneticPr fontId="1" type="noConversion"/>
  </si>
  <si>
    <t>特殊客觀減損狀況資料維護</t>
    <phoneticPr fontId="1" type="noConversion"/>
  </si>
  <si>
    <t>5-15-13
5-16-13</t>
    <phoneticPr fontId="1" type="noConversion"/>
  </si>
  <si>
    <t>利息法帳面資料上傳作業</t>
    <phoneticPr fontId="1" type="noConversion"/>
  </si>
  <si>
    <t>5-15-7 
5-15-8 
5-15-9 
5-15-10
5-15-11
5-15-12</t>
    <phoneticPr fontId="1" type="noConversion"/>
  </si>
  <si>
    <t xml:space="preserve">欄位清單 1~3 產生作業
欄位清單 4 產生作業  
欄位清單 6 產生作業  
欄位清單 7 產生作業  
欄位清單 8 產生作業  
欄位清單 9 產生作業  </t>
    <phoneticPr fontId="1" type="noConversion"/>
  </si>
  <si>
    <t>5-16-7 
5-16-8 
5-16-9 
5-16-10
5-16-11
5-16-12
5-16-15</t>
    <phoneticPr fontId="1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</si>
  <si>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1" type="noConversion"/>
  </si>
  <si>
    <t>LC</t>
    <phoneticPr fontId="1" type="noConversion"/>
  </si>
  <si>
    <t>計數 - 正式
交付審查 的加總</t>
  </si>
  <si>
    <t>計數 - 正式
交付審查</t>
  </si>
  <si>
    <t>新增查詢條件戶號、戶名</t>
    <phoneticPr fontId="1" type="noConversion"/>
  </si>
  <si>
    <t>URS完成</t>
    <phoneticPr fontId="1" type="noConversion"/>
  </si>
  <si>
    <t>L7202</t>
    <phoneticPr fontId="1" type="noConversion"/>
  </si>
  <si>
    <t>違約損失率登錄</t>
    <phoneticPr fontId="1" type="noConversion"/>
  </si>
  <si>
    <t>L5060</t>
    <phoneticPr fontId="1" type="noConversion"/>
  </si>
  <si>
    <t>L7204</t>
    <phoneticPr fontId="1" type="noConversion"/>
  </si>
  <si>
    <t>特殊客觀減損狀況維護</t>
    <phoneticPr fontId="1" type="noConversion"/>
  </si>
  <si>
    <t>L7904</t>
    <phoneticPr fontId="1" type="noConversion"/>
  </si>
  <si>
    <t>特殊客觀減損狀況查詢</t>
    <phoneticPr fontId="1" type="noConversion"/>
  </si>
  <si>
    <t>中文姓名改為戶名</t>
    <phoneticPr fontId="1" type="noConversion"/>
  </si>
  <si>
    <t>L7203</t>
    <phoneticPr fontId="1" type="noConversion"/>
  </si>
  <si>
    <t>確認執行完交易畫面最後一行的訊息是否為多餘的:刪除此訊息列</t>
    <phoneticPr fontId="1" type="noConversion"/>
  </si>
  <si>
    <t>LC009產檔後的排序確認</t>
    <phoneticPr fontId="1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</si>
  <si>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1" type="noConversion"/>
  </si>
  <si>
    <t>L7901</t>
    <phoneticPr fontId="1" type="noConversion"/>
  </si>
  <si>
    <t>蘇曉玲</t>
    <phoneticPr fontId="1" type="noConversion"/>
  </si>
  <si>
    <t>案件處理清單</t>
    <phoneticPr fontId="1" type="noConversion"/>
  </si>
  <si>
    <t>延遲繳款通知函改產TXT檔,增加顯示最近6筆繳款明細資料</t>
    <phoneticPr fontId="1" type="noConversion"/>
  </si>
  <si>
    <t>高</t>
    <phoneticPr fontId="1" type="noConversion"/>
  </si>
  <si>
    <t>３４號公報欄位清單產生作業</t>
    <phoneticPr fontId="1" type="noConversion"/>
  </si>
  <si>
    <t>L4454</t>
    <phoneticPr fontId="1" type="noConversion"/>
  </si>
  <si>
    <t>產生銀扣扣款失敗</t>
    <phoneticPr fontId="1" type="noConversion"/>
  </si>
  <si>
    <t>銀扣火險成功期款失敗通知 : 存款單列印</t>
    <phoneticPr fontId="1" type="noConversion"/>
  </si>
  <si>
    <t>陳昱衡</t>
    <phoneticPr fontId="1" type="noConversion"/>
  </si>
  <si>
    <t>L4603</t>
    <phoneticPr fontId="1" type="noConversion"/>
  </si>
  <si>
    <t xml:space="preserve">火險通知作業 </t>
    <phoneticPr fontId="1" type="noConversion"/>
  </si>
  <si>
    <t>火險及地震險保費_繳款通知單 : 寄出email的附檔以ID加密</t>
    <phoneticPr fontId="1" type="noConversion"/>
  </si>
  <si>
    <t>L4204</t>
    <phoneticPr fontId="1" type="noConversion"/>
  </si>
  <si>
    <t>L4701</t>
    <phoneticPr fontId="1" type="noConversion"/>
  </si>
  <si>
    <t>L4703</t>
    <phoneticPr fontId="1" type="noConversion"/>
  </si>
  <si>
    <t>12/3待補</t>
    <phoneticPr fontId="1" type="noConversion"/>
  </si>
  <si>
    <t>L4211</t>
    <phoneticPr fontId="1" type="noConversion"/>
  </si>
  <si>
    <t>L4520</t>
    <phoneticPr fontId="1" type="noConversion"/>
  </si>
  <si>
    <t>L4702</t>
    <phoneticPr fontId="1" type="noConversion"/>
  </si>
  <si>
    <t>增加"案件編號"查詢條件</t>
    <phoneticPr fontId="1" type="noConversion"/>
  </si>
  <si>
    <t>增加"戶名"顯示(二審新增-2021/12/3)</t>
    <phoneticPr fontId="1" type="noConversion"/>
  </si>
  <si>
    <t>程式完成</t>
    <phoneticPr fontId="1" type="noConversion"/>
  </si>
  <si>
    <t>URS交付</t>
    <phoneticPr fontId="1" type="noConversion"/>
  </si>
  <si>
    <t>匯款轉帳報表</t>
    <phoneticPr fontId="1" type="noConversion"/>
  </si>
  <si>
    <t>審後新增2021/12/3</t>
    <phoneticPr fontId="1" type="noConversion"/>
  </si>
  <si>
    <t>審後新增</t>
    <phoneticPr fontId="1" type="noConversion"/>
  </si>
  <si>
    <t>審後新增2021/12/3</t>
    <phoneticPr fontId="1" type="noConversion"/>
  </si>
  <si>
    <t>L3917</t>
    <phoneticPr fontId="1" type="noConversion"/>
  </si>
  <si>
    <t xml:space="preserve">繳息情形明細查詢             </t>
    <phoneticPr fontId="1" type="noConversion"/>
  </si>
  <si>
    <t>L3240</t>
    <phoneticPr fontId="1" type="noConversion"/>
  </si>
  <si>
    <t>回收冲正(轉換前資料)</t>
    <phoneticPr fontId="1" type="noConversion"/>
  </si>
  <si>
    <t>審後新增2021/12/3</t>
    <phoneticPr fontId="1" type="noConversion"/>
  </si>
  <si>
    <t>洗錢樣態三,增加欄位[統計天數]</t>
    <phoneticPr fontId="1" type="noConversion"/>
  </si>
  <si>
    <t>計數 - 程式完成 的加總</t>
  </si>
  <si>
    <t>計數 - 程式完成</t>
  </si>
  <si>
    <t>總
交易</t>
    <phoneticPr fontId="1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</si>
  <si>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</si>
  <si>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</si>
  <si>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</si>
  <si>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</si>
  <si>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</si>
  <si>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</si>
  <si>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</si>
  <si>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1" type="noConversion"/>
  </si>
  <si>
    <t>6-1控制類</t>
    <phoneticPr fontId="1" type="noConversion"/>
  </si>
  <si>
    <t>6-2日結類</t>
    <phoneticPr fontId="1" type="noConversion"/>
  </si>
  <si>
    <t>6-3共同資料維護(利率、營業日)</t>
    <phoneticPr fontId="1" type="noConversion"/>
  </si>
  <si>
    <t>6-4作業控管維護</t>
    <phoneticPr fontId="1" type="noConversion"/>
  </si>
  <si>
    <t>6-5系統變數維護</t>
    <phoneticPr fontId="1" type="noConversion"/>
  </si>
  <si>
    <t>6-6各類代碼檔維護</t>
    <phoneticPr fontId="1" type="noConversion"/>
  </si>
  <si>
    <t>6-7其他基本資料維護</t>
    <phoneticPr fontId="1" type="noConversion"/>
  </si>
  <si>
    <t>5-7國稅局申報作業</t>
    <phoneticPr fontId="1" type="noConversion"/>
  </si>
  <si>
    <t>5-1一般作業</t>
    <phoneticPr fontId="1" type="noConversion"/>
  </si>
  <si>
    <t>5-4法催紀錄作業</t>
    <phoneticPr fontId="1" type="noConversion"/>
  </si>
  <si>
    <t>8-4JCIC放款報送</t>
    <phoneticPr fontId="1" type="noConversion"/>
  </si>
  <si>
    <t>7-2IFRS9作業</t>
  </si>
  <si>
    <t>5-5債務協商作業</t>
  </si>
  <si>
    <t>L8205</t>
    <phoneticPr fontId="1" type="noConversion"/>
  </si>
  <si>
    <t>產生疑似洗錢報表</t>
    <phoneticPr fontId="1" type="noConversion"/>
  </si>
  <si>
    <t>審後新增2021/10/29</t>
    <phoneticPr fontId="1" type="noConversion"/>
  </si>
  <si>
    <t>5-2房貸專員業績統計作業</t>
    <phoneticPr fontId="1" type="noConversion"/>
  </si>
  <si>
    <t>8-3債協報送作業</t>
    <phoneticPr fontId="1" type="noConversion"/>
  </si>
  <si>
    <t>8-5聯徵產品報送</t>
    <phoneticPr fontId="1" type="noConversion"/>
  </si>
  <si>
    <t>2-4擔保品</t>
    <phoneticPr fontId="1" type="noConversion"/>
  </si>
  <si>
    <t>2-9其他</t>
    <phoneticPr fontId="1" type="noConversion"/>
  </si>
  <si>
    <t>2-6清償作業</t>
    <phoneticPr fontId="1" type="noConversion"/>
  </si>
  <si>
    <t>3-1試算</t>
    <phoneticPr fontId="1" type="noConversion"/>
  </si>
  <si>
    <t>3-2撥款</t>
    <phoneticPr fontId="1" type="noConversion"/>
  </si>
  <si>
    <t>3-5變更、延長年期</t>
    <phoneticPr fontId="1" type="noConversion"/>
  </si>
  <si>
    <t>3-3回收、部分償還、暫收款</t>
    <phoneticPr fontId="1" type="noConversion"/>
  </si>
  <si>
    <t>3-4展期、結案、轉催呆</t>
    <phoneticPr fontId="1" type="noConversion"/>
  </si>
  <si>
    <t>6-8其他作業</t>
    <phoneticPr fontId="1" type="noConversion"/>
  </si>
  <si>
    <t>6-6各類代碼檔維護</t>
    <phoneticPr fontId="1" type="noConversion"/>
  </si>
  <si>
    <t>2-3保證人、關係人</t>
    <phoneticPr fontId="1" type="noConversion"/>
  </si>
  <si>
    <t>6-6各類代碼檔維護</t>
    <phoneticPr fontId="1" type="noConversion"/>
  </si>
  <si>
    <t>2-9其他</t>
    <phoneticPr fontId="1" type="noConversion"/>
  </si>
  <si>
    <t>2-5法拍費用</t>
    <phoneticPr fontId="1" type="noConversion"/>
  </si>
  <si>
    <t>2-2案件申請、額度</t>
    <phoneticPr fontId="1" type="noConversion"/>
  </si>
  <si>
    <t>2-2案件申請、額度</t>
    <phoneticPr fontId="1" type="noConversion"/>
  </si>
  <si>
    <t>5-1一般作業</t>
    <phoneticPr fontId="1" type="noConversion"/>
  </si>
  <si>
    <t>7-1E-Loan</t>
    <phoneticPr fontId="1" type="noConversion"/>
  </si>
  <si>
    <t>L190A</t>
    <phoneticPr fontId="1" type="noConversion"/>
  </si>
  <si>
    <t>8-1AML檢核</t>
    <phoneticPr fontId="1" type="noConversion"/>
  </si>
  <si>
    <t>LC共同作業</t>
    <phoneticPr fontId="1" type="noConversion"/>
  </si>
  <si>
    <t>1-4其他</t>
    <phoneticPr fontId="1" type="noConversion"/>
  </si>
  <si>
    <t>2021/11/26OK</t>
    <phoneticPr fontId="1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</si>
  <si>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</si>
  <si>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</si>
  <si>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</si>
  <si>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</si>
  <si>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</si>
  <si>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</si>
  <si>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</si>
  <si>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</si>
  <si>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</si>
  <si>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</si>
  <si>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</si>
  <si>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</si>
  <si>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</si>
  <si>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</si>
  <si>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</si>
  <si>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</si>
  <si>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</si>
  <si>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</si>
  <si>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</si>
  <si>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</si>
  <si>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</si>
  <si>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</si>
  <si>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</si>
  <si>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</si>
  <si>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</si>
  <si>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</si>
  <si>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</si>
  <si>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</si>
  <si>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</si>
  <si>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</si>
  <si>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</si>
  <si>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1" type="noConversion"/>
  </si>
  <si>
    <t>已二審</t>
    <phoneticPr fontId="1" type="noConversion"/>
  </si>
  <si>
    <t>已一審</t>
    <phoneticPr fontId="1" type="noConversion"/>
  </si>
  <si>
    <t>交付</t>
    <phoneticPr fontId="1" type="noConversion"/>
  </si>
  <si>
    <t>程式
完成</t>
    <phoneticPr fontId="1" type="noConversion"/>
  </si>
  <si>
    <t>預計
本周交付</t>
    <phoneticPr fontId="1" type="noConversion"/>
  </si>
  <si>
    <t>待程式
完成</t>
    <phoneticPr fontId="1" type="noConversion"/>
  </si>
  <si>
    <t>待二審
(第二波交付)</t>
  </si>
  <si>
    <t>L7210</t>
    <phoneticPr fontId="1" type="noConversion"/>
  </si>
  <si>
    <t>商品分類資料維護</t>
    <phoneticPr fontId="1" type="noConversion"/>
  </si>
  <si>
    <t>1.移除刪除功能
2.欄位名稱變數調整,Ifrs開頭變數需改為Ifrs9
3.IFRS階梯商品別代碼=空白時改以N代替</t>
    <phoneticPr fontId="1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</si>
  <si>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1" type="noConversion"/>
  </si>
  <si>
    <t>L8401</t>
    <phoneticPr fontId="1" type="noConversion"/>
  </si>
  <si>
    <t>產生JCIC日報媒體檔</t>
    <phoneticPr fontId="1" type="noConversion"/>
  </si>
  <si>
    <t>L8402</t>
    <phoneticPr fontId="1" type="noConversion"/>
  </si>
  <si>
    <t>產生JCIC月報媒體檔</t>
    <phoneticPr fontId="1" type="noConversion"/>
  </si>
  <si>
    <t>1.輸入欄位增加日期起訖條件,預設值為會計日
2.修改聯絡人為鄧雪美02-23895858#7279</t>
    <phoneticPr fontId="1" type="noConversion"/>
  </si>
  <si>
    <t>1.調整輸出結果畫面,寬度加大
2.修改聯絡人為鄧雪美02-23895858#7279
異動聯絡人資訊需修改之程式清單:由單一之程式控制L8ConstantEum.java</t>
    <phoneticPr fontId="1" type="noConversion"/>
  </si>
  <si>
    <t>PJ201800012_URS_2業務作業_V1.25.doc</t>
    <phoneticPr fontId="1" type="noConversion"/>
  </si>
  <si>
    <t>PJ201800012_URS_2業務作業_V1.26.doc</t>
    <phoneticPr fontId="1" type="noConversion"/>
  </si>
  <si>
    <t>PJ201800012_URS_6共同作業_V1.9</t>
    <phoneticPr fontId="1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</si>
  <si>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</si>
  <si>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</si>
  <si>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</si>
  <si>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</si>
  <si>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</si>
  <si>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</si>
  <si>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</si>
  <si>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</si>
  <si>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</si>
  <si>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</si>
  <si>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PJ201800012_URS_2業務作業_V1.26.doc</t>
  </si>
  <si>
    <t>計數 - URS完成 的加總</t>
  </si>
  <si>
    <t>計數 - URS完成</t>
  </si>
  <si>
    <t>小計</t>
    <phoneticPr fontId="1" type="noConversion"/>
  </si>
  <si>
    <t>未審</t>
    <phoneticPr fontId="1" type="noConversion"/>
  </si>
  <si>
    <t>備註</t>
    <phoneticPr fontId="1" type="noConversion"/>
  </si>
  <si>
    <t>原本周交付</t>
    <phoneticPr fontId="1" type="noConversion"/>
  </si>
  <si>
    <t>百分比</t>
    <phoneticPr fontId="1" type="noConversion"/>
  </si>
  <si>
    <t>未完成小計</t>
    <phoneticPr fontId="1" type="noConversion"/>
  </si>
  <si>
    <t>C
待二審
(第二波交付)</t>
    <phoneticPr fontId="1" type="noConversion"/>
  </si>
  <si>
    <t>D
其他
(待同小類程式URS完備)</t>
    <phoneticPr fontId="1" type="noConversion"/>
  </si>
  <si>
    <t>B
預計本周交付</t>
    <phoneticPr fontId="1" type="noConversion"/>
  </si>
  <si>
    <t>A
已交付</t>
    <phoneticPr fontId="1" type="noConversion"/>
  </si>
  <si>
    <t>A+B+C+D=</t>
    <phoneticPr fontId="1" type="noConversion"/>
  </si>
  <si>
    <t>PJ201800012_URS_5管理性作業_V1.3</t>
    <phoneticPr fontId="1" type="noConversion"/>
  </si>
  <si>
    <t>URS程式預計完成時間</t>
    <phoneticPr fontId="1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</si>
  <si>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</si>
  <si>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</si>
  <si>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1" type="noConversion"/>
  </si>
  <si>
    <t>尚未確認會議紀錄</t>
    <phoneticPr fontId="1" type="noConversion"/>
  </si>
  <si>
    <t>L7902</t>
    <phoneticPr fontId="1" type="noConversion"/>
  </si>
  <si>
    <t>ＩＦＲＳ９欄位清單產生作業</t>
    <phoneticPr fontId="1" type="noConversion"/>
  </si>
  <si>
    <t>媒體檔無資料,檔案內容改在有月報環境的測試套展示</t>
    <phoneticPr fontId="1" type="noConversion"/>
  </si>
  <si>
    <t>：實際未完成</t>
    <phoneticPr fontId="1" type="noConversion"/>
  </si>
  <si>
    <t>狀態</t>
    <phoneticPr fontId="1" type="noConversion"/>
  </si>
  <si>
    <t>待URS完成</t>
    <phoneticPr fontId="1" type="noConversion"/>
  </si>
  <si>
    <t>URS程式均未完成</t>
    <phoneticPr fontId="1" type="noConversion"/>
  </si>
  <si>
    <t>己交付</t>
    <phoneticPr fontId="1" type="noConversion"/>
  </si>
  <si>
    <t>其他小計</t>
    <phoneticPr fontId="1" type="noConversion"/>
  </si>
  <si>
    <t>LC.共同作業</t>
    <phoneticPr fontId="1" type="noConversion"/>
  </si>
  <si>
    <t>URS
未完成</t>
    <phoneticPr fontId="1" type="noConversion"/>
  </si>
  <si>
    <t>程式
未完成</t>
    <phoneticPr fontId="1" type="noConversion"/>
  </si>
  <si>
    <t>均
未完成</t>
    <phoneticPr fontId="1" type="noConversion"/>
  </si>
  <si>
    <t>待二審</t>
    <phoneticPr fontId="1" type="noConversion"/>
  </si>
  <si>
    <t>LC.共同作業</t>
    <phoneticPr fontId="1" type="noConversion"/>
  </si>
  <si>
    <t>己交付</t>
    <phoneticPr fontId="1" type="noConversion"/>
  </si>
  <si>
    <t>待二審</t>
    <phoneticPr fontId="1" type="noConversion"/>
  </si>
  <si>
    <t>URS
未完成</t>
    <phoneticPr fontId="1" type="noConversion"/>
  </si>
  <si>
    <t>程式
未完成</t>
    <phoneticPr fontId="1" type="noConversion"/>
  </si>
  <si>
    <t>欄1</t>
    <phoneticPr fontId="1" type="noConversion"/>
  </si>
  <si>
    <t>均
未完成</t>
    <phoneticPr fontId="1" type="noConversion"/>
  </si>
  <si>
    <t>4-5員工扣薪作業</t>
    <phoneticPr fontId="1" type="noConversion"/>
  </si>
  <si>
    <t>己完成</t>
    <phoneticPr fontId="1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</si>
  <si>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</si>
  <si>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</si>
  <si>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1" type="noConversion"/>
  </si>
  <si>
    <t>待交付</t>
    <phoneticPr fontId="1" type="noConversion"/>
  </si>
  <si>
    <t>已完成</t>
    <phoneticPr fontId="1" type="noConversion"/>
  </si>
  <si>
    <t>PJ201800012_URS_2業務作業_V1.28.doc</t>
    <phoneticPr fontId="1" type="noConversion"/>
  </si>
  <si>
    <t>已完整
待二審</t>
    <phoneticPr fontId="1" type="noConversion"/>
  </si>
  <si>
    <t>待會議</t>
    <phoneticPr fontId="1" type="noConversion"/>
  </si>
  <si>
    <t>邱怡婷</t>
    <phoneticPr fontId="1" type="noConversion"/>
  </si>
  <si>
    <t>2021/12/14am</t>
    <phoneticPr fontId="1" type="noConversion"/>
  </si>
  <si>
    <t>am</t>
    <phoneticPr fontId="1" type="noConversion"/>
  </si>
  <si>
    <t>PJ201800012_URS_4批次作業_V1.10.doc</t>
    <phoneticPr fontId="1" type="noConversion"/>
  </si>
  <si>
    <t>火險保費資料維護</t>
    <phoneticPr fontId="1" type="noConversion"/>
  </si>
  <si>
    <t>4-91-13</t>
  </si>
  <si>
    <t>4-91-13</t>
    <phoneticPr fontId="1" type="noConversion"/>
  </si>
  <si>
    <t>火險到期檔產生作業</t>
    <phoneticPr fontId="1" type="noConversion"/>
  </si>
  <si>
    <t>4-91-1</t>
    <phoneticPr fontId="1" type="noConversion"/>
  </si>
  <si>
    <t xml:space="preserve">火險詢價上傳檔轉檔作業
火險詢價重複投保報表  
續保資料錯誤明細表    </t>
    <phoneticPr fontId="1" type="noConversion"/>
  </si>
  <si>
    <t>4-91-3
4-91-4
4-91-5</t>
    <phoneticPr fontId="1" type="noConversion"/>
  </si>
  <si>
    <t>出單明細表</t>
    <phoneticPr fontId="1" type="noConversion"/>
  </si>
  <si>
    <t>4-91-7</t>
  </si>
  <si>
    <t>火險通知單</t>
    <phoneticPr fontId="1" type="noConversion"/>
  </si>
  <si>
    <t>4-91-6</t>
  </si>
  <si>
    <t xml:space="preserve">保費、保單未完成檢核表
額度無保單檢核表      </t>
    <phoneticPr fontId="1" type="noConversion"/>
  </si>
  <si>
    <t>4-91-15
4-91-16</t>
    <phoneticPr fontId="1" type="noConversion"/>
  </si>
  <si>
    <t>火險保費查詢</t>
    <phoneticPr fontId="1" type="noConversion"/>
  </si>
  <si>
    <t>火險最終保單上傳更新作業</t>
    <phoneticPr fontId="1" type="noConversion"/>
  </si>
  <si>
    <t>4-91-10</t>
  </si>
  <si>
    <t>新交易</t>
    <phoneticPr fontId="1" type="noConversion"/>
  </si>
  <si>
    <t>4-8-10 
4-8-11 
4-13-10
4-13-11</t>
    <phoneticPr fontId="1" type="noConversion"/>
  </si>
  <si>
    <t>4-8-20 
4-13-20</t>
    <phoneticPr fontId="1" type="noConversion"/>
  </si>
  <si>
    <t xml:space="preserve">銀行扣款檔資料維護 
ACH 扣款檔資料維護 </t>
    <phoneticPr fontId="1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</si>
  <si>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1" type="noConversion"/>
  </si>
  <si>
    <t>4-8-30 
4-13-30
4-13-31</t>
    <phoneticPr fontId="1" type="noConversion"/>
  </si>
  <si>
    <t xml:space="preserve">銀行扣款（含火險）媒體製作
ACH 扣款媒體製作          
重置扣款媒體碼            </t>
    <phoneticPr fontId="1" type="noConversion"/>
  </si>
  <si>
    <t>4-8-35 
4-13-23</t>
    <phoneticPr fontId="1" type="noConversion"/>
  </si>
  <si>
    <t>銀行扣款前簡訊通知作業
ACH 扣款前簡訊傳送作業</t>
    <phoneticPr fontId="1" type="noConversion"/>
  </si>
  <si>
    <t>4-8-25 
4-13-21</t>
    <phoneticPr fontId="1" type="noConversion"/>
  </si>
  <si>
    <t>郵局扣款檢核表      
ACH 扣款金額異常報表</t>
    <phoneticPr fontId="1" type="noConversion"/>
  </si>
  <si>
    <t>新交易</t>
    <phoneticPr fontId="1" type="noConversion"/>
  </si>
  <si>
    <t>本周交付</t>
    <phoneticPr fontId="1" type="noConversion"/>
  </si>
  <si>
    <t>二審會議預排</t>
    <phoneticPr fontId="1" type="noConversion"/>
  </si>
  <si>
    <t>4-7-2</t>
  </si>
  <si>
    <t>員工扣薪設定檢核表</t>
    <phoneticPr fontId="1" type="noConversion"/>
  </si>
  <si>
    <t>4-7-1 
4-7-4 
4-7-10</t>
    <phoneticPr fontId="1" type="noConversion"/>
  </si>
  <si>
    <t>員工扣薪到期明細表        
１５日薪扣薪資料產生作業  
非１５日薪扣薪資料產生作業</t>
    <phoneticPr fontId="1" type="noConversion"/>
  </si>
  <si>
    <t>4-7-16</t>
  </si>
  <si>
    <t>員工扣薪資料查詢</t>
    <phoneticPr fontId="1" type="noConversion"/>
  </si>
  <si>
    <t>4-7-17</t>
  </si>
  <si>
    <t>員工扣薪資料維護</t>
    <phoneticPr fontId="1" type="noConversion"/>
  </si>
  <si>
    <t>4-7-5 
4-7-11
4-7-20</t>
    <phoneticPr fontId="1" type="noConversion"/>
  </si>
  <si>
    <t xml:space="preserve">１５日薪扣薪媒體檔產生作業   
非１５日薪扣薪媒體檔產生作業 
員工扣薪媒體下傳報表         </t>
    <phoneticPr fontId="1" type="noConversion"/>
  </si>
  <si>
    <t xml:space="preserve">4-7-15
</t>
    <phoneticPr fontId="1" type="noConversion"/>
  </si>
  <si>
    <t>員工扣薪報表</t>
  </si>
  <si>
    <t>新交易</t>
    <phoneticPr fontId="1" type="noConversion"/>
  </si>
  <si>
    <t xml:space="preserve">4-5-1
</t>
    <phoneticPr fontId="1" type="noConversion"/>
  </si>
  <si>
    <t xml:space="preserve">票據兌現媒體製作
</t>
    <phoneticPr fontId="1" type="noConversion"/>
  </si>
  <si>
    <t xml:space="preserve">4-1-12
</t>
    <phoneticPr fontId="1" type="noConversion"/>
  </si>
  <si>
    <t>大額匯款手工增入入帳</t>
    <phoneticPr fontId="1" type="noConversion"/>
  </si>
  <si>
    <t>4-1-3
4-1-5
4-1-8</t>
    <phoneticPr fontId="1" type="noConversion"/>
  </si>
  <si>
    <t>匯款暫存檔剔件作業
匯款暫存檔資料維護
匯款轉帳檔資料維護</t>
    <phoneticPr fontId="1" type="noConversion"/>
  </si>
  <si>
    <t xml:space="preserve">4-1-13
</t>
    <phoneticPr fontId="1" type="noConversion"/>
  </si>
  <si>
    <t>匯款還本繳息通知單</t>
  </si>
  <si>
    <t>4-1-4
4-1-7</t>
    <phoneticPr fontId="1" type="noConversion"/>
  </si>
  <si>
    <t>匯款暫存檔印表作業
匯款轉帳檔印表作業</t>
    <phoneticPr fontId="1" type="noConversion"/>
  </si>
  <si>
    <t xml:space="preserve">4-7-7 
4-7-12
4-1-1
4-1-6
4-13-50
4-8-50 
</t>
    <phoneticPr fontId="1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</si>
  <si>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1" type="noConversion"/>
  </si>
  <si>
    <t xml:space="preserve">4-7-14
4-5-7
4-1-9
4-13-60
4-8-81 
</t>
    <phoneticPr fontId="1" type="noConversion"/>
  </si>
  <si>
    <t xml:space="preserve">員工扣薪入帳作業
票據入帳作業（核心）
自動匯款作業(入帳) 
ACH 扣款入帳作業
銀行扣款入帳作業
</t>
    <phoneticPr fontId="1" type="noConversion"/>
  </si>
  <si>
    <t xml:space="preserve">4-13-71
4-13-72
4-13-73
4-13-74
4-13-75
4-8-61 
4-8-62 
4-8-70 
4-8-71 
4-8-75 </t>
    <phoneticPr fontId="1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</si>
  <si>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1" type="noConversion"/>
  </si>
  <si>
    <t>4-96-1
4-96-3
4-96-4</t>
    <phoneticPr fontId="1" type="noConversion"/>
  </si>
  <si>
    <t xml:space="preserve">ＰＣ上傳媒體檔轉入佣金媒體檔 
火險佣金發放明細表           
產生下傳媒體                 </t>
    <phoneticPr fontId="1" type="noConversion"/>
  </si>
  <si>
    <t xml:space="preserve">火險保費查詢 </t>
    <phoneticPr fontId="1" type="noConversion"/>
  </si>
  <si>
    <t>4-91-12</t>
    <phoneticPr fontId="1" type="noConversion"/>
  </si>
  <si>
    <t>4-91-12</t>
    <phoneticPr fontId="1" type="noConversion"/>
  </si>
  <si>
    <t xml:space="preserve">4-4-16
</t>
    <phoneticPr fontId="1" type="noConversion"/>
  </si>
  <si>
    <t>地區類別資料維護</t>
    <phoneticPr fontId="1" type="noConversion"/>
  </si>
  <si>
    <t>4-66   
4-4-1-1
4-4-2-1</t>
    <phoneticPr fontId="1" type="noConversion"/>
  </si>
  <si>
    <t>整批利率變更作業    
產生即將變動資料    
產生定期機動調整資料</t>
    <phoneticPr fontId="1" type="noConversion"/>
  </si>
  <si>
    <t>4-4-1-14
4-4-2-14</t>
    <phoneticPr fontId="1" type="noConversion"/>
  </si>
  <si>
    <t>利率調整－批次更新作業
利率調整－批次更新作業</t>
    <phoneticPr fontId="1" type="noConversion"/>
  </si>
  <si>
    <t xml:space="preserve">4-4-13
</t>
    <phoneticPr fontId="1" type="noConversion"/>
  </si>
  <si>
    <t>利率批次調整繳息通知單</t>
    <phoneticPr fontId="1" type="noConversion"/>
  </si>
  <si>
    <t>匯款轉帳失敗表
匯款總傳票明細表</t>
    <phoneticPr fontId="81" type="noConversion"/>
  </si>
  <si>
    <t>4-1-9</t>
    <phoneticPr fontId="1" type="noConversion"/>
  </si>
  <si>
    <t>4-2-1
4-2-2
4-2-3
4-2-4</t>
    <phoneticPr fontId="1" type="noConversion"/>
  </si>
  <si>
    <t>撥款匯款媒體製作
匯款單
匯款單明細表
撥款傳票明細表</t>
    <phoneticPr fontId="1" type="noConversion"/>
  </si>
  <si>
    <t>新交易</t>
    <phoneticPr fontId="1" type="noConversion"/>
  </si>
  <si>
    <t>4-12-10
4-12-20</t>
    <phoneticPr fontId="1" type="noConversion"/>
  </si>
  <si>
    <t>授權資料建檔作業
授權記錄檔資料維護作業</t>
    <phoneticPr fontId="1" type="noConversion"/>
  </si>
  <si>
    <t>產生授權資料
授權媒體製作
重製授權媒體碼</t>
    <phoneticPr fontId="1" type="noConversion"/>
  </si>
  <si>
    <t>4-12-15
4-12-30
4-12-31</t>
    <phoneticPr fontId="1" type="noConversion"/>
  </si>
  <si>
    <t>4-8-95-10
4-8-95-20</t>
    <phoneticPr fontId="1" type="noConversion"/>
  </si>
  <si>
    <t>授權資料建檔作業
授權記錄檔資料維護作業</t>
    <phoneticPr fontId="1" type="noConversion"/>
  </si>
  <si>
    <t>產生授權資料
授權媒體製作
重製授權媒體碼</t>
    <phoneticPr fontId="1" type="noConversion"/>
  </si>
  <si>
    <t>4-8-95-15
4-8-95-30
4-8-95-31</t>
    <phoneticPr fontId="1" type="noConversion"/>
  </si>
  <si>
    <t>ＰＣ上傳授權提回檔
ＰＣ上傳授權提回檔</t>
    <phoneticPr fontId="1" type="noConversion"/>
  </si>
  <si>
    <t>4-12-50
4-8-95-50</t>
    <phoneticPr fontId="1" type="noConversion"/>
  </si>
  <si>
    <t>377
4-5-4
4-5-5</t>
    <phoneticPr fontId="1" type="noConversion"/>
  </si>
  <si>
    <t>多餘支明細資料查詢
暫收支票明細表    
支票兌現未入帳查詢</t>
    <phoneticPr fontId="1" type="noConversion"/>
  </si>
  <si>
    <t>新交易
4-5-8
4-1-11</t>
    <phoneticPr fontId="1" type="noConversion"/>
  </si>
  <si>
    <t xml:space="preserve">
支票兌現轉帳總傳票明細表
匯款總傳票明細表</t>
    <phoneticPr fontId="1" type="noConversion"/>
  </si>
  <si>
    <t>2021/12/9, 2021/12/14am</t>
    <phoneticPr fontId="1" type="noConversion"/>
  </si>
  <si>
    <t>2021/12/9, 2021/12/13</t>
    <phoneticPr fontId="1" type="noConversion"/>
  </si>
  <si>
    <t>蔡珮瑜</t>
    <phoneticPr fontId="1" type="noConversion"/>
  </si>
  <si>
    <t>PJ201800012_URS_5管理性作業_V1.2.DOCX</t>
    <phoneticPr fontId="1" type="noConversion"/>
  </si>
  <si>
    <t>催收及債協系統</t>
    <phoneticPr fontId="1" type="noConversion"/>
  </si>
  <si>
    <t>催收案件清單</t>
    <phoneticPr fontId="1" type="noConversion"/>
  </si>
  <si>
    <t>協商帳務系統</t>
    <phoneticPr fontId="1" type="noConversion"/>
  </si>
  <si>
    <t>PJ201800012_URS_5管理性作業_V1.3.DOCX</t>
    <phoneticPr fontId="1" type="noConversion"/>
  </si>
  <si>
    <t>?User未定無法安排</t>
    <phoneticPr fontId="1" type="noConversion"/>
  </si>
  <si>
    <t>PJ201800012_URS_3帳務作業_V1.84</t>
    <phoneticPr fontId="1" type="noConversion"/>
  </si>
  <si>
    <t>2021/12/9, 2021/11/12</t>
    <phoneticPr fontId="1" type="noConversion"/>
  </si>
  <si>
    <t>L6023</t>
    <phoneticPr fontId="1" type="noConversion"/>
  </si>
  <si>
    <t>L6203</t>
    <phoneticPr fontId="1" type="noConversion"/>
  </si>
  <si>
    <t>收件字代碼維護</t>
    <phoneticPr fontId="1" type="noConversion"/>
  </si>
  <si>
    <t>收件字代碼查詢</t>
    <phoneticPr fontId="1" type="noConversion"/>
  </si>
  <si>
    <t>審後新增2021/10/08 (L2418)</t>
    <phoneticPr fontId="1" type="noConversion"/>
  </si>
  <si>
    <t>張淑遠</t>
    <phoneticPr fontId="1" type="noConversion"/>
  </si>
  <si>
    <t>5-3業績調整作業</t>
    <phoneticPr fontId="1" type="noConversion"/>
  </si>
  <si>
    <t>總交易</t>
    <phoneticPr fontId="1" type="noConversion"/>
  </si>
  <si>
    <t>業務分類</t>
    <phoneticPr fontId="1" type="noConversion"/>
  </si>
  <si>
    <t>User</t>
    <phoneticPr fontId="1" type="noConversion"/>
  </si>
  <si>
    <t>2021/12/9,2021/12/3</t>
  </si>
  <si>
    <t>LC.共同作業</t>
  </si>
  <si>
    <t>2021/11/26統計完成 的加總</t>
  </si>
  <si>
    <t>2021/11/26統計完成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</si>
</sst>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8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Candara"/>
      <family val="2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6">
    <xf numFmtId="0" fontId="0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9" fontId="4" fillId="0" borderId="0">
      <alignment vertical="center"/>
    </xf>
    <xf numFmtId="0" fontId="12" fillId="0" borderId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8" fillId="0" borderId="0"/>
    <xf numFmtId="0" fontId="6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6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</cellStyleXfs>
  <cellXfs count="640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/>
    <xf numFmtId="0" fontId="11" fillId="5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6"/>
    <xf numFmtId="0" fontId="14" fillId="0" borderId="0" xfId="7" applyFont="1" applyAlignment="1">
      <alignment horizontal="left" vertical="center"/>
    </xf>
    <xf numFmtId="0" fontId="15" fillId="0" borderId="0" xfId="7" applyFont="1" applyAlignment="1">
      <alignment vertical="center"/>
    </xf>
    <xf numFmtId="0" fontId="16" fillId="0" borderId="6" xfId="7" applyFont="1" applyBorder="1" applyAlignment="1">
      <alignment horizontal="left" vertical="center" wrapText="1" indent="1"/>
    </xf>
    <xf numFmtId="0" fontId="16" fillId="0" borderId="7" xfId="7" applyFont="1" applyBorder="1" applyAlignment="1">
      <alignment horizontal="left" vertical="center" wrapText="1" indent="1"/>
    </xf>
    <xf numFmtId="0" fontId="16" fillId="0" borderId="8" xfId="7" applyFont="1" applyBorder="1" applyAlignment="1">
      <alignment horizontal="left" vertical="center" wrapText="1" indent="1"/>
    </xf>
    <xf numFmtId="0" fontId="16" fillId="0" borderId="9" xfId="7" applyFont="1" applyBorder="1" applyAlignment="1">
      <alignment horizontal="left" vertical="center" wrapText="1" indent="1"/>
    </xf>
    <xf numFmtId="0" fontId="16" fillId="0" borderId="10" xfId="7" applyFont="1" applyBorder="1" applyAlignment="1">
      <alignment horizontal="left" vertical="center" wrapText="1" indent="1"/>
    </xf>
    <xf numFmtId="0" fontId="16" fillId="0" borderId="2" xfId="7" applyFont="1" applyBorder="1" applyAlignment="1">
      <alignment horizontal="left" vertical="center" wrapText="1" indent="1"/>
    </xf>
    <xf numFmtId="0" fontId="16" fillId="0" borderId="12" xfId="7" applyFont="1" applyBorder="1" applyAlignment="1">
      <alignment horizontal="left" vertical="center" wrapText="1" indent="1"/>
    </xf>
    <xf numFmtId="0" fontId="16" fillId="11" borderId="10" xfId="7" applyFont="1" applyFill="1" applyBorder="1" applyAlignment="1">
      <alignment horizontal="left" vertical="center" wrapText="1" indent="1"/>
    </xf>
    <xf numFmtId="0" fontId="16" fillId="11" borderId="11" xfId="7" applyFont="1" applyFill="1" applyBorder="1" applyAlignment="1">
      <alignment horizontal="left" vertical="center" wrapText="1" indent="1"/>
    </xf>
    <xf numFmtId="0" fontId="16" fillId="11" borderId="2" xfId="7" applyFont="1" applyFill="1" applyBorder="1" applyAlignment="1">
      <alignment horizontal="left" vertical="center" wrapText="1" indent="1"/>
    </xf>
    <xf numFmtId="0" fontId="16" fillId="11" borderId="12" xfId="7" applyFont="1" applyFill="1" applyBorder="1" applyAlignment="1">
      <alignment horizontal="left" vertical="center" wrapText="1" indent="1"/>
    </xf>
    <xf numFmtId="0" fontId="16" fillId="12" borderId="10" xfId="7" applyFont="1" applyFill="1" applyBorder="1" applyAlignment="1">
      <alignment horizontal="left" vertical="center" wrapText="1" indent="1"/>
    </xf>
    <xf numFmtId="0" fontId="16" fillId="12" borderId="11" xfId="7" applyFont="1" applyFill="1" applyBorder="1" applyAlignment="1">
      <alignment horizontal="left" vertical="center" wrapText="1" indent="1"/>
    </xf>
    <xf numFmtId="0" fontId="16" fillId="12" borderId="2" xfId="7" applyFont="1" applyFill="1" applyBorder="1" applyAlignment="1">
      <alignment horizontal="left" vertical="center" wrapText="1" indent="1"/>
    </xf>
    <xf numFmtId="0" fontId="16" fillId="12" borderId="12" xfId="7" applyFont="1" applyFill="1" applyBorder="1" applyAlignment="1">
      <alignment horizontal="left" vertical="center" wrapText="1" indent="1"/>
    </xf>
    <xf numFmtId="0" fontId="16" fillId="6" borderId="10" xfId="7" applyFont="1" applyFill="1" applyBorder="1" applyAlignment="1">
      <alignment horizontal="left" vertical="center" wrapText="1" indent="1"/>
    </xf>
    <xf numFmtId="0" fontId="16" fillId="6" borderId="11" xfId="7" applyFont="1" applyFill="1" applyBorder="1" applyAlignment="1">
      <alignment horizontal="left" vertical="center" wrapText="1" indent="1"/>
    </xf>
    <xf numFmtId="0" fontId="16" fillId="6" borderId="2" xfId="7" applyFont="1" applyFill="1" applyBorder="1" applyAlignment="1">
      <alignment horizontal="left" vertical="center" wrapText="1" indent="1"/>
    </xf>
    <xf numFmtId="0" fontId="16" fillId="6" borderId="12" xfId="7" applyFont="1" applyFill="1" applyBorder="1" applyAlignment="1">
      <alignment horizontal="left" vertical="center" wrapText="1" indent="1"/>
    </xf>
    <xf numFmtId="0" fontId="16" fillId="6" borderId="13" xfId="7" applyFont="1" applyFill="1" applyBorder="1" applyAlignment="1">
      <alignment horizontal="left" vertical="center" wrapText="1" indent="1"/>
    </xf>
    <xf numFmtId="0" fontId="16" fillId="6" borderId="14" xfId="7" applyFont="1" applyFill="1" applyBorder="1" applyAlignment="1">
      <alignment horizontal="left" vertical="center" wrapText="1" indent="1"/>
    </xf>
    <xf numFmtId="0" fontId="16" fillId="6" borderId="15" xfId="7" applyFont="1" applyFill="1" applyBorder="1" applyAlignment="1">
      <alignment horizontal="left" vertical="center" wrapText="1" indent="1"/>
    </xf>
    <xf numFmtId="0" fontId="16" fillId="6" borderId="16" xfId="7" applyFont="1" applyFill="1" applyBorder="1" applyAlignment="1">
      <alignment horizontal="left" vertical="center" wrapText="1" indent="1"/>
    </xf>
    <xf numFmtId="0" fontId="17" fillId="0" borderId="11" xfId="7" applyFont="1" applyBorder="1" applyAlignment="1">
      <alignment horizontal="left" vertical="center" wrapText="1" indent="1"/>
    </xf>
    <xf numFmtId="9" fontId="8" fillId="13" borderId="0" xfId="5" applyFont="1" applyFill="1" applyAlignment="1"/>
    <xf numFmtId="0" fontId="8" fillId="7" borderId="0" xfId="0" applyFont="1" applyFill="1"/>
    <xf numFmtId="0" fontId="13" fillId="13" borderId="0" xfId="0" applyFont="1" applyFill="1" applyAlignment="1">
      <alignment horizontal="left"/>
    </xf>
    <xf numFmtId="0" fontId="10" fillId="0" borderId="0" xfId="0" applyFont="1" applyAlignment="1">
      <alignment vertical="center" wrapText="1"/>
    </xf>
    <xf numFmtId="0" fontId="19" fillId="5" borderId="0" xfId="0" applyFont="1" applyFill="1" applyAlignment="1">
      <alignment horizontal="center"/>
    </xf>
    <xf numFmtId="14" fontId="8" fillId="0" borderId="0" xfId="0" applyNumberFormat="1" applyFont="1" applyAlignment="1">
      <alignment horizontal="left"/>
    </xf>
    <xf numFmtId="14" fontId="8" fillId="13" borderId="0" xfId="0" applyNumberFormat="1" applyFont="1" applyFill="1"/>
    <xf numFmtId="49" fontId="2" fillId="0" borderId="0" xfId="0" quotePrefix="1" applyNumberFormat="1" applyFont="1" applyAlignment="1">
      <alignment horizontal="left" vertical="center"/>
    </xf>
    <xf numFmtId="0" fontId="7" fillId="13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14" fontId="8" fillId="7" borderId="0" xfId="0" applyNumberFormat="1" applyFont="1" applyFill="1" applyAlignment="1">
      <alignment horizontal="center"/>
    </xf>
    <xf numFmtId="0" fontId="18" fillId="13" borderId="0" xfId="0" applyFont="1" applyFill="1"/>
    <xf numFmtId="0" fontId="13" fillId="13" borderId="0" xfId="0" applyFont="1" applyFill="1"/>
    <xf numFmtId="0" fontId="8" fillId="13" borderId="0" xfId="0" applyFont="1" applyFill="1"/>
    <xf numFmtId="14" fontId="13" fillId="0" borderId="0" xfId="0" applyNumberFormat="1" applyFont="1"/>
    <xf numFmtId="14" fontId="8" fillId="0" borderId="0" xfId="0" applyNumberFormat="1" applyFont="1"/>
    <xf numFmtId="14" fontId="8" fillId="0" borderId="0" xfId="5" applyNumberFormat="1" applyFont="1" applyAlignment="1"/>
    <xf numFmtId="14" fontId="13" fillId="0" borderId="0" xfId="5" applyNumberFormat="1" applyFont="1" applyAlignment="1"/>
    <xf numFmtId="0" fontId="13" fillId="0" borderId="0" xfId="0" applyFont="1"/>
    <xf numFmtId="0" fontId="17" fillId="11" borderId="2" xfId="7" applyFont="1" applyFill="1" applyBorder="1" applyAlignment="1">
      <alignment horizontal="left" vertical="center" wrapText="1" indent="1"/>
    </xf>
    <xf numFmtId="0" fontId="24" fillId="9" borderId="18" xfId="0" applyFont="1" applyFill="1" applyBorder="1" applyAlignment="1">
      <alignment vertical="center"/>
    </xf>
    <xf numFmtId="0" fontId="24" fillId="9" borderId="19" xfId="0" applyFont="1" applyFill="1" applyBorder="1" applyAlignment="1">
      <alignment vertical="center"/>
    </xf>
    <xf numFmtId="0" fontId="24" fillId="8" borderId="20" xfId="0" applyFont="1" applyFill="1" applyBorder="1"/>
    <xf numFmtId="0" fontId="24" fillId="8" borderId="21" xfId="0" applyFont="1" applyFill="1" applyBorder="1"/>
    <xf numFmtId="0" fontId="24" fillId="10" borderId="20" xfId="0" applyFont="1" applyFill="1" applyBorder="1"/>
    <xf numFmtId="0" fontId="24" fillId="10" borderId="21" xfId="0" applyFont="1" applyFill="1" applyBorder="1"/>
    <xf numFmtId="0" fontId="24" fillId="10" borderId="22" xfId="0" applyFont="1" applyFill="1" applyBorder="1"/>
    <xf numFmtId="0" fontId="24" fillId="10" borderId="0" xfId="0" applyFont="1" applyFill="1"/>
    <xf numFmtId="0" fontId="24" fillId="14" borderId="0" xfId="0" applyFont="1" applyFill="1" applyAlignment="1">
      <alignment vertical="center"/>
    </xf>
    <xf numFmtId="9" fontId="8" fillId="0" borderId="0" xfId="5" applyFont="1" applyAlignment="1"/>
    <xf numFmtId="0" fontId="26" fillId="0" borderId="0" xfId="0" applyFont="1"/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center" vertical="center" wrapText="1"/>
    </xf>
    <xf numFmtId="14" fontId="26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vertical="top" wrapText="1"/>
    </xf>
    <xf numFmtId="14" fontId="23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 wrapText="1"/>
    </xf>
    <xf numFmtId="14" fontId="26" fillId="0" borderId="0" xfId="0" applyNumberFormat="1" applyFont="1" applyAlignment="1">
      <alignment horizontal="center" vertical="top"/>
    </xf>
    <xf numFmtId="0" fontId="26" fillId="0" borderId="0" xfId="0" applyFont="1" applyAlignment="1">
      <alignment vertical="top"/>
    </xf>
    <xf numFmtId="0" fontId="8" fillId="7" borderId="0" xfId="0" applyFont="1" applyFill="1" applyAlignment="1">
      <alignment horizontal="center"/>
    </xf>
    <xf numFmtId="14" fontId="8" fillId="0" borderId="0" xfId="2" applyNumberFormat="1" applyFont="1"/>
    <xf numFmtId="0" fontId="8" fillId="0" borderId="0" xfId="2" applyFont="1"/>
    <xf numFmtId="0" fontId="8" fillId="0" borderId="0" xfId="2" applyFont="1" applyAlignment="1">
      <alignment horizontal="center"/>
    </xf>
    <xf numFmtId="0" fontId="8" fillId="7" borderId="0" xfId="2" applyFont="1" applyFill="1"/>
    <xf numFmtId="14" fontId="30" fillId="15" borderId="0" xfId="7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top"/>
    </xf>
    <xf numFmtId="14" fontId="8" fillId="0" borderId="0" xfId="2" applyNumberFormat="1" applyFont="1" applyAlignment="1">
      <alignment horizontal="right"/>
    </xf>
    <xf numFmtId="0" fontId="8" fillId="0" borderId="0" xfId="2" applyFont="1" applyAlignment="1">
      <alignment horizontal="right"/>
    </xf>
    <xf numFmtId="0" fontId="22" fillId="0" borderId="0" xfId="2" applyFont="1" applyAlignment="1">
      <alignment horizontal="right"/>
    </xf>
    <xf numFmtId="0" fontId="8" fillId="13" borderId="0" xfId="2" applyFont="1" applyFill="1" applyAlignment="1">
      <alignment horizontal="center"/>
    </xf>
    <xf numFmtId="0" fontId="8" fillId="7" borderId="0" xfId="2" applyFont="1" applyFill="1" applyAlignment="1">
      <alignment horizontal="right"/>
    </xf>
    <xf numFmtId="0" fontId="22" fillId="7" borderId="0" xfId="2" applyFont="1" applyFill="1" applyAlignment="1">
      <alignment horizontal="right"/>
    </xf>
    <xf numFmtId="0" fontId="29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6" fillId="0" borderId="0" xfId="0" applyFont="1" applyAlignment="1">
      <alignment horizontal="left" vertical="top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2" fillId="0" borderId="0" xfId="2" applyFont="1"/>
    <xf numFmtId="0" fontId="33" fillId="0" borderId="0" xfId="2" applyFont="1"/>
    <xf numFmtId="14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4" fontId="26" fillId="2" borderId="0" xfId="0" applyNumberFormat="1" applyFont="1" applyFill="1" applyAlignment="1">
      <alignment horizontal="center" vertical="center" wrapText="1"/>
    </xf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37" fillId="0" borderId="0" xfId="2" applyNumberFormat="1" applyFont="1" applyAlignment="1">
      <alignment horizontal="center"/>
    </xf>
    <xf numFmtId="0" fontId="37" fillId="0" borderId="0" xfId="2" applyFont="1"/>
    <xf numFmtId="14" fontId="26" fillId="2" borderId="0" xfId="0" applyNumberFormat="1" applyFont="1" applyFill="1" applyAlignment="1">
      <alignment horizontal="center" vertical="center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6" fillId="7" borderId="0" xfId="0" applyNumberFormat="1" applyFont="1" applyFill="1" applyAlignment="1">
      <alignment horizontal="center"/>
    </xf>
    <xf numFmtId="0" fontId="38" fillId="7" borderId="0" xfId="0" applyFont="1" applyFill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25" fillId="5" borderId="0" xfId="0" applyFont="1" applyFill="1" applyAlignment="1">
      <alignment horizontal="center" vertical="top"/>
    </xf>
    <xf numFmtId="0" fontId="39" fillId="5" borderId="0" xfId="0" applyFont="1" applyFill="1" applyAlignment="1">
      <alignment horizontal="right" vertical="top"/>
    </xf>
    <xf numFmtId="14" fontId="25" fillId="5" borderId="0" xfId="0" applyNumberFormat="1" applyFont="1" applyFill="1" applyAlignment="1">
      <alignment horizontal="center" vertical="top"/>
    </xf>
    <xf numFmtId="0" fontId="34" fillId="0" borderId="0" xfId="0" applyFont="1" applyAlignment="1">
      <alignment horizontal="center" vertical="top"/>
    </xf>
    <xf numFmtId="14" fontId="21" fillId="8" borderId="0" xfId="0" applyNumberFormat="1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2" fillId="0" borderId="0" xfId="0" applyFont="1"/>
    <xf numFmtId="0" fontId="26" fillId="0" borderId="0" xfId="0" applyFont="1" applyAlignment="1">
      <alignment horizontal="center" vertical="center" wrapText="1"/>
    </xf>
    <xf numFmtId="0" fontId="24" fillId="5" borderId="17" xfId="0" applyFont="1" applyFill="1" applyBorder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7" borderId="0" xfId="0" applyFont="1" applyFill="1" applyAlignment="1">
      <alignment horizontal="center"/>
    </xf>
    <xf numFmtId="0" fontId="26" fillId="2" borderId="0" xfId="0" applyFont="1" applyFill="1" applyAlignment="1">
      <alignment horizontal="center" vertical="center"/>
    </xf>
    <xf numFmtId="0" fontId="42" fillId="0" borderId="0" xfId="11" applyAlignment="1">
      <alignment vertical="center"/>
    </xf>
    <xf numFmtId="14" fontId="2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2" applyAlignment="1">
      <alignment horizontal="center" vertical="center"/>
    </xf>
    <xf numFmtId="0" fontId="4" fillId="2" borderId="0" xfId="2" applyFill="1" applyAlignment="1">
      <alignment horizontal="center" vertical="center"/>
    </xf>
    <xf numFmtId="14" fontId="42" fillId="7" borderId="0" xfId="11" applyNumberFormat="1" applyFill="1" applyAlignment="1">
      <alignment vertical="center"/>
    </xf>
    <xf numFmtId="14" fontId="2" fillId="0" borderId="0" xfId="0" applyNumberFormat="1" applyFont="1" applyAlignment="1">
      <alignment horizontal="center"/>
    </xf>
    <xf numFmtId="14" fontId="43" fillId="7" borderId="0" xfId="0" applyNumberFormat="1" applyFont="1" applyFill="1" applyAlignment="1">
      <alignment horizontal="center"/>
    </xf>
    <xf numFmtId="0" fontId="43" fillId="7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vertical="center"/>
    </xf>
    <xf numFmtId="0" fontId="44" fillId="0" borderId="0" xfId="0" applyFont="1" applyAlignment="1">
      <alignment horizontal="center"/>
    </xf>
    <xf numFmtId="0" fontId="45" fillId="0" borderId="0" xfId="12" applyFont="1" applyAlignment="1">
      <alignment horizontal="center" vertical="center"/>
    </xf>
    <xf numFmtId="14" fontId="3" fillId="0" borderId="0" xfId="12" applyNumberFormat="1" applyFont="1" applyAlignment="1">
      <alignment horizontal="center" vertical="center"/>
    </xf>
    <xf numFmtId="0" fontId="3" fillId="0" borderId="0" xfId="12" applyFont="1" applyAlignment="1">
      <alignment horizontal="center" vertical="center"/>
    </xf>
    <xf numFmtId="0" fontId="3" fillId="0" borderId="0" xfId="12" applyFont="1" applyAlignment="1">
      <alignment horizontal="center" vertical="center" wrapText="1"/>
    </xf>
    <xf numFmtId="14" fontId="46" fillId="0" borderId="0" xfId="12" applyNumberFormat="1" applyFont="1" applyAlignment="1">
      <alignment horizontal="center" vertical="center"/>
    </xf>
    <xf numFmtId="0" fontId="3" fillId="4" borderId="0" xfId="12" applyFont="1" applyFill="1" applyAlignment="1">
      <alignment horizontal="left" vertical="center"/>
    </xf>
    <xf numFmtId="0" fontId="47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vertical="center"/>
    </xf>
    <xf numFmtId="14" fontId="47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top" wrapText="1"/>
    </xf>
    <xf numFmtId="0" fontId="44" fillId="0" borderId="0" xfId="0" applyFont="1"/>
    <xf numFmtId="0" fontId="25" fillId="10" borderId="2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14" fontId="48" fillId="0" borderId="0" xfId="0" applyNumberFormat="1" applyFont="1"/>
    <xf numFmtId="0" fontId="48" fillId="0" borderId="0" xfId="0" applyFont="1" applyAlignment="1">
      <alignment horizontal="center" vertical="center"/>
    </xf>
    <xf numFmtId="0" fontId="48" fillId="0" borderId="0" xfId="0" applyFont="1"/>
    <xf numFmtId="14" fontId="48" fillId="0" borderId="0" xfId="0" applyNumberFormat="1" applyFont="1" applyAlignment="1">
      <alignment horizontal="left" vertical="center"/>
    </xf>
    <xf numFmtId="14" fontId="3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14" fontId="2" fillId="0" borderId="5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2" fillId="0" borderId="8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2" fillId="0" borderId="15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14" fontId="2" fillId="0" borderId="15" xfId="0" applyNumberFormat="1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vertical="top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49" fontId="2" fillId="0" borderId="25" xfId="0" applyNumberFormat="1" applyFont="1" applyBorder="1" applyAlignment="1">
      <alignment horizontal="center" vertical="top"/>
    </xf>
    <xf numFmtId="14" fontId="2" fillId="0" borderId="25" xfId="0" applyNumberFormat="1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49" fillId="0" borderId="0" xfId="0" applyFont="1" applyAlignment="1">
      <alignment vertical="top"/>
    </xf>
    <xf numFmtId="14" fontId="50" fillId="0" borderId="0" xfId="0" applyNumberFormat="1" applyFont="1" applyAlignment="1">
      <alignment horizontal="left"/>
    </xf>
    <xf numFmtId="14" fontId="44" fillId="15" borderId="0" xfId="0" applyNumberFormat="1" applyFont="1" applyFill="1" applyAlignment="1">
      <alignment horizontal="center" vertical="center"/>
    </xf>
    <xf numFmtId="0" fontId="44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7" fillId="0" borderId="0" xfId="5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9" fontId="8" fillId="0" borderId="0" xfId="5" applyFont="1" applyAlignment="1">
      <alignment horizontal="center" vertical="top"/>
    </xf>
    <xf numFmtId="0" fontId="8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14" fontId="31" fillId="0" borderId="0" xfId="0" applyNumberFormat="1" applyFont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1" fillId="15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28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14" fontId="52" fillId="13" borderId="0" xfId="0" applyNumberFormat="1" applyFont="1" applyFill="1" applyAlignment="1">
      <alignment horizontal="center" vertical="center" wrapText="1"/>
    </xf>
    <xf numFmtId="0" fontId="52" fillId="13" borderId="0" xfId="0" applyFont="1" applyFill="1" applyAlignment="1">
      <alignment horizontal="center" vertical="center"/>
    </xf>
    <xf numFmtId="9" fontId="63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8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2" fillId="7" borderId="0" xfId="0" applyNumberFormat="1" applyFont="1" applyFill="1" applyAlignment="1">
      <alignment horizontal="center" vertical="center"/>
    </xf>
    <xf numFmtId="9" fontId="52" fillId="7" borderId="0" xfId="5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left" vertical="center"/>
    </xf>
    <xf numFmtId="0" fontId="64" fillId="0" borderId="0" xfId="0" applyFont="1" applyAlignment="1">
      <alignment vertical="top"/>
    </xf>
    <xf numFmtId="0" fontId="3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2" fillId="0" borderId="0" xfId="0" applyNumberFormat="1" applyFont="1" applyAlignment="1">
      <alignment vertical="top"/>
    </xf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2" fillId="7" borderId="0" xfId="0" applyNumberFormat="1" applyFont="1" applyFill="1" applyAlignment="1">
      <alignment horizontal="center" vertical="top"/>
    </xf>
    <xf numFmtId="14" fontId="2" fillId="2" borderId="0" xfId="0" applyNumberFormat="1" applyFont="1" applyFill="1" applyAlignment="1">
      <alignment horizontal="center" vertical="top"/>
    </xf>
    <xf numFmtId="0" fontId="27" fillId="0" borderId="0" xfId="0" applyFont="1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5" fillId="0" borderId="0" xfId="11" applyFont="1" applyAlignment="1">
      <alignment vertical="center"/>
    </xf>
    <xf numFmtId="0" fontId="65" fillId="0" borderId="0" xfId="11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8" fillId="0" borderId="0" xfId="0" quotePrefix="1" applyNumberFormat="1" applyFont="1" applyAlignment="1">
      <alignment horizontal="left"/>
    </xf>
    <xf numFmtId="0" fontId="25" fillId="5" borderId="3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4" fillId="0" borderId="0" xfId="0" applyFont="1" applyAlignment="1">
      <alignment vertical="center"/>
    </xf>
    <xf numFmtId="49" fontId="2" fillId="18" borderId="0" xfId="0" applyNumberFormat="1" applyFont="1" applyFill="1" applyAlignment="1">
      <alignment vertical="top"/>
    </xf>
    <xf numFmtId="0" fontId="2" fillId="18" borderId="0" xfId="0" applyFont="1" applyFill="1" applyAlignment="1">
      <alignment vertical="top"/>
    </xf>
    <xf numFmtId="14" fontId="2" fillId="17" borderId="0" xfId="0" applyNumberFormat="1" applyFont="1" applyFill="1" applyAlignment="1">
      <alignment horizontal="center" vertical="top"/>
    </xf>
    <xf numFmtId="14" fontId="2" fillId="18" borderId="0" xfId="0" applyNumberFormat="1" applyFont="1" applyFill="1" applyAlignment="1">
      <alignment horizontal="center" vertical="top"/>
    </xf>
    <xf numFmtId="0" fontId="2" fillId="17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56" fillId="0" borderId="0" xfId="0" pivotButton="1" applyFont="1"/>
    <xf numFmtId="0" fontId="56" fillId="0" borderId="0" xfId="0" applyFont="1" applyAlignment="1">
      <alignment horizontal="left"/>
    </xf>
    <xf numFmtId="0" fontId="2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8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/>
    <xf numFmtId="0" fontId="8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center" vertical="top"/>
    </xf>
    <xf numFmtId="0" fontId="2" fillId="16" borderId="0" xfId="0" applyFont="1" applyFill="1" applyAlignment="1">
      <alignment horizontal="center" vertical="top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2" applyNumberFormat="1" applyFont="1" applyAlignment="1">
      <alignment horizontal="center" vertical="center"/>
    </xf>
    <xf numFmtId="0" fontId="2" fillId="0" borderId="0" xfId="2" applyFont="1" applyAlignment="1">
      <alignment vertical="center"/>
    </xf>
    <xf numFmtId="0" fontId="70" fillId="0" borderId="0" xfId="0" applyFont="1" applyAlignment="1">
      <alignment vertical="top"/>
    </xf>
    <xf numFmtId="14" fontId="70" fillId="0" borderId="0" xfId="0" applyNumberFormat="1" applyFont="1" applyAlignment="1">
      <alignment horizontal="right" vertical="top"/>
    </xf>
    <xf numFmtId="0" fontId="70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4" fontId="26" fillId="19" borderId="0" xfId="0" applyNumberFormat="1" applyFont="1" applyFill="1" applyAlignment="1">
      <alignment horizontal="center" vertical="top"/>
    </xf>
    <xf numFmtId="9" fontId="8" fillId="0" borderId="0" xfId="5" applyFont="1" applyAlignment="1">
      <alignment horizontal="center"/>
    </xf>
    <xf numFmtId="0" fontId="60" fillId="0" borderId="0" xfId="0" applyFont="1"/>
    <xf numFmtId="0" fontId="60" fillId="0" borderId="0" xfId="0" applyFont="1" applyAlignment="1">
      <alignment horizontal="right"/>
    </xf>
    <xf numFmtId="0" fontId="26" fillId="0" borderId="0" xfId="35" applyFont="1" applyAlignment="1">
      <alignment vertical="center"/>
    </xf>
    <xf numFmtId="0" fontId="25" fillId="9" borderId="2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178" fontId="8" fillId="0" borderId="0" xfId="5" applyNumberFormat="1" applyFont="1" applyAlignment="1">
      <alignment horizontal="center"/>
    </xf>
    <xf numFmtId="178" fontId="8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7" fontId="56" fillId="0" borderId="0" xfId="0" applyNumberFormat="1" applyFont="1" applyAlignment="1">
      <alignment horizontal="right"/>
    </xf>
    <xf numFmtId="176" fontId="56" fillId="0" borderId="0" xfId="0" applyNumberFormat="1" applyFont="1" applyAlignment="1">
      <alignment horizontal="left"/>
    </xf>
    <xf numFmtId="176" fontId="8" fillId="0" borderId="0" xfId="0" quotePrefix="1" applyNumberFormat="1" applyFont="1" applyAlignment="1">
      <alignment horizontal="left"/>
    </xf>
    <xf numFmtId="178" fontId="57" fillId="0" borderId="0" xfId="0" applyNumberFormat="1" applyFont="1"/>
    <xf numFmtId="176" fontId="44" fillId="15" borderId="0" xfId="0" applyNumberFormat="1" applyFont="1" applyFill="1" applyAlignment="1">
      <alignment horizontal="center" vertical="center"/>
    </xf>
    <xf numFmtId="177" fontId="44" fillId="15" borderId="0" xfId="0" applyNumberFormat="1" applyFont="1" applyFill="1" applyAlignment="1">
      <alignment horizontal="center" vertical="center"/>
    </xf>
    <xf numFmtId="178" fontId="44" fillId="15" borderId="0" xfId="5" applyNumberFormat="1" applyFont="1" applyFill="1" applyAlignment="1">
      <alignment horizontal="center" vertical="center"/>
    </xf>
    <xf numFmtId="178" fontId="44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8" fillId="7" borderId="0" xfId="0" applyNumberFormat="1" applyFont="1" applyFill="1" applyAlignment="1">
      <alignment horizontal="center"/>
    </xf>
    <xf numFmtId="177" fontId="8" fillId="7" borderId="0" xfId="0" applyNumberFormat="1" applyFont="1" applyFill="1" applyAlignment="1">
      <alignment horizontal="center"/>
    </xf>
    <xf numFmtId="178" fontId="8" fillId="7" borderId="0" xfId="5" applyNumberFormat="1" applyFont="1" applyFill="1" applyAlignment="1">
      <alignment horizontal="center"/>
    </xf>
    <xf numFmtId="176" fontId="35" fillId="0" borderId="0" xfId="0" applyNumberFormat="1" applyFont="1" applyAlignment="1">
      <alignment horizontal="center"/>
    </xf>
    <xf numFmtId="177" fontId="35" fillId="0" borderId="0" xfId="0" applyNumberFormat="1" applyFont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38" fillId="7" borderId="0" xfId="0" applyNumberFormat="1" applyFont="1" applyFill="1" applyAlignment="1">
      <alignment horizontal="center"/>
    </xf>
    <xf numFmtId="177" fontId="38" fillId="7" borderId="0" xfId="0" applyNumberFormat="1" applyFont="1" applyFill="1" applyAlignment="1">
      <alignment horizontal="center"/>
    </xf>
    <xf numFmtId="176" fontId="40" fillId="0" borderId="0" xfId="0" applyNumberFormat="1" applyFont="1" applyAlignment="1">
      <alignment horizontal="center"/>
    </xf>
    <xf numFmtId="176" fontId="41" fillId="0" borderId="0" xfId="0" applyNumberFormat="1" applyFont="1" applyAlignment="1">
      <alignment horizontal="center"/>
    </xf>
    <xf numFmtId="176" fontId="41" fillId="7" borderId="0" xfId="0" applyNumberFormat="1" applyFont="1" applyFill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2" fillId="0" borderId="0" xfId="0" applyNumberFormat="1" applyFont="1" applyAlignment="1">
      <alignment horizontal="left" vertical="top"/>
    </xf>
    <xf numFmtId="181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center" vertical="top" wrapText="1"/>
    </xf>
    <xf numFmtId="181" fontId="2" fillId="17" borderId="0" xfId="0" applyNumberFormat="1" applyFont="1" applyFill="1" applyAlignment="1">
      <alignment vertical="top"/>
    </xf>
    <xf numFmtId="180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left"/>
    </xf>
    <xf numFmtId="181" fontId="64" fillId="0" borderId="0" xfId="0" applyNumberFormat="1" applyFont="1" applyAlignment="1">
      <alignment horizontal="left" vertical="center"/>
    </xf>
    <xf numFmtId="181" fontId="66" fillId="0" borderId="0" xfId="0" applyNumberFormat="1" applyFont="1" applyAlignment="1">
      <alignment vertical="center"/>
    </xf>
    <xf numFmtId="181" fontId="66" fillId="0" borderId="0" xfId="0" applyNumberFormat="1" applyFont="1" applyAlignment="1">
      <alignment horizontal="center" vertical="center"/>
    </xf>
    <xf numFmtId="182" fontId="67" fillId="0" borderId="0" xfId="0" applyNumberFormat="1" applyFont="1" applyAlignment="1">
      <alignment horizontal="left" vertical="center"/>
    </xf>
    <xf numFmtId="180" fontId="26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6" fillId="0" borderId="0" xfId="0" applyNumberFormat="1" applyFont="1" applyAlignment="1">
      <alignment vertical="top"/>
    </xf>
    <xf numFmtId="184" fontId="18" fillId="13" borderId="0" xfId="0" applyNumberFormat="1" applyFont="1" applyFill="1" applyAlignment="1">
      <alignment horizontal="left"/>
    </xf>
    <xf numFmtId="184" fontId="8" fillId="0" borderId="0" xfId="0" applyNumberFormat="1" applyFont="1" applyAlignment="1">
      <alignment horizontal="right"/>
    </xf>
    <xf numFmtId="184" fontId="13" fillId="13" borderId="0" xfId="0" applyNumberFormat="1" applyFont="1" applyFill="1" applyAlignment="1">
      <alignment horizontal="left"/>
    </xf>
    <xf numFmtId="184" fontId="13" fillId="13" borderId="0" xfId="0" applyNumberFormat="1" applyFont="1" applyFill="1" applyAlignment="1">
      <alignment horizontal="right"/>
    </xf>
    <xf numFmtId="184" fontId="22" fillId="13" borderId="0" xfId="0" applyNumberFormat="1" applyFont="1" applyFill="1" applyAlignment="1">
      <alignment horizontal="right"/>
    </xf>
    <xf numFmtId="184" fontId="8" fillId="13" borderId="0" xfId="0" applyNumberFormat="1" applyFont="1" applyFill="1" applyAlignment="1">
      <alignment horizontal="right"/>
    </xf>
    <xf numFmtId="184" fontId="8" fillId="7" borderId="0" xfId="0" applyNumberFormat="1" applyFont="1" applyFill="1" applyAlignment="1">
      <alignment horizontal="right"/>
    </xf>
    <xf numFmtId="185" fontId="8" fillId="0" borderId="0" xfId="0" applyNumberFormat="1" applyFont="1"/>
    <xf numFmtId="185" fontId="18" fillId="13" borderId="0" xfId="0" applyNumberFormat="1" applyFont="1" applyFill="1"/>
    <xf numFmtId="185" fontId="8" fillId="7" borderId="0" xfId="0" applyNumberFormat="1" applyFont="1" applyFill="1"/>
    <xf numFmtId="185" fontId="13" fillId="0" borderId="0" xfId="0" applyNumberFormat="1" applyFont="1"/>
    <xf numFmtId="185" fontId="13" fillId="13" borderId="0" xfId="0" applyNumberFormat="1" applyFont="1" applyFill="1"/>
    <xf numFmtId="185" fontId="13" fillId="0" borderId="0" xfId="0" applyNumberFormat="1" applyFont="1" applyAlignment="1">
      <alignment horizontal="right"/>
    </xf>
    <xf numFmtId="177" fontId="24" fillId="5" borderId="19" xfId="0" applyNumberFormat="1" applyFont="1" applyFill="1" applyBorder="1" applyAlignment="1">
      <alignment horizontal="center" vertical="center"/>
    </xf>
    <xf numFmtId="177" fontId="8" fillId="0" borderId="0" xfId="0" applyNumberFormat="1" applyFont="1"/>
    <xf numFmtId="176" fontId="21" fillId="8" borderId="0" xfId="0" applyNumberFormat="1" applyFont="1" applyFill="1" applyAlignment="1">
      <alignment horizontal="center" vertical="center"/>
    </xf>
    <xf numFmtId="177" fontId="21" fillId="8" borderId="0" xfId="0" applyNumberFormat="1" applyFont="1" applyFill="1" applyAlignment="1">
      <alignment horizontal="center" vertical="center"/>
    </xf>
    <xf numFmtId="178" fontId="21" fillId="8" borderId="0" xfId="5" applyNumberFormat="1" applyFont="1" applyFill="1" applyAlignment="1">
      <alignment horizontal="center" vertical="center"/>
    </xf>
    <xf numFmtId="178" fontId="21" fillId="8" borderId="0" xfId="0" applyNumberFormat="1" applyFont="1" applyFill="1" applyAlignment="1">
      <alignment horizontal="center" vertical="center"/>
    </xf>
    <xf numFmtId="178" fontId="11" fillId="8" borderId="0" xfId="5" applyNumberFormat="1" applyFont="1" applyFill="1" applyAlignment="1">
      <alignment horizontal="center" vertical="center" wrapText="1"/>
    </xf>
    <xf numFmtId="178" fontId="35" fillId="0" borderId="0" xfId="5" applyNumberFormat="1" applyFont="1" applyAlignment="1">
      <alignment horizontal="center"/>
    </xf>
    <xf numFmtId="178" fontId="36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38" fillId="7" borderId="0" xfId="5" applyNumberFormat="1" applyFont="1" applyFill="1" applyAlignment="1">
      <alignment horizontal="center"/>
    </xf>
    <xf numFmtId="178" fontId="40" fillId="0" borderId="0" xfId="5" applyNumberFormat="1" applyFont="1" applyAlignment="1">
      <alignment horizontal="center"/>
    </xf>
    <xf numFmtId="178" fontId="41" fillId="0" borderId="0" xfId="5" applyNumberFormat="1" applyFont="1" applyAlignment="1">
      <alignment horizontal="center"/>
    </xf>
    <xf numFmtId="178" fontId="41" fillId="7" borderId="0" xfId="5" applyNumberFormat="1" applyFont="1" applyFill="1" applyAlignment="1">
      <alignment horizontal="center"/>
    </xf>
    <xf numFmtId="178" fontId="43" fillId="7" borderId="0" xfId="5" applyNumberFormat="1" applyFont="1" applyFill="1" applyAlignment="1">
      <alignment horizontal="center"/>
    </xf>
    <xf numFmtId="0" fontId="26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0" fontId="8" fillId="7" borderId="0" xfId="0" applyNumberFormat="1" applyFont="1" applyFill="1" applyAlignment="1">
      <alignment horizontal="center"/>
    </xf>
    <xf numFmtId="178" fontId="8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8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/>
    <xf numFmtId="0" fontId="56" fillId="0" borderId="0" xfId="0" applyNumberFormat="1" applyFont="1" applyAlignment="1">
      <alignment horizontal="center"/>
    </xf>
    <xf numFmtId="180" fontId="26" fillId="0" borderId="0" xfId="0" applyNumberFormat="1" applyFont="1" applyAlignment="1">
      <alignment horizontal="center" vertical="top"/>
    </xf>
    <xf numFmtId="177" fontId="52" fillId="13" borderId="0" xfId="5" applyNumberFormat="1" applyFont="1" applyFill="1" applyAlignment="1">
      <alignment horizontal="center" vertical="center"/>
    </xf>
    <xf numFmtId="177" fontId="52" fillId="7" borderId="0" xfId="5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80" fontId="26" fillId="0" borderId="0" xfId="35" applyNumberFormat="1" applyFont="1" applyAlignment="1">
      <alignment horizontal="center" vertical="center"/>
    </xf>
    <xf numFmtId="0" fontId="26" fillId="0" borderId="0" xfId="35" applyFont="1" applyAlignment="1">
      <alignment horizontal="center" vertical="center"/>
    </xf>
    <xf numFmtId="0" fontId="26" fillId="2" borderId="0" xfId="35" applyFont="1" applyFill="1" applyAlignment="1">
      <alignment horizontal="center" vertical="center"/>
    </xf>
    <xf numFmtId="0" fontId="26" fillId="0" borderId="0" xfId="0" applyFont="1" applyAlignment="1">
      <alignment horizontal="center"/>
    </xf>
    <xf numFmtId="0" fontId="26" fillId="0" borderId="0" xfId="35" applyFont="1" applyFill="1" applyAlignment="1">
      <alignment vertical="center"/>
    </xf>
    <xf numFmtId="0" fontId="26" fillId="0" borderId="0" xfId="0" applyFont="1" applyFill="1"/>
    <xf numFmtId="0" fontId="26" fillId="0" borderId="0" xfId="35" applyFont="1" applyFill="1" applyAlignment="1">
      <alignment horizontal="center" vertical="center"/>
    </xf>
    <xf numFmtId="0" fontId="0" fillId="0" borderId="0" xfId="0" applyFill="1"/>
    <xf numFmtId="180" fontId="26" fillId="0" borderId="0" xfId="35" applyNumberFormat="1" applyFont="1" applyFill="1" applyAlignment="1">
      <alignment horizontal="center" vertical="center"/>
    </xf>
    <xf numFmtId="180" fontId="26" fillId="0" borderId="0" xfId="0" applyNumberFormat="1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26" fillId="20" borderId="0" xfId="35" applyFont="1" applyFill="1" applyAlignment="1">
      <alignment horizontal="center" vertical="center"/>
    </xf>
    <xf numFmtId="0" fontId="26" fillId="20" borderId="29" xfId="35" applyFont="1" applyFill="1" applyBorder="1" applyAlignment="1">
      <alignment horizontal="center" vertical="center"/>
    </xf>
    <xf numFmtId="0" fontId="2" fillId="0" borderId="0" xfId="0" applyNumberFormat="1" applyFont="1" applyAlignment="1">
      <alignment vertical="top"/>
    </xf>
    <xf numFmtId="0" fontId="52" fillId="13" borderId="0" xfId="5" applyNumberFormat="1" applyFont="1" applyFill="1" applyAlignment="1">
      <alignment horizontal="center" vertical="center"/>
    </xf>
    <xf numFmtId="0" fontId="52" fillId="7" borderId="0" xfId="5" applyNumberFormat="1" applyFont="1" applyFill="1" applyAlignment="1">
      <alignment horizontal="center" vertical="center"/>
    </xf>
    <xf numFmtId="176" fontId="54" fillId="0" borderId="0" xfId="0" applyNumberFormat="1" applyFont="1" applyAlignment="1">
      <alignment horizontal="center"/>
    </xf>
    <xf numFmtId="9" fontId="54" fillId="13" borderId="0" xfId="5" applyFont="1" applyFill="1" applyAlignment="1">
      <alignment horizontal="center" vertical="center"/>
    </xf>
    <xf numFmtId="177" fontId="54" fillId="0" borderId="0" xfId="0" applyNumberFormat="1" applyFont="1" applyAlignment="1">
      <alignment horizontal="center" vertical="top"/>
    </xf>
    <xf numFmtId="9" fontId="54" fillId="7" borderId="0" xfId="5" applyFont="1" applyFill="1" applyAlignment="1">
      <alignment horizontal="center" vertical="center"/>
    </xf>
    <xf numFmtId="9" fontId="54" fillId="13" borderId="0" xfId="5" applyNumberFormat="1" applyFont="1" applyFill="1" applyAlignment="1">
      <alignment horizontal="center" vertical="center"/>
    </xf>
    <xf numFmtId="9" fontId="54" fillId="7" borderId="0" xfId="5" applyNumberFormat="1" applyFont="1" applyFill="1" applyAlignment="1">
      <alignment horizontal="center" vertical="center"/>
    </xf>
    <xf numFmtId="9" fontId="54" fillId="0" borderId="0" xfId="0" applyNumberFormat="1" applyFont="1" applyAlignment="1">
      <alignment horizontal="center"/>
    </xf>
    <xf numFmtId="9" fontId="58" fillId="7" borderId="0" xfId="0" applyNumberFormat="1" applyFont="1" applyFill="1" applyAlignment="1">
      <alignment horizontal="center" vertical="center" wrapText="1"/>
    </xf>
    <xf numFmtId="9" fontId="54" fillId="0" borderId="0" xfId="0" applyNumberFormat="1" applyFont="1" applyAlignment="1">
      <alignment horizontal="center" vertical="top"/>
    </xf>
    <xf numFmtId="14" fontId="57" fillId="13" borderId="0" xfId="0" applyNumberFormat="1" applyFont="1" applyFill="1" applyAlignment="1">
      <alignment horizontal="center" vertical="center" wrapText="1"/>
    </xf>
    <xf numFmtId="177" fontId="8" fillId="0" borderId="0" xfId="0" applyNumberFormat="1" applyFont="1" applyAlignment="1">
      <alignment vertical="top"/>
    </xf>
    <xf numFmtId="180" fontId="2" fillId="0" borderId="0" xfId="0" quotePrefix="1" applyNumberFormat="1" applyFont="1" applyAlignment="1">
      <alignment vertical="top"/>
    </xf>
    <xf numFmtId="14" fontId="58" fillId="7" borderId="0" xfId="0" applyNumberFormat="1" applyFont="1" applyFill="1" applyAlignment="1">
      <alignment horizontal="center" vertical="center" wrapText="1"/>
    </xf>
    <xf numFmtId="14" fontId="52" fillId="7" borderId="0" xfId="0" applyNumberFormat="1" applyFont="1" applyFill="1" applyAlignment="1">
      <alignment horizontal="center" vertical="center"/>
    </xf>
    <xf numFmtId="10" fontId="8" fillId="0" borderId="0" xfId="0" applyNumberFormat="1" applyFont="1" applyAlignment="1">
      <alignment horizontal="center"/>
    </xf>
    <xf numFmtId="10" fontId="58" fillId="7" borderId="0" xfId="0" applyNumberFormat="1" applyFont="1" applyFill="1" applyAlignment="1">
      <alignment horizontal="center" vertical="center" wrapText="1"/>
    </xf>
    <xf numFmtId="10" fontId="52" fillId="13" borderId="0" xfId="0" applyNumberFormat="1" applyFont="1" applyFill="1" applyAlignment="1">
      <alignment horizontal="center" vertical="center"/>
    </xf>
    <xf numFmtId="10" fontId="52" fillId="0" borderId="0" xfId="0" applyNumberFormat="1" applyFont="1" applyAlignment="1">
      <alignment horizontal="center" vertical="top"/>
    </xf>
    <xf numFmtId="10" fontId="52" fillId="7" borderId="0" xfId="0" applyNumberFormat="1" applyFont="1" applyFill="1" applyAlignment="1">
      <alignment horizontal="center" vertical="center"/>
    </xf>
    <xf numFmtId="14" fontId="52" fillId="7" borderId="0" xfId="0" applyNumberFormat="1" applyFont="1" applyFill="1" applyAlignment="1">
      <alignment vertical="center"/>
    </xf>
    <xf numFmtId="177" fontId="0" fillId="0" borderId="0" xfId="0" applyNumberFormat="1"/>
    <xf numFmtId="177" fontId="52" fillId="0" borderId="0" xfId="0" applyNumberFormat="1" applyFont="1" applyAlignment="1">
      <alignment horizontal="center" vertical="top" wrapText="1"/>
    </xf>
    <xf numFmtId="177" fontId="52" fillId="0" borderId="0" xfId="5" applyNumberFormat="1" applyFont="1" applyAlignment="1">
      <alignment horizontal="center" vertical="top"/>
    </xf>
    <xf numFmtId="177" fontId="52" fillId="7" borderId="0" xfId="0" applyNumberFormat="1" applyFont="1" applyFill="1" applyAlignment="1">
      <alignment vertical="center"/>
    </xf>
    <xf numFmtId="14" fontId="52" fillId="7" borderId="0" xfId="5" applyNumberFormat="1" applyFont="1" applyFill="1" applyAlignment="1">
      <alignment horizontal="center" vertical="center"/>
    </xf>
    <xf numFmtId="14" fontId="57" fillId="13" borderId="0" xfId="5" applyNumberFormat="1" applyFont="1" applyFill="1" applyAlignment="1">
      <alignment horizontal="center" vertical="center" wrapText="1"/>
    </xf>
    <xf numFmtId="9" fontId="52" fillId="13" borderId="0" xfId="5" applyNumberFormat="1" applyFont="1" applyFill="1" applyAlignment="1">
      <alignment horizontal="center" vertical="center"/>
    </xf>
    <xf numFmtId="9" fontId="52" fillId="0" borderId="0" xfId="0" applyNumberFormat="1" applyFont="1" applyAlignment="1">
      <alignment horizontal="center" vertical="top"/>
    </xf>
    <xf numFmtId="9" fontId="52" fillId="7" borderId="0" xfId="5" applyNumberFormat="1" applyFont="1" applyFill="1" applyAlignment="1">
      <alignment horizontal="center" vertical="center"/>
    </xf>
    <xf numFmtId="0" fontId="0" fillId="0" borderId="0" xfId="0" applyAlignment="1">
      <alignment horizontal="left" indent="1"/>
    </xf>
    <xf numFmtId="0" fontId="26" fillId="2" borderId="0" xfId="0" applyFont="1" applyFill="1" applyAlignment="1">
      <alignment vertical="center"/>
    </xf>
    <xf numFmtId="0" fontId="26" fillId="2" borderId="0" xfId="0" applyFont="1" applyFill="1" applyAlignment="1">
      <alignment vertical="center" wrapText="1"/>
    </xf>
    <xf numFmtId="0" fontId="48" fillId="7" borderId="0" xfId="0" applyFont="1" applyFill="1"/>
    <xf numFmtId="0" fontId="48" fillId="0" borderId="0" xfId="0" applyFont="1" applyAlignment="1">
      <alignment horizontal="center"/>
    </xf>
    <xf numFmtId="0" fontId="48" fillId="0" borderId="0" xfId="0" applyFont="1" applyAlignment="1">
      <alignment vertical="center"/>
    </xf>
    <xf numFmtId="0" fontId="48" fillId="7" borderId="0" xfId="0" applyFont="1" applyFill="1" applyAlignment="1">
      <alignment horizontal="center"/>
    </xf>
    <xf numFmtId="0" fontId="48" fillId="7" borderId="0" xfId="0" applyFont="1" applyFill="1" applyAlignment="1">
      <alignment vertical="center"/>
    </xf>
    <xf numFmtId="0" fontId="48" fillId="7" borderId="0" xfId="0" applyFont="1" applyFill="1" applyAlignment="1">
      <alignment horizontal="center" vertical="center"/>
    </xf>
    <xf numFmtId="0" fontId="48" fillId="7" borderId="0" xfId="0" applyFont="1" applyFill="1" applyAlignment="1">
      <alignment horizontal="center" vertical="center" wrapText="1"/>
    </xf>
    <xf numFmtId="9" fontId="48" fillId="0" borderId="0" xfId="0" applyNumberFormat="1" applyFont="1" applyAlignment="1">
      <alignment horizontal="center"/>
    </xf>
    <xf numFmtId="0" fontId="48" fillId="0" borderId="0" xfId="0" applyNumberFormat="1" applyFont="1" applyAlignment="1">
      <alignment horizontal="center"/>
    </xf>
    <xf numFmtId="14" fontId="2" fillId="21" borderId="0" xfId="0" applyNumberFormat="1" applyFont="1" applyFill="1" applyAlignment="1">
      <alignment horizontal="center" vertical="top"/>
    </xf>
    <xf numFmtId="0" fontId="2" fillId="21" borderId="0" xfId="0" applyFont="1" applyFill="1" applyAlignment="1">
      <alignment horizontal="center" vertical="top" wrapText="1"/>
    </xf>
    <xf numFmtId="0" fontId="26" fillId="0" borderId="0" xfId="0" applyFont="1" applyAlignment="1">
      <alignment horizontal="center" vertical="center"/>
    </xf>
    <xf numFmtId="0" fontId="48" fillId="0" borderId="0" xfId="0" applyFont="1" applyAlignment="1">
      <alignment horizontal="left"/>
    </xf>
    <xf numFmtId="0" fontId="48" fillId="0" borderId="0" xfId="0" applyFont="1" applyFill="1" applyAlignment="1">
      <alignment horizontal="center"/>
    </xf>
    <xf numFmtId="0" fontId="48" fillId="7" borderId="0" xfId="0" applyNumberFormat="1" applyFont="1" applyFill="1" applyAlignment="1">
      <alignment horizontal="center"/>
    </xf>
    <xf numFmtId="0" fontId="48" fillId="7" borderId="0" xfId="5" applyNumberFormat="1" applyFont="1" applyFill="1">
      <alignment vertical="center"/>
    </xf>
    <xf numFmtId="9" fontId="48" fillId="0" borderId="0" xfId="0" applyNumberFormat="1" applyFont="1"/>
    <xf numFmtId="0" fontId="48" fillId="0" borderId="0" xfId="0" applyNumberFormat="1" applyFont="1"/>
    <xf numFmtId="0" fontId="48" fillId="7" borderId="0" xfId="0" applyNumberFormat="1" applyFont="1" applyFill="1"/>
    <xf numFmtId="9" fontId="72" fillId="0" borderId="0" xfId="0" applyNumberFormat="1" applyFont="1"/>
    <xf numFmtId="9" fontId="64" fillId="0" borderId="0" xfId="0" applyNumberFormat="1" applyFont="1"/>
    <xf numFmtId="0" fontId="48" fillId="0" borderId="0" xfId="0" applyFont="1" applyAlignment="1">
      <alignment vertical="top"/>
    </xf>
    <xf numFmtId="0" fontId="48" fillId="0" borderId="0" xfId="0" applyFont="1" applyAlignment="1">
      <alignment horizontal="center" vertical="top"/>
    </xf>
    <xf numFmtId="0" fontId="73" fillId="7" borderId="0" xfId="0" applyFont="1" applyFill="1" applyAlignment="1">
      <alignment horizontal="right"/>
    </xf>
    <xf numFmtId="0" fontId="48" fillId="22" borderId="0" xfId="0" applyFont="1" applyFill="1" applyAlignment="1">
      <alignment horizontal="center" vertical="top" wrapText="1"/>
    </xf>
    <xf numFmtId="0" fontId="3" fillId="7" borderId="0" xfId="0" applyFont="1" applyFill="1" applyAlignment="1">
      <alignment horizontal="center" vertical="center" wrapText="1"/>
    </xf>
    <xf numFmtId="0" fontId="3" fillId="7" borderId="0" xfId="0" applyNumberFormat="1" applyFont="1" applyFill="1" applyAlignment="1">
      <alignment horizontal="center" vertical="center" wrapText="1"/>
    </xf>
    <xf numFmtId="0" fontId="48" fillId="4" borderId="0" xfId="0" applyFont="1" applyFill="1" applyAlignment="1">
      <alignment horizontal="center" vertical="center" wrapText="1"/>
    </xf>
    <xf numFmtId="0" fontId="48" fillId="24" borderId="0" xfId="0" applyFont="1" applyFill="1" applyAlignment="1">
      <alignment horizontal="center" vertical="center" wrapText="1"/>
    </xf>
    <xf numFmtId="0" fontId="48" fillId="13" borderId="0" xfId="0" applyFont="1" applyFill="1" applyAlignment="1">
      <alignment horizontal="center" vertical="center"/>
    </xf>
    <xf numFmtId="0" fontId="71" fillId="23" borderId="0" xfId="0" applyFont="1" applyFill="1" applyAlignment="1">
      <alignment horizontal="center" vertical="top" wrapText="1"/>
    </xf>
    <xf numFmtId="0" fontId="48" fillId="22" borderId="0" xfId="5" applyNumberFormat="1" applyFont="1" applyFill="1" applyAlignment="1">
      <alignment horizontal="center" vertical="center"/>
    </xf>
    <xf numFmtId="0" fontId="48" fillId="23" borderId="0" xfId="0" applyNumberFormat="1" applyFont="1" applyFill="1" applyAlignment="1">
      <alignment horizontal="center"/>
    </xf>
    <xf numFmtId="0" fontId="48" fillId="21" borderId="0" xfId="0" applyNumberFormat="1" applyFont="1" applyFill="1" applyAlignment="1">
      <alignment horizontal="center"/>
    </xf>
    <xf numFmtId="0" fontId="48" fillId="19" borderId="0" xfId="0" applyFont="1" applyFill="1"/>
    <xf numFmtId="0" fontId="28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48" fillId="0" borderId="0" xfId="0" applyFont="1" applyAlignment="1">
      <alignment horizontal="right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9" fontId="72" fillId="0" borderId="0" xfId="0" applyNumberFormat="1" applyFont="1" applyAlignment="1">
      <alignment horizontal="left"/>
    </xf>
    <xf numFmtId="0" fontId="48" fillId="0" borderId="0" xfId="0" applyNumberFormat="1" applyFont="1" applyAlignment="1">
      <alignment horizontal="right"/>
    </xf>
    <xf numFmtId="0" fontId="73" fillId="7" borderId="0" xfId="0" applyFont="1" applyFill="1" applyAlignment="1">
      <alignment horizontal="left"/>
    </xf>
    <xf numFmtId="0" fontId="2" fillId="0" borderId="0" xfId="0" applyFont="1" applyFill="1" applyAlignment="1">
      <alignment vertical="top"/>
    </xf>
    <xf numFmtId="49" fontId="2" fillId="0" borderId="0" xfId="0" applyNumberFormat="1" applyFont="1" applyFill="1" applyAlignment="1">
      <alignment vertical="top"/>
    </xf>
    <xf numFmtId="0" fontId="28" fillId="0" borderId="0" xfId="0" applyFont="1"/>
    <xf numFmtId="0" fontId="28" fillId="0" borderId="0" xfId="0" applyNumberFormat="1" applyFont="1" applyAlignment="1">
      <alignment horizontal="center"/>
    </xf>
    <xf numFmtId="0" fontId="48" fillId="7" borderId="0" xfId="0" applyFont="1" applyFill="1" applyAlignment="1">
      <alignment vertical="center" wrapText="1"/>
    </xf>
    <xf numFmtId="181" fontId="2" fillId="9" borderId="0" xfId="0" applyNumberFormat="1" applyFont="1" applyFill="1" applyAlignment="1">
      <alignment vertical="top"/>
    </xf>
    <xf numFmtId="0" fontId="2" fillId="9" borderId="0" xfId="0" applyFont="1" applyFill="1" applyAlignment="1">
      <alignment vertical="top"/>
    </xf>
    <xf numFmtId="0" fontId="2" fillId="9" borderId="0" xfId="0" applyFont="1" applyFill="1" applyAlignment="1">
      <alignment horizontal="center" vertical="top"/>
    </xf>
    <xf numFmtId="0" fontId="9" fillId="9" borderId="0" xfId="0" applyFont="1" applyFill="1" applyAlignment="1">
      <alignment vertical="top"/>
    </xf>
    <xf numFmtId="0" fontId="70" fillId="9" borderId="0" xfId="0" applyFont="1" applyFill="1" applyAlignment="1">
      <alignment vertical="top"/>
    </xf>
    <xf numFmtId="14" fontId="70" fillId="9" borderId="0" xfId="0" applyNumberFormat="1" applyFont="1" applyFill="1" applyAlignment="1">
      <alignment horizontal="right" vertical="top"/>
    </xf>
    <xf numFmtId="0" fontId="70" fillId="9" borderId="0" xfId="0" applyFont="1" applyFill="1" applyAlignment="1">
      <alignment horizontal="center" vertical="top"/>
    </xf>
    <xf numFmtId="0" fontId="2" fillId="9" borderId="0" xfId="0" applyFont="1" applyFill="1" applyAlignment="1">
      <alignment horizontal="left" vertical="top"/>
    </xf>
    <xf numFmtId="179" fontId="2" fillId="9" borderId="0" xfId="0" applyNumberFormat="1" applyFont="1" applyFill="1" applyAlignment="1">
      <alignment horizontal="left" vertical="top"/>
    </xf>
    <xf numFmtId="14" fontId="2" fillId="9" borderId="0" xfId="0" applyNumberFormat="1" applyFont="1" applyFill="1" applyAlignment="1">
      <alignment horizontal="left" vertical="top"/>
    </xf>
    <xf numFmtId="14" fontId="2" fillId="9" borderId="0" xfId="0" applyNumberFormat="1" applyFont="1" applyFill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7" fillId="22" borderId="0" xfId="0" applyFont="1" applyFill="1" applyAlignment="1">
      <alignment horizontal="center" vertical="top" wrapText="1"/>
    </xf>
    <xf numFmtId="0" fontId="75" fillId="23" borderId="0" xfId="0" applyFont="1" applyFill="1" applyAlignment="1">
      <alignment horizontal="center" vertical="top" wrapText="1"/>
    </xf>
    <xf numFmtId="0" fontId="75" fillId="19" borderId="0" xfId="0" applyFont="1" applyFill="1" applyAlignment="1">
      <alignment vertical="top" wrapText="1"/>
    </xf>
    <xf numFmtId="0" fontId="75" fillId="19" borderId="0" xfId="0" applyFont="1" applyFill="1" applyAlignment="1">
      <alignment vertical="top"/>
    </xf>
    <xf numFmtId="0" fontId="7" fillId="9" borderId="0" xfId="0" applyFont="1" applyFill="1" applyAlignment="1">
      <alignment vertical="top"/>
    </xf>
    <xf numFmtId="0" fontId="7" fillId="0" borderId="0" xfId="0" applyFont="1" applyAlignment="1">
      <alignment horizontal="center" vertical="center" wrapText="1"/>
    </xf>
    <xf numFmtId="0" fontId="7" fillId="7" borderId="0" xfId="0" applyFont="1" applyFill="1" applyAlignment="1">
      <alignment vertical="center"/>
    </xf>
    <xf numFmtId="0" fontId="7" fillId="7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2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62" fillId="7" borderId="0" xfId="0" applyFont="1" applyFill="1" applyAlignment="1">
      <alignment horizontal="center" vertical="center" wrapText="1"/>
    </xf>
    <xf numFmtId="0" fontId="62" fillId="7" borderId="0" xfId="0" applyNumberFormat="1" applyFont="1" applyFill="1" applyAlignment="1">
      <alignment horizontal="center" vertical="center" wrapText="1"/>
    </xf>
    <xf numFmtId="0" fontId="7" fillId="9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56" fillId="9" borderId="0" xfId="0" applyFont="1" applyFill="1"/>
    <xf numFmtId="0" fontId="7" fillId="7" borderId="0" xfId="0" applyFont="1" applyFill="1"/>
    <xf numFmtId="0" fontId="7" fillId="7" borderId="0" xfId="0" applyNumberFormat="1" applyFont="1" applyFill="1" applyAlignment="1">
      <alignment horizontal="center"/>
    </xf>
    <xf numFmtId="0" fontId="7" fillId="7" borderId="0" xfId="0" applyNumberFormat="1" applyFont="1" applyFill="1"/>
    <xf numFmtId="0" fontId="7" fillId="9" borderId="0" xfId="0" applyFont="1" applyFill="1"/>
    <xf numFmtId="0" fontId="7" fillId="19" borderId="0" xfId="0" applyFont="1" applyFill="1"/>
    <xf numFmtId="0" fontId="7" fillId="0" borderId="0" xfId="0" applyNumberFormat="1" applyFont="1" applyAlignment="1">
      <alignment horizontal="center"/>
    </xf>
    <xf numFmtId="0" fontId="7" fillId="0" borderId="0" xfId="0" applyNumberFormat="1" applyFont="1"/>
    <xf numFmtId="0" fontId="7" fillId="0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7" fillId="9" borderId="0" xfId="0" applyNumberFormat="1" applyFont="1" applyFill="1" applyAlignment="1">
      <alignment horizontal="center"/>
    </xf>
    <xf numFmtId="0" fontId="7" fillId="9" borderId="0" xfId="0" applyNumberFormat="1" applyFont="1" applyFill="1"/>
    <xf numFmtId="0" fontId="7" fillId="24" borderId="0" xfId="0" applyFont="1" applyFill="1"/>
    <xf numFmtId="0" fontId="7" fillId="22" borderId="0" xfId="5" applyNumberFormat="1" applyFont="1" applyFill="1" applyAlignment="1">
      <alignment horizontal="center" vertical="center"/>
    </xf>
    <xf numFmtId="0" fontId="7" fillId="23" borderId="0" xfId="0" applyNumberFormat="1" applyFont="1" applyFill="1" applyAlignment="1">
      <alignment horizontal="center"/>
    </xf>
    <xf numFmtId="0" fontId="7" fillId="21" borderId="0" xfId="0" applyNumberFormat="1" applyFont="1" applyFill="1" applyAlignment="1">
      <alignment horizontal="center"/>
    </xf>
    <xf numFmtId="0" fontId="7" fillId="7" borderId="0" xfId="5" applyNumberFormat="1" applyFont="1" applyFill="1">
      <alignment vertical="center"/>
    </xf>
    <xf numFmtId="0" fontId="78" fillId="7" borderId="0" xfId="0" applyFont="1" applyFill="1" applyAlignment="1">
      <alignment horizontal="right"/>
    </xf>
    <xf numFmtId="0" fontId="78" fillId="9" borderId="0" xfId="0" applyFont="1" applyFill="1" applyAlignment="1">
      <alignment horizontal="right"/>
    </xf>
    <xf numFmtId="0" fontId="7" fillId="25" borderId="0" xfId="0" applyFont="1" applyFill="1"/>
    <xf numFmtId="9" fontId="79" fillId="0" borderId="0" xfId="0" applyNumberFormat="1" applyFont="1"/>
    <xf numFmtId="0" fontId="7" fillId="0" borderId="0" xfId="0" applyNumberFormat="1" applyFont="1" applyAlignment="1">
      <alignment horizontal="right"/>
    </xf>
    <xf numFmtId="9" fontId="7" fillId="0" borderId="0" xfId="0" applyNumberFormat="1" applyFont="1"/>
    <xf numFmtId="9" fontId="77" fillId="0" borderId="0" xfId="0" applyNumberFormat="1" applyFont="1"/>
    <xf numFmtId="9" fontId="77" fillId="0" borderId="0" xfId="0" applyNumberFormat="1" applyFont="1" applyAlignment="1">
      <alignment horizontal="left"/>
    </xf>
    <xf numFmtId="9" fontId="77" fillId="9" borderId="0" xfId="0" applyNumberFormat="1" applyFont="1" applyFill="1" applyAlignment="1">
      <alignment horizontal="left"/>
    </xf>
    <xf numFmtId="0" fontId="7" fillId="0" borderId="0" xfId="0" applyFont="1" applyAlignment="1">
      <alignment horizontal="right"/>
    </xf>
    <xf numFmtId="9" fontId="7" fillId="0" borderId="0" xfId="0" applyNumberFormat="1" applyFont="1" applyAlignment="1">
      <alignment horizontal="center"/>
    </xf>
    <xf numFmtId="0" fontId="80" fillId="24" borderId="0" xfId="0" applyFont="1" applyFill="1" applyAlignment="1">
      <alignment horizontal="center"/>
    </xf>
    <xf numFmtId="0" fontId="80" fillId="24" borderId="0" xfId="0" applyFont="1" applyFill="1"/>
    <xf numFmtId="0" fontId="7" fillId="2" borderId="0" xfId="0" applyFont="1" applyFill="1"/>
    <xf numFmtId="0" fontId="7" fillId="22" borderId="0" xfId="0" applyFont="1" applyFill="1"/>
    <xf numFmtId="0" fontId="7" fillId="22" borderId="0" xfId="0" applyFont="1" applyFill="1" applyAlignment="1">
      <alignment horizontal="center"/>
    </xf>
    <xf numFmtId="9" fontId="7" fillId="22" borderId="0" xfId="0" applyNumberFormat="1" applyFont="1" applyFill="1"/>
    <xf numFmtId="0" fontId="56" fillId="2" borderId="0" xfId="0" applyFont="1" applyFill="1"/>
    <xf numFmtId="0" fontId="7" fillId="0" borderId="0" xfId="0" applyFont="1" applyFill="1"/>
    <xf numFmtId="0" fontId="18" fillId="19" borderId="0" xfId="0" applyFont="1" applyFill="1" applyAlignment="1">
      <alignment horizontal="center" vertical="center"/>
    </xf>
    <xf numFmtId="0" fontId="18" fillId="19" borderId="0" xfId="0" applyFont="1" applyFill="1" applyAlignment="1">
      <alignment vertical="center"/>
    </xf>
    <xf numFmtId="0" fontId="60" fillId="19" borderId="0" xfId="0" applyFont="1" applyFill="1"/>
    <xf numFmtId="0" fontId="18" fillId="19" borderId="0" xfId="0" applyFont="1" applyFill="1"/>
    <xf numFmtId="0" fontId="18" fillId="9" borderId="0" xfId="0" applyFont="1" applyFill="1"/>
    <xf numFmtId="0" fontId="18" fillId="0" borderId="0" xfId="0" applyFont="1"/>
    <xf numFmtId="0" fontId="2" fillId="7" borderId="0" xfId="0" applyFont="1" applyFill="1" applyAlignment="1">
      <alignment vertical="top"/>
    </xf>
    <xf numFmtId="0" fontId="2" fillId="13" borderId="0" xfId="0" applyFont="1" applyFill="1" applyAlignment="1">
      <alignment vertical="top"/>
    </xf>
    <xf numFmtId="0" fontId="2" fillId="13" borderId="0" xfId="0" applyNumberFormat="1" applyFont="1" applyFill="1" applyAlignment="1">
      <alignment vertical="top"/>
    </xf>
    <xf numFmtId="0" fontId="2" fillId="24" borderId="0" xfId="0" applyFont="1" applyFill="1" applyAlignment="1">
      <alignment vertical="top"/>
    </xf>
    <xf numFmtId="0" fontId="2" fillId="24" borderId="0" xfId="0" applyNumberFormat="1" applyFont="1" applyFill="1" applyAlignment="1">
      <alignment vertical="top"/>
    </xf>
    <xf numFmtId="0" fontId="2" fillId="11" borderId="0" xfId="0" applyFont="1" applyFill="1" applyAlignment="1">
      <alignment horizontal="center" vertical="top" wrapText="1"/>
    </xf>
    <xf numFmtId="0" fontId="2" fillId="11" borderId="0" xfId="0" applyNumberFormat="1" applyFont="1" applyFill="1" applyAlignment="1">
      <alignment vertical="top"/>
    </xf>
    <xf numFmtId="0" fontId="2" fillId="25" borderId="0" xfId="0" applyFont="1" applyFill="1" applyAlignment="1">
      <alignment horizontal="center" vertical="top" wrapText="1"/>
    </xf>
    <xf numFmtId="0" fontId="2" fillId="25" borderId="0" xfId="0" applyNumberFormat="1" applyFont="1" applyFill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2" fillId="2" borderId="0" xfId="0" applyNumberFormat="1" applyFont="1" applyFill="1" applyAlignment="1">
      <alignment vertical="top"/>
    </xf>
    <xf numFmtId="0" fontId="7" fillId="2" borderId="0" xfId="0" applyFont="1" applyFill="1" applyAlignment="1">
      <alignment vertical="center"/>
    </xf>
    <xf numFmtId="0" fontId="7" fillId="24" borderId="0" xfId="0" applyFont="1" applyFill="1" applyAlignment="1">
      <alignment horizontal="center" vertical="center"/>
    </xf>
    <xf numFmtId="0" fontId="7" fillId="24" borderId="0" xfId="0" applyFont="1" applyFill="1" applyAlignment="1">
      <alignment vertical="center"/>
    </xf>
    <xf numFmtId="0" fontId="56" fillId="24" borderId="0" xfId="0" applyFont="1" applyFill="1"/>
    <xf numFmtId="0" fontId="56" fillId="7" borderId="0" xfId="0" applyFont="1" applyFill="1"/>
    <xf numFmtId="0" fontId="7" fillId="13" borderId="0" xfId="0" applyFont="1" applyFill="1" applyAlignment="1">
      <alignment vertical="center"/>
    </xf>
    <xf numFmtId="0" fontId="56" fillId="13" borderId="0" xfId="0" applyFont="1" applyFill="1"/>
    <xf numFmtId="0" fontId="7" fillId="25" borderId="0" xfId="0" applyFont="1" applyFill="1" applyAlignment="1">
      <alignment vertical="center"/>
    </xf>
    <xf numFmtId="0" fontId="56" fillId="25" borderId="0" xfId="0" applyFont="1" applyFill="1"/>
    <xf numFmtId="0" fontId="7" fillId="11" borderId="0" xfId="0" applyFont="1" applyFill="1" applyAlignment="1">
      <alignment horizontal="center" vertical="center" wrapText="1"/>
    </xf>
    <xf numFmtId="0" fontId="7" fillId="11" borderId="0" xfId="0" applyFont="1" applyFill="1" applyAlignment="1">
      <alignment vertical="center"/>
    </xf>
    <xf numFmtId="0" fontId="56" fillId="11" borderId="0" xfId="0" applyFont="1" applyFill="1"/>
    <xf numFmtId="0" fontId="7" fillId="11" borderId="0" xfId="0" applyFont="1" applyFill="1"/>
    <xf numFmtId="0" fontId="7" fillId="25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178" fontId="7" fillId="22" borderId="0" xfId="5" applyNumberFormat="1" applyFont="1" applyFill="1">
      <alignment vertical="center"/>
    </xf>
    <xf numFmtId="178" fontId="18" fillId="19" borderId="0" xfId="5" applyNumberFormat="1" applyFont="1" applyFill="1">
      <alignment vertical="center"/>
    </xf>
    <xf numFmtId="178" fontId="7" fillId="0" borderId="0" xfId="5" applyNumberFormat="1" applyFont="1">
      <alignment vertical="center"/>
    </xf>
    <xf numFmtId="14" fontId="66" fillId="21" borderId="1" xfId="0" applyNumberFormat="1" applyFont="1" applyFill="1" applyBorder="1" applyAlignment="1">
      <alignment horizontal="center" vertical="top" wrapText="1"/>
    </xf>
    <xf numFmtId="14" fontId="66" fillId="0" borderId="0" xfId="0" applyNumberFormat="1" applyFont="1" applyAlignment="1">
      <alignment horizontal="center" vertical="top"/>
    </xf>
    <xf numFmtId="14" fontId="66" fillId="9" borderId="0" xfId="0" applyNumberFormat="1" applyFont="1" applyFill="1" applyAlignment="1">
      <alignment horizontal="center" vertical="top"/>
    </xf>
    <xf numFmtId="0" fontId="1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vertical="top"/>
    </xf>
    <xf numFmtId="180" fontId="7" fillId="0" borderId="0" xfId="0" applyNumberFormat="1" applyFont="1"/>
    <xf numFmtId="180" fontId="77" fillId="0" borderId="0" xfId="0" applyNumberFormat="1" applyFont="1"/>
    <xf numFmtId="49" fontId="2" fillId="0" borderId="0" xfId="0" applyNumberFormat="1" applyFont="1" applyAlignment="1">
      <alignment horizontal="center" vertical="top" wrapText="1"/>
    </xf>
    <xf numFmtId="180" fontId="82" fillId="0" borderId="0" xfId="0" applyNumberFormat="1" applyFont="1"/>
    <xf numFmtId="0" fontId="2" fillId="11" borderId="0" xfId="0" applyFont="1" applyFill="1" applyAlignment="1">
      <alignment vertical="top"/>
    </xf>
    <xf numFmtId="0" fontId="2" fillId="25" borderId="0" xfId="0" applyFont="1" applyFill="1" applyAlignment="1">
      <alignment vertical="top"/>
    </xf>
    <xf numFmtId="0" fontId="77" fillId="0" borderId="0" xfId="0" applyFont="1" applyAlignment="1">
      <alignment horizontal="center"/>
    </xf>
    <xf numFmtId="0" fontId="71" fillId="21" borderId="0" xfId="0" applyFont="1" applyFill="1" applyAlignment="1">
      <alignment horizontal="center" vertical="top" wrapText="1"/>
    </xf>
    <xf numFmtId="0" fontId="75" fillId="21" borderId="0" xfId="0" applyFont="1" applyFill="1" applyAlignment="1">
      <alignment horizontal="center" vertical="top" wrapText="1"/>
    </xf>
    <xf numFmtId="0" fontId="25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5" fillId="5" borderId="2" xfId="0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/>
    </xf>
    <xf numFmtId="14" fontId="25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5" fillId="8" borderId="4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23" xfId="0" applyBorder="1"/>
    <xf numFmtId="14" fontId="56" fillId="0" borderId="0" xfId="0" applyNumberFormat="1" applyFont="1"/>
    <xf numFmtId="0" fontId="8" fillId="0" borderId="0" xfId="0" pivotButton="1" applyFont="1"/>
    <xf numFmtId="0" fontId="8" fillId="0" borderId="0" xfId="0" applyNumberFormat="1" applyFont="1"/>
    <xf numFmtId="0" fontId="8" fillId="0" borderId="0" xfId="0" pivotButton="1" applyFont="1" applyAlignment="1"/>
    <xf numFmtId="0" fontId="8" fillId="0" borderId="0" xfId="0" pivotButton="1" applyFont="1" applyAlignment="1">
      <alignment horizontal="right"/>
    </xf>
    <xf numFmtId="14" fontId="8" fillId="0" borderId="0" xfId="0" pivotButton="1" applyNumberFormat="1" applyFont="1"/>
  </cellXfs>
  <cellStyles count="36">
    <cellStyle name="一般" xfId="0" builtinId="0"/>
    <cellStyle name="一般 10" xfId="13" xr:uid="{00000000-0005-0000-0000-000001000000}"/>
    <cellStyle name="一般 10 2" xfId="33" xr:uid="{00000000-0005-0000-0000-000002000000}"/>
    <cellStyle name="一般 11" xfId="14" xr:uid="{00000000-0005-0000-0000-000003000000}"/>
    <cellStyle name="一般 12" xfId="35" xr:uid="{00000000-0005-0000-0000-000004000000}"/>
    <cellStyle name="一般 2" xfId="2" xr:uid="{00000000-0005-0000-0000-000005000000}"/>
    <cellStyle name="一般 2 2" xfId="7" xr:uid="{00000000-0005-0000-0000-000006000000}"/>
    <cellStyle name="一般 2 2 2" xfId="25" xr:uid="{00000000-0005-0000-0000-000007000000}"/>
    <cellStyle name="一般 2 2 3" xfId="18" xr:uid="{00000000-0005-0000-0000-000008000000}"/>
    <cellStyle name="一般 2 3" xfId="31" xr:uid="{00000000-0005-0000-0000-000009000000}"/>
    <cellStyle name="一般 3" xfId="8" xr:uid="{00000000-0005-0000-0000-00000A000000}"/>
    <cellStyle name="一般 3 2" xfId="4" xr:uid="{00000000-0005-0000-0000-00000B000000}"/>
    <cellStyle name="一般 3 3" xfId="17" xr:uid="{00000000-0005-0000-0000-00000C000000}"/>
    <cellStyle name="一般 4" xfId="9" xr:uid="{00000000-0005-0000-0000-00000D000000}"/>
    <cellStyle name="一般 4 2" xfId="16" xr:uid="{00000000-0005-0000-0000-00000E000000}"/>
    <cellStyle name="一般 4 2 2" xfId="34" xr:uid="{00000000-0005-0000-0000-00000F000000}"/>
    <cellStyle name="一般 4 3" xfId="19" xr:uid="{00000000-0005-0000-0000-000010000000}"/>
    <cellStyle name="一般 5" xfId="1" xr:uid="{00000000-0005-0000-0000-000011000000}"/>
    <cellStyle name="一般 5 2" xfId="26" xr:uid="{00000000-0005-0000-0000-000012000000}"/>
    <cellStyle name="一般 5 3" xfId="20" xr:uid="{00000000-0005-0000-0000-000013000000}"/>
    <cellStyle name="一般 5 4" xfId="15" xr:uid="{00000000-0005-0000-0000-000014000000}"/>
    <cellStyle name="一般 6" xfId="3" xr:uid="{00000000-0005-0000-0000-000015000000}"/>
    <cellStyle name="一般 6 2" xfId="23" xr:uid="{00000000-0005-0000-0000-000016000000}"/>
    <cellStyle name="一般 6 2 2" xfId="29" xr:uid="{00000000-0005-0000-0000-000017000000}"/>
    <cellStyle name="一般 6 3" xfId="27" xr:uid="{00000000-0005-0000-0000-000018000000}"/>
    <cellStyle name="一般 6 4" xfId="21" xr:uid="{00000000-0005-0000-0000-000019000000}"/>
    <cellStyle name="一般 7" xfId="10" xr:uid="{00000000-0005-0000-0000-00001A000000}"/>
    <cellStyle name="一般 7 2" xfId="28" xr:uid="{00000000-0005-0000-0000-00001B000000}"/>
    <cellStyle name="一般 7 3" xfId="22" xr:uid="{00000000-0005-0000-0000-00001C000000}"/>
    <cellStyle name="一般 8" xfId="11" xr:uid="{00000000-0005-0000-0000-00001D000000}"/>
    <cellStyle name="一般 8 2" xfId="30" xr:uid="{00000000-0005-0000-0000-00001E000000}"/>
    <cellStyle name="一般 9" xfId="12" xr:uid="{00000000-0005-0000-0000-00001F000000}"/>
    <cellStyle name="一般 9 2" xfId="32" xr:uid="{00000000-0005-0000-0000-000020000000}"/>
    <cellStyle name="百分比" xfId="5" builtinId="5"/>
    <cellStyle name="百分比 2" xfId="24" xr:uid="{00000000-0005-0000-0000-000022000000}"/>
    <cellStyle name="超連結" xfId="6" builtinId="8"/>
  </cellStyles>
  <dxfs count="259"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numFmt numFmtId="19" formatCode="yyyy/m/d"/>
    </dxf>
    <dxf>
      <numFmt numFmtId="19" formatCode="yyyy/m/d"/>
    </dxf>
    <dxf>
      <numFmt numFmtId="19" formatCode="yyyy/m/d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6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42" Type="http://schemas.openxmlformats.org/officeDocument/2006/relationships/pivotCacheDefinition" Target="pivotCache/pivotCacheDefinition1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4.xml"/><Relationship Id="rId40" Type="http://schemas.openxmlformats.org/officeDocument/2006/relationships/externalLink" Target="externalLinks/externalLink7.xml"/><Relationship Id="rId45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3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2.xml"/><Relationship Id="rId43" Type="http://schemas.openxmlformats.org/officeDocument/2006/relationships/pivotCacheDefinition" Target="pivotCache/pivotCacheDefinition2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5.xml"/><Relationship Id="rId46" Type="http://schemas.openxmlformats.org/officeDocument/2006/relationships/pivotCacheDefinition" Target="pivotCache/pivotCacheDefinition5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交易</v>
          </cell>
        </row>
      </sheetData>
      <sheetData sheetId="11"/>
      <sheetData sheetId="12"/>
      <sheetData sheetId="13">
        <row r="1">
          <cell r="E1" t="str">
            <v>待二審</v>
          </cell>
        </row>
      </sheetData>
      <sheetData sheetId="14">
        <row r="1">
          <cell r="A1" t="str">
            <v>會議記錄</v>
          </cell>
        </row>
      </sheetData>
      <sheetData sheetId="15"/>
      <sheetData sheetId="16"/>
      <sheetData sheetId="17"/>
      <sheetData sheetId="18"/>
      <sheetData sheetId="19"/>
      <sheetData sheetId="20">
        <row r="1">
          <cell r="A1" t="str">
            <v>放款部人員聯絡電話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0.46266365741" createdVersion="7" refreshedVersion="7" minRefreshableVersion="3" recordCount="541" xr:uid="{00000000-000A-0000-FFFF-FFFF03000000}">
  <cacheSource type="worksheet">
    <worksheetSource ref="A1:AN1048576" sheet="URS確認"/>
  </cacheSource>
  <cacheFields count="40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Date="1" containsBlank="1" containsMixedTypes="1" minDate="2021-07-19T00:00:00" maxDate="2021-12-04T00:00:00" count="60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s v="2021/12/9,2021/12/3"/>
        <m/>
      </sharedItems>
    </cacheField>
    <cacheField name="實際展示" numFmtId="0">
      <sharedItems containsNonDate="0" containsDate="1" containsString="0" containsBlank="1" minDate="2021-07-19T00:00:00" maxDate="2021-12-04T00:00:00"/>
    </cacheField>
    <cacheField name="URS完成" numFmtId="0">
      <sharedItems containsNonDate="0" containsDate="1" containsString="0" containsBlank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1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5T00:00:00"/>
    </cacheField>
    <cacheField name="二審實際" numFmtId="0">
      <sharedItems containsNonDate="0" containsDate="1" containsString="0" containsBlank="1" minDate="2021-07-19T00:00:00" maxDate="2021-12-11T00:00:00"/>
    </cacheField>
    <cacheField name="正式_x000a_交付審查" numFmtId="0">
      <sharedItems containsDate="1" containsBlank="1" containsMixedTypes="1" minDate="2021-10-01T00:00:00" maxDate="2021-12-10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0.462665624997" createdVersion="7" refreshedVersion="7" minRefreshableVersion="3" recordCount="541" xr:uid="{00000000-000A-0000-FFFF-FFFF02000000}">
  <cacheSource type="worksheet">
    <worksheetSource ref="A1:V1048576" sheet="URS確認"/>
  </cacheSource>
  <cacheFields count="22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Date="1" containsBlank="1" containsMixedTypes="1" minDate="2021-07-19T00:00:00" maxDate="2021-12-04T00:00:00" count="60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s v="2021/12/9,2021/12/3"/>
        <m/>
      </sharedItems>
    </cacheField>
    <cacheField name="實際展示" numFmtId="0">
      <sharedItems containsNonDate="0" containsDate="1" containsString="0" containsBlank="1" minDate="2021-07-19T00:00:00" maxDate="2021-12-04T00:00:00"/>
    </cacheField>
    <cacheField name="URS完成" numFmtId="0">
      <sharedItems containsNonDate="0" containsDate="1" containsString="0" containsBlank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0.462666087966" createdVersion="7" refreshedVersion="7" minRefreshableVersion="3" recordCount="579" xr:uid="{00000000-000A-0000-FFFF-FFFF01000000}">
  <cacheSource type="worksheet">
    <worksheetSource ref="A1:G1048576" sheet="討論項目"/>
  </cacheSource>
  <cacheFields count="7">
    <cacheField name="交易" numFmtId="0">
      <sharedItems containsBlank="1" count="218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1T00:00:00" count="47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1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0.462666319443" createdVersion="7" refreshedVersion="7" minRefreshableVersion="3" recordCount="88" xr:uid="{00000000-000A-0000-FFFF-FFFF00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18T00:00:00" count="31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5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0.464506249999" createdVersion="7" refreshedVersion="7" minRefreshableVersion="3" recordCount="541" xr:uid="{00000000-000A-0000-FFFF-FFFF04000000}">
  <cacheSource type="worksheet">
    <worksheetSource ref="A1:AO1048576" sheet="URS確認"/>
  </cacheSource>
  <cacheFields count="42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 count="51">
        <s v="1-1顧客基本資料"/>
        <s v="1-4其他"/>
        <s v="1-3申請不列印書面通知書"/>
        <s v="1-2公司戶財務狀況"/>
        <s v="2-1商品作業"/>
        <s v="2-2案件申請、額度"/>
        <s v="2-3保證人、關係人"/>
        <s v="6-6各類代碼檔維護"/>
        <s v="2-4擔保品"/>
        <s v="2-9其他"/>
        <s v="3-1試算"/>
        <s v="9-9其他"/>
        <s v="3-2撥款"/>
        <s v="6-8其他作業"/>
        <s v="3-5變更、延長年期"/>
        <s v="4-1撥款退款作業"/>
        <s v="4-4銀行扣款授權"/>
        <s v="3-3回收、部分償還、暫收款"/>
        <s v="4-2整批入帳作業(匯款轉帳、銀行/郵局扣款、支票兌現)"/>
        <s v="6-1控制類"/>
        <s v="4-7其他"/>
        <s v="4-6火險作業"/>
        <s v="4-4銀行扣款作業(產出銀扣媒體作業)"/>
        <s v="5-5債務協商作業"/>
        <s v="6-7其他基本資料維護"/>
        <s v="6-3共同資料維護(利率、營業日)"/>
        <s v="6-5系統變數維護"/>
        <s v="4-5員工扣薪作業-1產出媒體"/>
        <s v="4-5員工扣薪作業-2入賬"/>
        <s v="3-4展期、結案、轉催呆"/>
        <s v="2-5法拍費用"/>
        <s v="6-2日結類"/>
        <s v="2-6清償作業"/>
        <s v="4-3利率調整作業"/>
        <s v="5-4法催紀錄作業"/>
        <s v="8-1AML檢核"/>
        <s v="8-7公務人員報送"/>
        <s v="8-2疑似洗錢"/>
        <s v="5-1一般作業"/>
        <s v="5-7國稅局申報作業"/>
        <s v="5-2房貸專員業績統計作業"/>
        <s v="5-3業績調整作業"/>
        <s v="6-4作業控管維護"/>
        <s v="8-3債協報送作業"/>
        <s v="8-5聯徵產品報送"/>
        <s v="8-4JCIC放款報送"/>
        <s v="7-2IFRS9作業"/>
        <s v="7-1E-Loan"/>
        <s v="LC.共同作業"/>
        <m/>
        <s v="LC共同作業" u="1"/>
      </sharedItems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Blank="1" containsMixedTypes="1" minDate="2021-07-19T00:00:00" maxDate="2021-12-04T00:00:00" count="60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  <s v="2021/12/9,2021/12/3" u="1"/>
      </sharedItems>
    </cacheField>
    <cacheField name="實際展示" numFmtId="0">
      <sharedItems containsNonDate="0" containsDate="1" containsString="0" containsBlank="1" minDate="2021-07-19T00:00:00" maxDate="2021-12-04T00:00:00"/>
    </cacheField>
    <cacheField name="URS完成" numFmtId="0">
      <sharedItems containsNonDate="0" containsDate="1" containsString="0" containsBlank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1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5T00:00:00"/>
    </cacheField>
    <cacheField name="二審實際" numFmtId="0">
      <sharedItems containsNonDate="0" containsDate="1" containsString="0" containsBlank="1" minDate="2021-07-19T00:00:00" maxDate="2021-12-11T00:00:00"/>
    </cacheField>
    <cacheField name="正式_x000a_交付審查" numFmtId="0">
      <sharedItems containsDate="1" containsBlank="1" containsMixedTypes="1" minDate="2021-10-01T00:00:00" maxDate="2021-12-10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1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</r>
  <r>
    <m/>
    <m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</r>
  <r>
    <m/>
    <m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</r>
  <r>
    <m/>
    <m/>
    <x v="1"/>
    <s v="2-2案件申請、額度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</r>
  <r>
    <m/>
    <m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m/>
    <m/>
    <m/>
    <m/>
    <s v="李珮君"/>
    <m/>
    <m/>
    <m/>
    <m/>
    <n v="204"/>
    <s v="核准號碼明細資料查詢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m/>
    <m/>
    <m/>
    <m/>
    <m/>
    <s v="徐名弘"/>
    <m/>
    <m/>
    <m/>
    <m/>
    <m/>
    <m/>
    <e v="#N/A"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m/>
    <m/>
    <m/>
    <m/>
    <m/>
    <s v="徐名弘"/>
    <m/>
    <m/>
    <m/>
    <m/>
    <m/>
    <m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</r>
  <r>
    <m/>
    <m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</r>
  <r>
    <m/>
    <m/>
    <x v="1"/>
    <s v="2-2案件申請、額度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</r>
  <r>
    <m/>
    <m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038"/>
  </r>
  <r>
    <m/>
    <m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208-1"/>
    <s v="押品資料管理-不動產押品資料登錄"/>
    <s v="L2411"/>
  </r>
  <r>
    <m/>
    <m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d v="2021-10-25T00:00:00"/>
    <s v="208-1"/>
    <s v="押品資料管理-不動產押品土地資料登錄"/>
    <s v="L2911"/>
  </r>
  <r>
    <m/>
    <m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415"/>
  </r>
  <r>
    <m/>
    <m/>
    <x v="1"/>
    <s v="2-4擔保品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</r>
  <r>
    <m/>
    <m/>
    <x v="1"/>
    <s v="2-4擔保品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</r>
  <r>
    <m/>
    <m/>
    <x v="1"/>
    <s v="2-4擔保品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</r>
  <r>
    <m/>
    <m/>
    <x v="1"/>
    <s v="2-4擔保品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</r>
  <r>
    <m/>
    <m/>
    <x v="1"/>
    <s v="2-4擔保品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</r>
  <r>
    <m/>
    <m/>
    <x v="2"/>
    <s v="6-6各類代碼檔維護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3T00:00:00"/>
    <m/>
    <m/>
    <m/>
    <m/>
    <m/>
    <s v="蔡珮瑜"/>
    <m/>
    <m/>
    <m/>
    <m/>
    <s v="新交易"/>
    <s v="新交易"/>
    <e v="#N/A"/>
  </r>
  <r>
    <m/>
    <m/>
    <x v="2"/>
    <s v="6-6各類代碼檔維護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3T00:00:00"/>
    <m/>
    <m/>
    <m/>
    <m/>
    <m/>
    <s v="蔡珮瑜"/>
    <m/>
    <m/>
    <m/>
    <m/>
    <s v="新交易"/>
    <s v="新交易"/>
    <e v="#N/A"/>
  </r>
  <r>
    <m/>
    <m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"/>
    <m/>
    <m/>
    <m/>
    <d v="2021-10-25T00:00:00"/>
    <s v="新交易"/>
    <m/>
    <s v="L2412"/>
  </r>
  <r>
    <m/>
    <m/>
    <x v="1"/>
    <s v="2-4擔保品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"/>
    <m/>
    <m/>
    <m/>
    <m/>
    <s v="新交易"/>
    <m/>
    <e v="#N/A"/>
  </r>
  <r>
    <m/>
    <m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208-1"/>
    <s v="押品資料管理-不動產押品房屋資料查詢"/>
    <s v="L2412"/>
  </r>
  <r>
    <m/>
    <m/>
    <x v="1"/>
    <s v="2-4擔保品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m/>
    <m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208-1"/>
    <s v="押品資料管理-火險、地震險資料登錄"/>
    <s v="L2413"/>
  </r>
  <r>
    <m/>
    <m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新交易"/>
    <m/>
    <s v="L2913"/>
  </r>
  <r>
    <m/>
    <m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新交易"/>
    <m/>
    <s v="L2414"/>
  </r>
  <r>
    <m/>
    <m/>
    <x v="1"/>
    <s v="2-4擔保品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m/>
    <x v="4"/>
    <s v="9-9其他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m/>
    <m/>
    <m/>
    <m/>
    <m/>
    <s v="陳政皓"/>
    <m/>
    <m/>
    <m/>
    <m/>
    <s v="5-9-18"/>
    <s v="首次撥款審核資料表         "/>
    <s v="L9110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1-29T00:00:00"/>
    <m/>
    <m/>
    <m/>
    <m/>
    <m/>
    <s v="蔡珮瑜"/>
    <m/>
    <m/>
    <m/>
    <s v="2021/10/19, 2021/10/18, 2021/9/8"/>
    <m/>
    <m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</r>
  <r>
    <d v="2021-12-17T00:00:00"/>
    <m/>
    <x v="5"/>
    <s v="4-6火險作業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s v="4-91-6"/>
    <s v="火險通知單"/>
    <s v="L4603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m/>
    <m/>
    <m/>
    <m/>
    <s v="邵淑微"/>
    <m/>
    <m/>
    <m/>
    <m/>
    <s v="新交易"/>
    <m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m/>
    <m/>
    <m/>
    <m/>
    <s v="邵淑微"/>
    <m/>
    <m/>
    <m/>
    <m/>
    <s v="新交易"/>
    <m/>
    <e v="#N/A"/>
  </r>
  <r>
    <m/>
    <m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064"/>
  </r>
  <r>
    <m/>
    <m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604"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075"/>
  </r>
  <r>
    <m/>
    <m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705"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074"/>
  </r>
  <r>
    <m/>
    <m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704"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</r>
  <r>
    <m/>
    <m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6-10"/>
    <s v="保險／鑑定公司資料維護"/>
    <s v="L6703"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052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502"/>
  </r>
  <r>
    <m/>
    <m/>
    <x v="5"/>
    <s v="4-5員工扣薪作業-1產出媒體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</r>
  <r>
    <m/>
    <m/>
    <x v="5"/>
    <s v="4-5員工扣薪作業-1產出媒體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</r>
  <r>
    <m/>
    <m/>
    <x v="5"/>
    <s v="4-5員工扣薪作業-1產出媒體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</r>
  <r>
    <m/>
    <m/>
    <x v="5"/>
    <s v="4-5員工扣薪作業-1產出媒體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</r>
  <r>
    <d v="2021-12-17T00:00:00"/>
    <m/>
    <x v="5"/>
    <s v="4-5員工扣薪作業-1產出媒體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s v="4-7-15_x000a_"/>
    <s v="員工扣薪報表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s v="4-1-9"/>
    <s v="匯款轉帳失敗表_x000a_匯款總傳票明細表"/>
    <e v="#N/A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d v="2021-12-17T00:00:00"/>
    <m/>
    <x v="5"/>
    <s v="4-7其他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s v="4-1-13_x000a_"/>
    <s v="匯款還本繳息通知單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</r>
  <r>
    <m/>
    <n v="1"/>
    <x v="3"/>
    <s v="3-1試算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</r>
  <r>
    <m/>
    <n v="1"/>
    <x v="3"/>
    <s v="3-1試算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n v="1"/>
    <x v="3"/>
    <s v="3-1試算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n v="1"/>
    <x v="3"/>
    <s v="3-1試算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n v="1"/>
    <x v="3"/>
    <s v="3-1試算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n v="1"/>
    <x v="3"/>
    <s v="3-1試算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n v="1"/>
    <x v="3"/>
    <s v="3-3回收、部分償還、暫收款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n v="1"/>
    <x v="3"/>
    <s v="3-4展期、結案、轉催呆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</r>
  <r>
    <m/>
    <m/>
    <x v="1"/>
    <s v="2-5法拍費用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</r>
  <r>
    <m/>
    <m/>
    <x v="1"/>
    <s v="2-5法拍費用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</r>
  <r>
    <m/>
    <m/>
    <x v="1"/>
    <s v="2-5法拍費用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</r>
  <r>
    <m/>
    <m/>
    <x v="1"/>
    <s v="2-5法拍費用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</r>
  <r>
    <m/>
    <m/>
    <x v="1"/>
    <s v="2-5法拍費用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</r>
  <r>
    <m/>
    <m/>
    <x v="5"/>
    <s v="4-6火險作業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</r>
  <r>
    <m/>
    <m/>
    <x v="5"/>
    <s v="4-6火險作業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n v="1"/>
    <x v="3"/>
    <s v="3-4展期、結案、轉催呆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m/>
    <x v="1"/>
    <s v="2-2案件申請、額度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m/>
    <m/>
    <s v="預計2021/11/12"/>
    <m/>
    <m/>
    <s v="陳政皓"/>
    <m/>
    <m/>
    <m/>
    <s v="2021/10/19, 2021/10/18"/>
    <n v="226"/>
    <s v="法拍費用管理系統-法拍費用明細資料查詢"/>
    <e v="#N/A"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_x000a_4-5-8_x000a_4-1-11"/>
    <s v="_x000a_支票兌現轉帳總傳票明細表_x000a_匯款總傳票明細表"/>
    <e v="#N/A"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m/>
    <m/>
    <m/>
    <m/>
    <m/>
    <s v="蔡珮瑜"/>
    <m/>
    <m/>
    <m/>
    <s v="2021/10/18, 2021/9/14"/>
    <s v="新交易"/>
    <m/>
    <s v="L6905"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m/>
    <m/>
    <m/>
    <m/>
    <m/>
    <s v="蔡珮瑜"/>
    <m/>
    <m/>
    <m/>
    <s v="2021/10/18, 2021/9/14"/>
    <s v="新交易"/>
    <m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</r>
  <r>
    <m/>
    <m/>
    <x v="1"/>
    <s v="2-6清償作業"/>
    <s v="L2076"/>
    <s v="領取清償證明作業"/>
    <m/>
    <s v="賴文育"/>
    <s v="余家興"/>
    <m/>
    <x v="31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m/>
    <m/>
    <s v="預計2021/11/12"/>
    <m/>
    <m/>
    <s v="蔡珮瑜"/>
    <m/>
    <m/>
    <m/>
    <s v="2021/11/5, 2021/10/22"/>
    <s v="225-1"/>
    <s v="檔案借閱作業-檔案借閱明細資料查詢"/>
    <s v="L2076"/>
  </r>
  <r>
    <m/>
    <m/>
    <x v="1"/>
    <s v="2-6清償作業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</r>
  <r>
    <m/>
    <m/>
    <x v="1"/>
    <s v="2-6清償作業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2"/>
    <s v="清償作業-清償違約明細"/>
    <e v="#N/A"/>
  </r>
  <r>
    <m/>
    <m/>
    <x v="1"/>
    <s v="2-6清償作業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3"/>
    <s v="清償報表作業-清償作業明細資料查詢"/>
    <e v="#N/A"/>
  </r>
  <r>
    <m/>
    <m/>
    <x v="1"/>
    <s v="2-6清償作業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s v="新交易"/>
    <s v="新交易"/>
    <e v="#N/A"/>
  </r>
  <r>
    <m/>
    <m/>
    <x v="1"/>
    <s v="2-6清償作業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3"/>
    <s v="清償報表作業-清償作業維護"/>
    <e v="#N/A"/>
  </r>
  <r>
    <m/>
    <m/>
    <x v="5"/>
    <s v="4-3利率調整作業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</r>
  <r>
    <m/>
    <m/>
    <x v="5"/>
    <s v="4-3利率調整作業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</r>
  <r>
    <m/>
    <m/>
    <x v="5"/>
    <s v="4-3利率調整作業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</r>
  <r>
    <m/>
    <m/>
    <x v="5"/>
    <s v="4-3利率調整作業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</r>
  <r>
    <d v="2021-12-17T00:00:00"/>
    <m/>
    <x v="5"/>
    <s v="4-3利率調整作業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  <m/>
    <s v="放款服務課"/>
    <m/>
    <s v="需二審"/>
    <d v="2021-12-01T00:00:00"/>
    <d v="2021-12-01T00:00:00"/>
    <m/>
    <m/>
    <m/>
    <m/>
    <s v="蔡珮瑜"/>
    <m/>
    <m/>
    <m/>
    <m/>
    <s v="新交易"/>
    <s v="新交易"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m/>
    <m/>
    <s v="預計2021/11/12"/>
    <m/>
    <m/>
    <s v="張舜雯"/>
    <m/>
    <m/>
    <m/>
    <m/>
    <s v="新交易"/>
    <m/>
    <e v="#N/A"/>
  </r>
  <r>
    <m/>
    <m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m/>
    <m/>
    <m/>
    <m/>
    <m/>
    <s v="張舜雯"/>
    <m/>
    <m/>
    <m/>
    <m/>
    <s v="新交易"/>
    <m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</r>
  <r>
    <m/>
    <m/>
    <x v="1"/>
    <s v="2-9其他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</r>
  <r>
    <m/>
    <m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</r>
  <r>
    <m/>
    <m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</r>
  <r>
    <m/>
    <m/>
    <x v="6"/>
    <s v="5-4法催紀錄作業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</r>
  <r>
    <m/>
    <m/>
    <x v="6"/>
    <s v="5-4法催紀錄作業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</r>
  <r>
    <m/>
    <m/>
    <x v="6"/>
    <s v="5-4法催紀錄作業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</r>
  <r>
    <m/>
    <m/>
    <x v="6"/>
    <s v="5-4法催紀錄作業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</r>
  <r>
    <m/>
    <m/>
    <x v="6"/>
    <s v="5-4法催紀錄作業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</r>
  <r>
    <m/>
    <m/>
    <x v="6"/>
    <s v="5-4法催紀錄作業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</r>
  <r>
    <m/>
    <m/>
    <x v="6"/>
    <s v="5-4法催紀錄作業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</r>
  <r>
    <m/>
    <m/>
    <x v="6"/>
    <s v="5-4法催紀錄作業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</r>
  <r>
    <m/>
    <m/>
    <x v="6"/>
    <s v="5-4法催紀錄作業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</r>
  <r>
    <m/>
    <m/>
    <x v="6"/>
    <s v="5-4法催紀錄作業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</r>
  <r>
    <m/>
    <m/>
    <x v="6"/>
    <s v="5-4法催紀錄作業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</r>
  <r>
    <m/>
    <m/>
    <x v="6"/>
    <s v="5-4法催紀錄作業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</r>
  <r>
    <m/>
    <m/>
    <x v="6"/>
    <s v="5-4法催紀錄作業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m/>
    <m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m/>
    <m/>
    <m/>
    <m/>
    <m/>
    <s v="許慧玉"/>
    <m/>
    <m/>
    <m/>
    <m/>
    <m/>
    <s v="公職人員財產申報作業  "/>
    <s v="L8701"/>
  </r>
  <r>
    <m/>
    <m/>
    <x v="7"/>
    <s v="8-2疑似洗錢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  <m/>
    <s v="放款服務課"/>
    <d v="2021-12-03T00:00:00"/>
    <s v="需二審"/>
    <d v="2021-10-29T00:00:00"/>
    <m/>
    <m/>
    <m/>
    <m/>
    <m/>
    <s v="邵淑微"/>
    <m/>
    <m/>
    <m/>
    <m/>
    <s v="新交易"/>
    <m/>
    <e v="#N/A"/>
  </r>
  <r>
    <m/>
    <m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09T00:00:00"/>
    <m/>
    <m/>
    <m/>
    <m/>
    <s v="邵淑微"/>
    <m/>
    <m/>
    <m/>
    <m/>
    <s v="5-24-1"/>
    <s v="疑似洗錢樣態條件設定  "/>
    <s v="L8201"/>
  </r>
  <r>
    <m/>
    <m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m/>
    <m/>
    <m/>
    <m/>
    <m/>
    <s v="邵淑微"/>
    <m/>
    <m/>
    <m/>
    <m/>
    <s v="新交易"/>
    <m/>
    <s v="L8924"/>
  </r>
  <r>
    <m/>
    <m/>
    <x v="7"/>
    <s v="8-2疑似洗錢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09T00:00:00"/>
    <m/>
    <m/>
    <m/>
    <m/>
    <s v="邵淑微"/>
    <m/>
    <m/>
    <m/>
    <m/>
    <m/>
    <s v="產生疑似洗錢樣態檢核資料"/>
    <s v="L8202"/>
  </r>
  <r>
    <m/>
    <m/>
    <x v="7"/>
    <s v="8-2疑似洗錢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0-29T00:00:00"/>
    <m/>
    <m/>
    <m/>
    <m/>
    <s v="蔡珮瑜"/>
    <m/>
    <m/>
    <m/>
    <m/>
    <s v="5-24-4-1"/>
    <s v="疑似洗錢交易合理性維護"/>
    <e v="#N/A"/>
  </r>
  <r>
    <m/>
    <m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m/>
    <m/>
    <m/>
    <m/>
    <m/>
    <s v="邵淑微"/>
    <m/>
    <m/>
    <m/>
    <m/>
    <s v="5-24-4-1"/>
    <s v="疑似洗錢交易合理性維護"/>
    <s v="L8203"/>
  </r>
  <r>
    <m/>
    <m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5-24-5-1"/>
    <s v="疑似洗錢交易訪談維護  "/>
    <s v="L8923"/>
  </r>
  <r>
    <m/>
    <m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m/>
    <m/>
    <m/>
    <m/>
    <m/>
    <s v="陳政皓"/>
    <m/>
    <m/>
    <m/>
    <d v="2021-10-13T00:00:00"/>
    <s v="5-24-5-1"/>
    <s v="疑似洗錢交易訪談維護  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m/>
    <m/>
    <m/>
    <m/>
    <m/>
    <s v="陳政皓"/>
    <m/>
    <m/>
    <m/>
    <d v="2021-10-13T00:00:00"/>
    <s v="5-24-5-1"/>
    <s v="疑似洗錢交易訪談維護  "/>
    <e v="#N/A"/>
  </r>
  <r>
    <m/>
    <m/>
    <x v="6"/>
    <s v="5-1一般作業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m/>
    <m/>
    <m/>
    <m/>
    <s v="邵淑微"/>
    <m/>
    <m/>
    <m/>
    <m/>
    <m/>
    <m/>
    <e v="#N/A"/>
  </r>
  <r>
    <m/>
    <m/>
    <x v="6"/>
    <s v="5-7國稅局申報作業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982"/>
  </r>
  <r>
    <m/>
    <m/>
    <x v="6"/>
    <s v="5-7國稅局申報作業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m/>
    <m/>
    <m/>
    <m/>
    <m/>
    <s v="邵淑微"/>
    <m/>
    <m/>
    <m/>
    <m/>
    <s v="新交易"/>
    <m/>
    <s v="L5812"/>
  </r>
  <r>
    <m/>
    <m/>
    <x v="6"/>
    <s v="5-7國稅局申報作業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811"/>
  </r>
  <r>
    <m/>
    <m/>
    <x v="6"/>
    <s v="5-7國稅局申報作業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813"/>
  </r>
  <r>
    <m/>
    <m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2-13T00:00:00"/>
    <m/>
    <m/>
    <m/>
    <m/>
    <m/>
    <s v="蔡珮瑜"/>
    <m/>
    <m/>
    <m/>
    <m/>
    <s v="2-11 "/>
    <s v="資金運用概況明細資料查詢"/>
    <e v="#N/A"/>
  </r>
  <r>
    <m/>
    <m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11 "/>
    <s v="資金運用概況明細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</r>
  <r>
    <m/>
    <m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1"/>
    <s v="檔案借閱作業-檔案借閱維護"/>
    <s v="L5903"/>
  </r>
  <r>
    <m/>
    <m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1"/>
    <s v="檔案借閱作業-檔案借閱維護"/>
    <s v="L5103"/>
  </r>
  <r>
    <m/>
    <m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2"/>
    <s v="檔案借閱作業-檔案借閱報表作業(列印)"/>
    <s v="L5104"/>
  </r>
  <r>
    <m/>
    <m/>
    <x v="6"/>
    <s v="5-1一般作業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m/>
    <m/>
    <s v="L5905"/>
  </r>
  <r>
    <m/>
    <m/>
    <x v="6"/>
    <s v="5-1一般作業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m/>
    <m/>
    <s v="L5105"/>
  </r>
  <r>
    <m/>
    <m/>
    <x v="6"/>
    <s v="5-1一般作業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</r>
  <r>
    <m/>
    <m/>
    <x v="6"/>
    <s v="5-1一般作業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6"/>
    <s v="5-1一般作業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  <m/>
    <s v="放款推展課"/>
    <d v="2021-12-10T00:00:00"/>
    <s v="需二審"/>
    <m/>
    <m/>
    <m/>
    <m/>
    <m/>
    <m/>
    <s v="張淑遠"/>
    <m/>
    <m/>
    <m/>
    <d v="2021-07-19T00:00:00"/>
    <m/>
    <m/>
    <s v="L5402"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</r>
  <r>
    <m/>
    <m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m/>
    <m/>
    <m/>
    <m/>
    <m/>
    <s v="陳政皓"/>
    <m/>
    <m/>
    <m/>
    <d v="2021-07-21T00:00:00"/>
    <s v="新交易"/>
    <m/>
    <s v="L6754"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m/>
    <m/>
    <m/>
    <m/>
    <m/>
    <s v="陳政皓"/>
    <m/>
    <m/>
    <m/>
    <d v="2021-07-20T00:00:00"/>
    <s v="新交易"/>
    <m/>
    <s v="L6501"/>
  </r>
  <r>
    <m/>
    <m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m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d v="2021-10-22T00:00:00"/>
    <s v="新交易"/>
    <m/>
    <s v="L6042"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新交易"/>
    <m/>
    <s v="L6402"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新交易"/>
    <m/>
    <s v="L6041"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m/>
    <m/>
    <m/>
    <m/>
    <m/>
    <s v="陳政皓"/>
    <m/>
    <m/>
    <m/>
    <m/>
    <s v="新交易"/>
    <m/>
    <s v="L6401"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</r>
  <r>
    <m/>
    <m/>
    <x v="2"/>
    <s v="6-4作業控管維護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m/>
    <m/>
    <m/>
    <m/>
    <m/>
    <s v="陳政皓"/>
    <m/>
    <m/>
    <m/>
    <m/>
    <s v="新交易"/>
    <m/>
    <e v="#N/A"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e v="#N/A"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s v="L6608"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0"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2"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8"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9"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62"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2"/>
    <s v="(41)協商開始暨停催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3"/>
    <s v="(42)回報無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4"/>
    <s v="(43)回報有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7"/>
    <s v="(46)結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8"/>
    <s v="(47)金融機構無擔保債務協議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9"/>
    <s v="(48)債務人基本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0"/>
    <s v="(49)債務清償方案法院認可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1"/>
    <s v="(50)債務人繳款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2"/>
    <s v="(51)延期繳款（喘息期）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4"/>
    <s v="(53)同意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5"/>
    <s v="(54)單獨全數受清償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6"/>
    <s v="(55)更生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7"/>
    <s v="(56)清算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9"/>
    <s v="(61)回報協商剩餘債權金額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1"/>
    <s v="(63)變更還款方案結案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5"/>
    <s v="(444)前置調解債務人基本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6"/>
    <s v="(446)前置調解結案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9"/>
    <s v="(450)前置調解債務人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0"/>
    <s v="(451)前置調解延期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1"/>
    <s v="(454)前置調解單獨全數受清償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2"/>
    <s v="(570)受理更生款項統一收付通知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5"/>
    <s v="(573)債務人繳款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s v="L8336"/>
  </r>
  <r>
    <d v="2021-12-09T00:00:00"/>
    <m/>
    <x v="7"/>
    <s v="8-3債協報送作業"/>
    <s v="L8337"/>
    <s v="(575)債權金額異動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5聯徵產品報送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d v="2021-12-10T00:00:00"/>
    <m/>
    <m/>
    <m/>
    <m/>
    <s v="程慧娟"/>
    <m/>
    <m/>
    <m/>
    <m/>
    <m/>
    <m/>
    <e v="#N/A"/>
  </r>
  <r>
    <m/>
    <m/>
    <x v="7"/>
    <s v="8-5聯徵產品報送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d v="2021-12-10T00:00:00"/>
    <m/>
    <m/>
    <m/>
    <m/>
    <s v="程慧娟"/>
    <m/>
    <m/>
    <m/>
    <m/>
    <m/>
    <m/>
    <e v="#N/A"/>
  </r>
  <r>
    <m/>
    <m/>
    <x v="7"/>
    <s v="8-5聯徵產品報送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尚未確認會議紀錄"/>
    <d v="2021-12-10T00:00:00"/>
    <d v="2021-12-10T00:00:00"/>
    <m/>
    <m/>
    <m/>
    <m/>
    <s v="邱怡婷"/>
    <m/>
    <m/>
    <m/>
    <m/>
    <m/>
    <m/>
    <e v="#N/A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m/>
    <m/>
    <m/>
    <m/>
    <m/>
    <s v="鄧雪美"/>
    <m/>
    <m/>
    <m/>
    <m/>
    <m/>
    <m/>
    <s v="L8401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m/>
    <m/>
    <m/>
    <m/>
    <m/>
    <s v="鄧雪美"/>
    <m/>
    <m/>
    <m/>
    <m/>
    <m/>
    <m/>
    <s v="L8402"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6_x000a_5-16-6"/>
    <s v="違約損失率維護"/>
    <e v="#N/A"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6_x000a_5-16-6"/>
    <s v="違約損失率維護"/>
    <s v="L7202"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2_x000a_5-16-2"/>
    <s v="商品分類資料設定"/>
    <e v="#N/A"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2_x000a_5-16-2"/>
    <s v="商品分類資料設定"/>
    <s v="L7210"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3_x000a_5-16-3"/>
    <s v="特殊客觀減損狀況資料維護"/>
    <s v="L7904"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3_x000a_5-16-3"/>
    <s v="特殊客觀減損狀況資料維護"/>
    <s v="L7204"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15-13_x000a_5-16-13"/>
    <s v="利息法帳面資料上傳作業"/>
    <s v="L7203"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</r>
  <r>
    <d v="2021-12-31T00:00:00"/>
    <m/>
    <x v="8"/>
    <s v="7-2IFRS9作業"/>
    <s v="L7902"/>
    <s v="ＩＦＲＳ９欄位清單產生作業"/>
    <s v="新增2021/11/17"/>
    <s v="蘇曉玲"/>
    <s v="蘇曉玲"/>
    <m/>
    <x v="56"/>
    <d v="2021-11-30T00:00:00"/>
    <m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</r>
  <r>
    <m/>
    <m/>
    <x v="8"/>
    <s v="7-1E-Loan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  <m/>
    <s v="放款審查課"/>
    <d v="2021-12-03T00:00:00"/>
    <s v="需二審"/>
    <s v="2021/12/14am"/>
    <m/>
    <m/>
    <m/>
    <m/>
    <m/>
    <s v="施美娟"/>
    <m/>
    <m/>
    <m/>
    <m/>
    <e v="#N/A"/>
    <e v="#N/A"/>
    <e v="#N/A"/>
  </r>
  <r>
    <d v="2021-12-17T00:00:00"/>
    <m/>
    <x v="9"/>
    <s v="LC.共同作業"/>
    <s v="LC001"/>
    <s v="訂正資料查詢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.共同作業"/>
    <s v="LC002"/>
    <s v="修正資料查詢"/>
    <s v="新增2021/11/29(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.共同作業"/>
    <s v="LC003"/>
    <s v="放行資料查詢"/>
    <s v="新增2021/11/29(主管)"/>
    <s v="張金龍"/>
    <s v="張金龍"/>
    <m/>
    <x v="57"/>
    <d v="2021-12-03T00:00:00"/>
    <m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</r>
  <r>
    <d v="2021-12-17T00:00:00"/>
    <m/>
    <x v="9"/>
    <s v="LC.共同作業"/>
    <s v="LC004"/>
    <s v="審核資料查詢"/>
    <s v="新增2021/11/29(櫃員)"/>
    <s v="張金龍"/>
    <s v="張金龍"/>
    <m/>
    <x v="58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.共同作業"/>
    <s v="LC005"/>
    <s v="登錄提交資料查詢"/>
    <s v="新增2021/11/29(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.共同作業"/>
    <s v="LC009"/>
    <s v="報表及檔案查詢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</r>
  <r>
    <d v="2021-12-17T00:00:00"/>
    <m/>
    <x v="9"/>
    <s v="LC.共同作業"/>
    <s v="LC010"/>
    <s v="鎖定戶號查詢"/>
    <s v="新增2021/11/29(主管、櫃員)"/>
    <s v="張金龍"/>
    <s v="張金龍"/>
    <m/>
    <x v="58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.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</r>
  <r>
    <d v="2021-12-17T00:00:00"/>
    <m/>
    <x v="9"/>
    <s v="LC.共同作業"/>
    <s v="LC012"/>
    <s v="表單補印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m/>
    <m/>
    <x v="10"/>
    <m/>
    <m/>
    <m/>
    <m/>
    <m/>
    <m/>
    <m/>
    <x v="59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9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9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1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9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d v="2021-12-17T00:00:00"/>
    <m/>
    <x v="5"/>
    <s v="4-6火險作業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</r>
  <r>
    <d v="2021-12-17T00:00:00"/>
    <m/>
    <x v="5"/>
    <s v="4-5員工扣薪作業-1產出媒體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</r>
  <r>
    <d v="2021-12-17T00:00:00"/>
    <m/>
    <x v="5"/>
    <s v="4-7其他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</r>
  <r>
    <m/>
    <m/>
    <x v="1"/>
    <s v="2-6清償作業"/>
    <s v="L2076"/>
    <s v="領取清償證明作業"/>
    <m/>
    <s v="賴文育"/>
    <s v="余家興"/>
    <m/>
    <x v="31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d v="2021-12-17T00:00:00"/>
    <m/>
    <x v="5"/>
    <s v="4-3利率調整作業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</r>
  <r>
    <m/>
    <m/>
    <x v="6"/>
    <s v="5-4法催紀錄作業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</r>
  <r>
    <m/>
    <m/>
    <x v="6"/>
    <s v="5-4法催紀錄作業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</r>
  <r>
    <m/>
    <m/>
    <x v="6"/>
    <s v="5-4法催紀錄作業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</r>
  <r>
    <m/>
    <m/>
    <x v="6"/>
    <s v="5-4法催紀錄作業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</r>
  <r>
    <m/>
    <m/>
    <x v="6"/>
    <s v="5-4法催紀錄作業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m/>
    <s v="涂宇欣"/>
    <s v="張淑遠"/>
    <m/>
    <m/>
    <m/>
    <m/>
    <m/>
    <m/>
    <m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m/>
    <s v="涂宇欣"/>
    <s v="張淑遠"/>
    <m/>
    <m/>
    <m/>
    <m/>
    <m/>
    <m/>
    <m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m/>
    <s v="涂宇欣"/>
    <s v="張淑遠"/>
    <m/>
    <m/>
    <m/>
    <m/>
    <m/>
    <m/>
    <m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m/>
    <s v="涂宇欣"/>
    <s v="張淑遠"/>
    <m/>
    <m/>
    <m/>
    <m/>
    <m/>
    <m/>
    <m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m/>
    <s v="涂宇欣"/>
    <s v="張淑遠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d v="2021-12-09T00:00:00"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2"/>
    <s v="(41)協商開始暨停催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3"/>
    <s v="(42)回報無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4"/>
    <s v="(43)回報有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7"/>
    <s v="(46)結案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8"/>
    <s v="(47)金融機構無擔保債務協議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9"/>
    <s v="(48)債務人基本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10"/>
    <s v="(49)債務清償方案法院認可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11"/>
    <s v="(50)債務人繳款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2"/>
    <s v="(51)延期繳款（喘息期）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4"/>
    <s v="(53)同意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5"/>
    <s v="(54)單獨全數受清償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6"/>
    <s v="(55)更生案件通報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7"/>
    <s v="(56)清算案件通報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d v="2021-12-09T00:00:00"/>
    <m/>
    <x v="7"/>
    <s v="8-3債協報送作業"/>
    <s v="L8319"/>
    <s v="(61)回報協商剩餘債權金額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d v="2021-12-09T00:00:00"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d v="2021-12-09T00:00:00"/>
    <m/>
    <x v="7"/>
    <s v="8-3債協報送作業"/>
    <s v="L8321"/>
    <s v="(63)變更還款方案結案通知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d v="2021-12-09T00:00:00"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5"/>
    <s v="(444)前置調解債務人基本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6"/>
    <s v="(446)前置調解結案通知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9"/>
    <s v="(450)前置調解債務人繳款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30"/>
    <s v="(451)前置調解延期繳款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31"/>
    <s v="(454)前置調解單獨全數受清償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32"/>
    <s v="(570)受理更生款項統一收付通知"/>
    <s v="新增2021/10/21"/>
    <s v="張金龍"/>
    <s v="張嘉榮"/>
    <m/>
    <x v="54"/>
    <d v="2021-11-17T00:00:00"/>
    <m/>
    <s v="林清河"/>
    <s v="邱怡婷"/>
    <m/>
    <m/>
    <m/>
    <m/>
    <m/>
    <m/>
    <m/>
  </r>
  <r>
    <d v="2021-12-09T00:00:00"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d v="2021-12-09T00:00:00"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d v="2021-12-09T00:00:00"/>
    <m/>
    <x v="7"/>
    <s v="8-3債協報送作業"/>
    <s v="L8335"/>
    <s v="(573)債務人繳款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d v="2021-12-09T00:00:00"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d v="2021-12-09T00:00:00"/>
    <m/>
    <x v="7"/>
    <s v="8-3債協報送作業"/>
    <s v="L8337"/>
    <s v="(575)債權金額異動通知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m/>
    <x v="56"/>
    <d v="2021-11-30T00:00:00"/>
    <m/>
    <s v="林清河"/>
    <s v="蔡珮瑜"/>
    <m/>
    <m/>
    <m/>
    <m/>
    <m/>
    <m/>
    <m/>
  </r>
  <r>
    <m/>
    <m/>
    <x v="8"/>
    <s v="7-1E-Loan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</r>
  <r>
    <d v="2021-12-17T00:00:00"/>
    <m/>
    <x v="9"/>
    <s v="LC.共同作業"/>
    <s v="LC001"/>
    <s v="訂正資料查詢"/>
    <s v="新增2021/11/29(主管、櫃員)"/>
    <s v="張金龍"/>
    <s v="張金龍"/>
    <m/>
    <x v="57"/>
    <d v="2021-12-03T00:00:00"/>
    <m/>
    <m/>
    <m/>
    <m/>
    <m/>
    <m/>
    <m/>
    <m/>
    <m/>
    <m/>
  </r>
  <r>
    <d v="2021-12-17T00:00:00"/>
    <m/>
    <x v="9"/>
    <s v="LC.共同作業"/>
    <s v="LC002"/>
    <s v="修正資料查詢"/>
    <s v="新增2021/11/29(櫃員)"/>
    <s v="張金龍"/>
    <s v="張金龍"/>
    <m/>
    <x v="57"/>
    <d v="2021-12-03T00:00:00"/>
    <m/>
    <m/>
    <m/>
    <m/>
    <m/>
    <m/>
    <m/>
    <m/>
    <m/>
    <m/>
  </r>
  <r>
    <d v="2021-12-17T00:00:00"/>
    <m/>
    <x v="9"/>
    <s v="LC.共同作業"/>
    <s v="LC003"/>
    <s v="放行資料查詢"/>
    <s v="新增2021/11/29(主管)"/>
    <s v="張金龍"/>
    <s v="張金龍"/>
    <m/>
    <x v="57"/>
    <d v="2021-12-03T00:00:00"/>
    <m/>
    <m/>
    <m/>
    <m/>
    <m/>
    <m/>
    <m/>
    <m/>
    <m/>
    <m/>
  </r>
  <r>
    <d v="2021-12-17T00:00:00"/>
    <m/>
    <x v="9"/>
    <s v="LC.共同作業"/>
    <s v="LC004"/>
    <s v="審核資料查詢"/>
    <s v="新增2021/11/29(櫃員)"/>
    <s v="張金龍"/>
    <s v="張金龍"/>
    <m/>
    <x v="58"/>
    <d v="2021-12-03T00:00:00"/>
    <m/>
    <m/>
    <m/>
    <m/>
    <m/>
    <m/>
    <m/>
    <m/>
    <m/>
    <m/>
  </r>
  <r>
    <d v="2021-12-17T00:00:00"/>
    <m/>
    <x v="9"/>
    <s v="LC.共同作業"/>
    <s v="LC005"/>
    <s v="登錄提交資料查詢"/>
    <s v="新增2021/11/29(櫃員)"/>
    <s v="張金龍"/>
    <s v="張金龍"/>
    <m/>
    <x v="57"/>
    <d v="2021-12-03T00:00:00"/>
    <m/>
    <m/>
    <m/>
    <m/>
    <m/>
    <m/>
    <m/>
    <m/>
    <m/>
    <m/>
  </r>
  <r>
    <d v="2021-12-17T00:00:00"/>
    <m/>
    <x v="9"/>
    <s v="LC.共同作業"/>
    <s v="LC009"/>
    <s v="報表及檔案查詢"/>
    <s v="新增2021/11/29(主管、櫃員)"/>
    <s v="張金龍"/>
    <s v="張金龍"/>
    <m/>
    <x v="57"/>
    <d v="2021-12-03T00:00:00"/>
    <m/>
    <m/>
    <m/>
    <m/>
    <m/>
    <m/>
    <m/>
    <m/>
    <m/>
    <m/>
  </r>
  <r>
    <d v="2021-12-17T00:00:00"/>
    <m/>
    <x v="9"/>
    <s v="LC.共同作業"/>
    <s v="LC010"/>
    <s v="鎖定戶號查詢"/>
    <s v="新增2021/11/29(主管、櫃員)"/>
    <s v="張金龍"/>
    <s v="張金龍"/>
    <m/>
    <x v="58"/>
    <d v="2021-12-03T00:00:00"/>
    <m/>
    <m/>
    <m/>
    <m/>
    <m/>
    <m/>
    <m/>
    <m/>
    <m/>
    <m/>
  </r>
  <r>
    <d v="2021-12-17T00:00:00"/>
    <m/>
    <x v="9"/>
    <s v="LC.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</r>
  <r>
    <d v="2021-12-17T00:00:00"/>
    <m/>
    <x v="9"/>
    <s v="LC.共同作業"/>
    <s v="LC012"/>
    <s v="表單補印"/>
    <s v="新增2021/11/29(主管、櫃員)"/>
    <s v="張金龍"/>
    <s v="張金龍"/>
    <m/>
    <x v="57"/>
    <d v="2021-12-03T00:00:00"/>
    <m/>
    <m/>
    <m/>
    <m/>
    <m/>
    <m/>
    <m/>
    <m/>
    <m/>
    <m/>
  </r>
  <r>
    <m/>
    <m/>
    <x v="10"/>
    <m/>
    <m/>
    <m/>
    <m/>
    <m/>
    <m/>
    <m/>
    <x v="59"/>
    <m/>
    <m/>
    <m/>
    <m/>
    <m/>
    <m/>
    <m/>
    <m/>
    <m/>
    <m/>
    <m/>
  </r>
  <r>
    <m/>
    <m/>
    <x v="10"/>
    <m/>
    <m/>
    <m/>
    <m/>
    <m/>
    <m/>
    <m/>
    <x v="59"/>
    <m/>
    <m/>
    <m/>
    <m/>
    <m/>
    <m/>
    <m/>
    <m/>
    <m/>
    <m/>
    <m/>
  </r>
  <r>
    <m/>
    <m/>
    <x v="10"/>
    <m/>
    <m/>
    <m/>
    <m/>
    <m/>
    <m/>
    <m/>
    <x v="59"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9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m/>
  </r>
  <r>
    <x v="88"/>
    <s v="業務關帳作業"/>
    <n v="2"/>
    <s v="改為查詢交易，交易內容待確認"/>
    <x v="38"/>
    <d v="2021-12-03T00:00:00"/>
    <m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m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d v="2021-12-03T00:00:00"/>
  </r>
  <r>
    <x v="196"/>
    <s v="產生國稅局申報檢核檔"/>
    <n v="2"/>
    <s v="批次執行結果通知方法,待小潘講共用時說明"/>
    <x v="41"/>
    <d v="2021-12-03T00:00:00"/>
    <d v="2021-12-03T00:00:00"/>
  </r>
  <r>
    <x v="196"/>
    <s v="產生國稅局申報檢核檔"/>
    <n v="3"/>
    <s v="檢核檔內容需依據109年舊資料比對正確性"/>
    <x v="41"/>
    <d v="2021-12-03T00:00:00"/>
    <d v="2021-12-03T00:00:00"/>
  </r>
  <r>
    <x v="197"/>
    <s v="國稅局申報檔查詢"/>
    <n v="1"/>
    <s v="增加搜尋條件,依據檢核檔r1~r8、r10~r12,檢核格式,與資金用途別"/>
    <x v="41"/>
    <d v="2021-12-03T00:00:00"/>
    <d v="2021-12-03T00:00:00"/>
  </r>
  <r>
    <x v="198"/>
    <s v="國稅局申報檔維護"/>
    <n v="1"/>
    <s v="修改資料時,可修改欄位與資料參考AS400畫面"/>
    <x v="41"/>
    <d v="2021-12-03T00:00:00"/>
    <d v="2021-12-03T00:00:00"/>
  </r>
  <r>
    <x v="199"/>
    <s v="產生國稅局申報媒體檔"/>
    <n v="1"/>
    <s v="媒體檔格式不同,需重新改寫"/>
    <x v="41"/>
    <d v="2021-12-03T00:00:00"/>
    <d v="2021-12-03T00:00:00"/>
  </r>
  <r>
    <x v="199"/>
    <s v="產生國稅局申報媒體檔"/>
    <n v="2"/>
    <s v="增加產出上傳官網之檔案"/>
    <x v="41"/>
    <d v="2021-12-03T00:00:00"/>
    <d v="2021-12-03T00:00:00"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m/>
    <m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d v="2021-12-09T00:00:00"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0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1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2"/>
    <s v="特殊客觀減損狀況查詢"/>
    <m/>
    <s v="中文姓名改為戶名"/>
    <x v="44"/>
    <d v="2021-12-03T00:00:00"/>
    <d v="2021-12-03T00:00:00"/>
  </r>
  <r>
    <x v="213"/>
    <s v="利息法帳面資料上傳作業"/>
    <m/>
    <s v="確認執行完交易畫面最後一行的訊息是否為多餘的:刪除此訊息列"/>
    <x v="44"/>
    <d v="2021-12-01T00:00:00"/>
    <d v="2021-12-01T00:00:00"/>
  </r>
  <r>
    <x v="214"/>
    <s v="３４號公報欄位清單產生作業"/>
    <m/>
    <s v="LC009產檔後的排序確認"/>
    <x v="44"/>
    <d v="2021-11-30T00:00:00"/>
    <d v="2021-11-30T00:00:00"/>
  </r>
  <r>
    <x v="215"/>
    <s v="ＩＦＲＳ９欄位清單產生作業"/>
    <m/>
    <s v="媒體檔無資料,檔案內容改在有月報環境的測試套展示"/>
    <x v="44"/>
    <d v="2021-12-31T00:00:00"/>
    <m/>
  </r>
  <r>
    <x v="175"/>
    <s v="案件處理清單"/>
    <m/>
    <s v="延遲繳款通知函改產TXT檔,增加顯示最近6筆繳款明細資料"/>
    <x v="39"/>
    <d v="2021-12-10T00:00:00"/>
    <d v="2021-12-08T00:00:00"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216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7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0"/>
    <m/>
    <m/>
    <m/>
    <x v="0"/>
    <m/>
    <m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d v="2021-11-05T00:00:00"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0"/>
    <m/>
    <m/>
    <m/>
    <x v="30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1">
  <r>
    <m/>
    <n v="1"/>
    <x v="0"/>
    <x v="0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n v="1"/>
    <x v="0"/>
    <x v="0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n v="1"/>
    <x v="0"/>
    <x v="0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n v="1"/>
    <x v="0"/>
    <x v="0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m/>
    <n v="1"/>
    <x v="0"/>
    <x v="0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n v="1"/>
    <x v="0"/>
    <x v="0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n v="1"/>
    <x v="0"/>
    <x v="0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n v="1"/>
    <x v="0"/>
    <x v="0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n v="1"/>
    <x v="0"/>
    <x v="0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m/>
    <n v="1"/>
    <x v="0"/>
    <x v="1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m/>
    <n v="1"/>
    <x v="0"/>
    <x v="2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n v="1"/>
    <x v="0"/>
    <x v="2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n v="1"/>
    <x v="0"/>
    <x v="0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n v="1"/>
    <x v="0"/>
    <x v="3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n v="1"/>
    <x v="0"/>
    <x v="3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n v="1"/>
    <x v="0"/>
    <x v="0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m/>
    <x v="1"/>
    <x v="4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  <x v="3"/>
  </r>
  <r>
    <m/>
    <m/>
    <x v="1"/>
    <x v="4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  <x v="3"/>
  </r>
  <r>
    <m/>
    <m/>
    <x v="1"/>
    <x v="5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  <x v="3"/>
  </r>
  <r>
    <m/>
    <m/>
    <x v="1"/>
    <x v="5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  <x v="3"/>
  </r>
  <r>
    <m/>
    <m/>
    <x v="1"/>
    <x v="5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  <x v="3"/>
  </r>
  <r>
    <m/>
    <m/>
    <x v="1"/>
    <x v="5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  <x v="3"/>
  </r>
  <r>
    <m/>
    <m/>
    <x v="1"/>
    <x v="5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  <x v="3"/>
  </r>
  <r>
    <m/>
    <m/>
    <x v="1"/>
    <x v="5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  <x v="3"/>
  </r>
  <r>
    <m/>
    <m/>
    <x v="1"/>
    <x v="5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  <x v="3"/>
  </r>
  <r>
    <m/>
    <m/>
    <x v="1"/>
    <x v="5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m/>
    <m/>
    <m/>
    <m/>
    <s v="李珮君"/>
    <m/>
    <m/>
    <m/>
    <m/>
    <n v="204"/>
    <s v="核准號碼明細資料查詢"/>
    <s v="L2016"/>
    <x v="3"/>
  </r>
  <r>
    <m/>
    <m/>
    <x v="1"/>
    <x v="6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  <x v="3"/>
  </r>
  <r>
    <m/>
    <m/>
    <x v="1"/>
    <x v="6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  <x v="3"/>
  </r>
  <r>
    <m/>
    <m/>
    <x v="1"/>
    <x v="6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  <x v="3"/>
  </r>
  <r>
    <m/>
    <m/>
    <x v="2"/>
    <x v="7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m/>
    <m/>
    <m/>
    <m/>
    <m/>
    <s v="徐名弘"/>
    <m/>
    <m/>
    <m/>
    <m/>
    <m/>
    <m/>
    <e v="#N/A"/>
    <x v="4"/>
  </r>
  <r>
    <m/>
    <m/>
    <x v="2"/>
    <x v="7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m/>
    <m/>
    <m/>
    <m/>
    <m/>
    <s v="徐名弘"/>
    <m/>
    <m/>
    <m/>
    <m/>
    <m/>
    <m/>
    <s v="L6700"/>
    <x v="4"/>
  </r>
  <r>
    <m/>
    <m/>
    <x v="1"/>
    <x v="5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  <x v="3"/>
  </r>
  <r>
    <m/>
    <m/>
    <x v="1"/>
    <x v="5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  <x v="3"/>
  </r>
  <r>
    <m/>
    <m/>
    <x v="1"/>
    <x v="5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6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  <x v="3"/>
  </r>
  <r>
    <m/>
    <m/>
    <x v="1"/>
    <x v="6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  <x v="3"/>
  </r>
  <r>
    <m/>
    <m/>
    <x v="1"/>
    <x v="8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038"/>
    <x v="3"/>
  </r>
  <r>
    <m/>
    <m/>
    <x v="1"/>
    <x v="8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208-1"/>
    <s v="押品資料管理-不動產押品資料登錄"/>
    <s v="L2411"/>
    <x v="3"/>
  </r>
  <r>
    <m/>
    <m/>
    <x v="1"/>
    <x v="8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d v="2021-10-25T00:00:00"/>
    <s v="208-1"/>
    <s v="押品資料管理-不動產押品土地資料登錄"/>
    <s v="L2911"/>
    <x v="3"/>
  </r>
  <r>
    <m/>
    <m/>
    <x v="1"/>
    <x v="8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415"/>
    <x v="3"/>
  </r>
  <r>
    <m/>
    <m/>
    <x v="1"/>
    <x v="8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  <x v="3"/>
  </r>
  <r>
    <m/>
    <m/>
    <x v="1"/>
    <x v="8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  <x v="3"/>
  </r>
  <r>
    <m/>
    <m/>
    <x v="1"/>
    <x v="8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  <x v="3"/>
  </r>
  <r>
    <m/>
    <m/>
    <x v="1"/>
    <x v="8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  <x v="3"/>
  </r>
  <r>
    <m/>
    <m/>
    <x v="1"/>
    <x v="8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  <x v="3"/>
  </r>
  <r>
    <m/>
    <m/>
    <x v="2"/>
    <x v="7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3T00:00:00"/>
    <m/>
    <m/>
    <m/>
    <m/>
    <m/>
    <s v="蔡珮瑜"/>
    <m/>
    <m/>
    <m/>
    <m/>
    <s v="新交易"/>
    <s v="新交易"/>
    <e v="#N/A"/>
    <x v="4"/>
  </r>
  <r>
    <m/>
    <m/>
    <x v="2"/>
    <x v="7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3T00:00:00"/>
    <m/>
    <m/>
    <m/>
    <m/>
    <m/>
    <s v="蔡珮瑜"/>
    <m/>
    <m/>
    <m/>
    <m/>
    <s v="新交易"/>
    <s v="新交易"/>
    <e v="#N/A"/>
    <x v="4"/>
  </r>
  <r>
    <m/>
    <m/>
    <x v="1"/>
    <x v="8"/>
    <s v="L2017"/>
    <s v="額度與擔保品關聯查詢 "/>
    <m/>
    <s v="賴文育"/>
    <s v="陳昱衡"/>
    <s v="PJ201800012_URS_2業務作業_V1.25.doc"/>
    <x v="6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"/>
    <m/>
    <m/>
    <m/>
    <d v="2021-10-25T00:00:00"/>
    <s v="新交易"/>
    <m/>
    <s v="L2412"/>
    <x v="3"/>
  </r>
  <r>
    <m/>
    <m/>
    <x v="1"/>
    <x v="8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"/>
    <m/>
    <m/>
    <m/>
    <m/>
    <s v="新交易"/>
    <m/>
    <e v="#N/A"/>
    <x v="3"/>
  </r>
  <r>
    <m/>
    <m/>
    <x v="1"/>
    <x v="8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208-1"/>
    <s v="押品資料管理-不動產押品房屋資料查詢"/>
    <s v="L2412"/>
    <x v="3"/>
  </r>
  <r>
    <m/>
    <m/>
    <x v="1"/>
    <x v="8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m/>
    <x v="1"/>
    <x v="8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208-1"/>
    <s v="押品資料管理-火險、地震險資料登錄"/>
    <s v="L2413"/>
    <x v="3"/>
  </r>
  <r>
    <m/>
    <m/>
    <x v="1"/>
    <x v="8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新交易"/>
    <m/>
    <s v="L2913"/>
    <x v="3"/>
  </r>
  <r>
    <m/>
    <m/>
    <x v="1"/>
    <x v="8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新交易"/>
    <m/>
    <s v="L2414"/>
    <x v="3"/>
  </r>
  <r>
    <m/>
    <m/>
    <x v="1"/>
    <x v="8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  <x v="3"/>
  </r>
  <r>
    <m/>
    <m/>
    <x v="1"/>
    <x v="9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  <x v="3"/>
  </r>
  <r>
    <m/>
    <m/>
    <x v="1"/>
    <x v="9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  <x v="3"/>
  </r>
  <r>
    <m/>
    <n v="1"/>
    <x v="3"/>
    <x v="10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m/>
    <x v="4"/>
    <x v="11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m/>
    <m/>
    <m/>
    <m/>
    <m/>
    <s v="陳政皓"/>
    <m/>
    <m/>
    <m/>
    <m/>
    <s v="5-9-18"/>
    <s v="首次撥款審核資料表         "/>
    <s v="L9110"/>
    <x v="4"/>
  </r>
  <r>
    <m/>
    <n v="1"/>
    <x v="3"/>
    <x v="12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n v="1"/>
    <x v="3"/>
    <x v="12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n v="1"/>
    <x v="3"/>
    <x v="12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m/>
    <x v="2"/>
    <x v="13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  <x v="4"/>
  </r>
  <r>
    <m/>
    <n v="1"/>
    <x v="3"/>
    <x v="12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n v="1"/>
    <x v="3"/>
    <x v="12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n v="1"/>
    <x v="3"/>
    <x v="12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n v="1"/>
    <x v="3"/>
    <x v="12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m/>
    <x v="1"/>
    <x v="9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  <x v="3"/>
  </r>
  <r>
    <m/>
    <m/>
    <x v="1"/>
    <x v="9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  <x v="3"/>
  </r>
  <r>
    <m/>
    <m/>
    <x v="1"/>
    <x v="9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  <x v="3"/>
  </r>
  <r>
    <m/>
    <m/>
    <x v="1"/>
    <x v="9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  <x v="3"/>
  </r>
  <r>
    <m/>
    <m/>
    <x v="2"/>
    <x v="7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  <x v="4"/>
  </r>
  <r>
    <m/>
    <m/>
    <x v="2"/>
    <x v="7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  <x v="4"/>
  </r>
  <r>
    <m/>
    <n v="1"/>
    <x v="3"/>
    <x v="12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n v="1"/>
    <x v="3"/>
    <x v="12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n v="1"/>
    <x v="3"/>
    <x v="14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n v="1"/>
    <x v="3"/>
    <x v="14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n v="1"/>
    <x v="3"/>
    <x v="14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m/>
    <x v="5"/>
    <x v="15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  <x v="6"/>
  </r>
  <r>
    <m/>
    <m/>
    <x v="5"/>
    <x v="15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x v="15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d v="2021-12-10T00:00:00"/>
    <m/>
    <x v="2"/>
    <x v="13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1-29T00:00:00"/>
    <m/>
    <m/>
    <m/>
    <m/>
    <m/>
    <s v="蔡珮瑜"/>
    <m/>
    <m/>
    <m/>
    <s v="2021/10/19, 2021/10/18, 2021/9/8"/>
    <m/>
    <m/>
    <s v="L6001"/>
    <x v="7"/>
  </r>
  <r>
    <m/>
    <m/>
    <x v="5"/>
    <x v="16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  <x v="3"/>
  </r>
  <r>
    <m/>
    <m/>
    <x v="5"/>
    <x v="16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  <x v="3"/>
  </r>
  <r>
    <m/>
    <m/>
    <x v="5"/>
    <x v="16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  <x v="3"/>
  </r>
  <r>
    <m/>
    <m/>
    <x v="5"/>
    <x v="16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  <x v="3"/>
  </r>
  <r>
    <m/>
    <m/>
    <x v="5"/>
    <x v="16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  <x v="3"/>
  </r>
  <r>
    <m/>
    <m/>
    <x v="5"/>
    <x v="16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  <x v="3"/>
  </r>
  <r>
    <m/>
    <m/>
    <x v="5"/>
    <x v="16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  <x v="3"/>
  </r>
  <r>
    <m/>
    <m/>
    <x v="5"/>
    <x v="16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  <x v="3"/>
  </r>
  <r>
    <m/>
    <m/>
    <x v="5"/>
    <x v="16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  <x v="3"/>
  </r>
  <r>
    <m/>
    <m/>
    <x v="5"/>
    <x v="16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  <x v="3"/>
  </r>
  <r>
    <m/>
    <n v="1"/>
    <x v="3"/>
    <x v="17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n v="1"/>
    <x v="3"/>
    <x v="17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  <x v="5"/>
  </r>
  <r>
    <m/>
    <m/>
    <x v="5"/>
    <x v="15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6"/>
  </r>
  <r>
    <m/>
    <m/>
    <x v="5"/>
    <x v="15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x v="18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d v="2021-12-08T00:00:00"/>
    <m/>
    <x v="2"/>
    <x v="19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  <x v="6"/>
  </r>
  <r>
    <m/>
    <m/>
    <x v="5"/>
    <x v="20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  <x v="3"/>
  </r>
  <r>
    <m/>
    <n v="1"/>
    <x v="3"/>
    <x v="17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n v="1"/>
    <x v="3"/>
    <x v="17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  <x v="5"/>
  </r>
  <r>
    <m/>
    <n v="1"/>
    <x v="3"/>
    <x v="17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m/>
    <x v="1"/>
    <x v="9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  <x v="3"/>
  </r>
  <r>
    <m/>
    <m/>
    <x v="1"/>
    <x v="9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  <x v="3"/>
  </r>
  <r>
    <m/>
    <m/>
    <x v="1"/>
    <x v="9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  <x v="3"/>
  </r>
  <r>
    <m/>
    <m/>
    <x v="5"/>
    <x v="21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21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  <x v="6"/>
  </r>
  <r>
    <m/>
    <m/>
    <x v="5"/>
    <x v="21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  <x v="3"/>
  </r>
  <r>
    <m/>
    <m/>
    <x v="5"/>
    <x v="21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  <x v="3"/>
  </r>
  <r>
    <m/>
    <m/>
    <x v="5"/>
    <x v="21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  <x v="6"/>
  </r>
  <r>
    <m/>
    <m/>
    <x v="5"/>
    <x v="21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  <x v="3"/>
  </r>
  <r>
    <d v="2021-12-17T00:00:00"/>
    <m/>
    <x v="5"/>
    <x v="21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s v="4-91-6"/>
    <s v="火險通知單"/>
    <s v="L4603"/>
    <x v="7"/>
  </r>
  <r>
    <m/>
    <m/>
    <x v="5"/>
    <x v="21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  <x v="6"/>
  </r>
  <r>
    <m/>
    <m/>
    <x v="5"/>
    <x v="21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21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  <x v="3"/>
  </r>
  <r>
    <m/>
    <m/>
    <x v="5"/>
    <x v="21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  <x v="3"/>
  </r>
  <r>
    <m/>
    <m/>
    <x v="5"/>
    <x v="21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  <x v="3"/>
  </r>
  <r>
    <m/>
    <m/>
    <x v="5"/>
    <x v="22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  <x v="3"/>
  </r>
  <r>
    <m/>
    <m/>
    <x v="5"/>
    <x v="22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  <x v="3"/>
  </r>
  <r>
    <m/>
    <m/>
    <x v="5"/>
    <x v="22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  <x v="3"/>
  </r>
  <r>
    <m/>
    <m/>
    <x v="5"/>
    <x v="22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  <x v="3"/>
  </r>
  <r>
    <m/>
    <m/>
    <x v="5"/>
    <x v="22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  <x v="3"/>
  </r>
  <r>
    <m/>
    <m/>
    <x v="6"/>
    <x v="23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  <x v="8"/>
  </r>
  <r>
    <m/>
    <m/>
    <x v="6"/>
    <x v="23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  <x v="8"/>
  </r>
  <r>
    <m/>
    <m/>
    <x v="6"/>
    <x v="23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  <x v="8"/>
  </r>
  <r>
    <m/>
    <m/>
    <x v="6"/>
    <x v="23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  <x v="8"/>
  </r>
  <r>
    <m/>
    <m/>
    <x v="6"/>
    <x v="23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  <x v="8"/>
  </r>
  <r>
    <m/>
    <m/>
    <x v="6"/>
    <x v="23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  <x v="8"/>
  </r>
  <r>
    <m/>
    <m/>
    <x v="6"/>
    <x v="23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  <x v="8"/>
  </r>
  <r>
    <m/>
    <m/>
    <x v="6"/>
    <x v="23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  <x v="8"/>
  </r>
  <r>
    <m/>
    <m/>
    <x v="6"/>
    <x v="23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  <x v="8"/>
  </r>
  <r>
    <m/>
    <m/>
    <x v="6"/>
    <x v="23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  <x v="8"/>
  </r>
  <r>
    <m/>
    <m/>
    <x v="2"/>
    <x v="24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  <x v="4"/>
  </r>
  <r>
    <m/>
    <m/>
    <x v="2"/>
    <x v="24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  <x v="4"/>
  </r>
  <r>
    <m/>
    <m/>
    <x v="2"/>
    <x v="24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  <x v="4"/>
  </r>
  <r>
    <m/>
    <m/>
    <x v="2"/>
    <x v="25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m/>
    <m/>
    <m/>
    <m/>
    <s v="邵淑微"/>
    <m/>
    <m/>
    <m/>
    <m/>
    <s v="新交易"/>
    <m/>
    <s v="L6030"/>
    <x v="4"/>
  </r>
  <r>
    <m/>
    <m/>
    <x v="2"/>
    <x v="25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m/>
    <m/>
    <m/>
    <m/>
    <s v="邵淑微"/>
    <m/>
    <m/>
    <m/>
    <m/>
    <s v="新交易"/>
    <m/>
    <e v="#N/A"/>
    <x v="4"/>
  </r>
  <r>
    <m/>
    <m/>
    <x v="2"/>
    <x v="7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064"/>
    <x v="4"/>
  </r>
  <r>
    <m/>
    <m/>
    <x v="2"/>
    <x v="7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604"/>
    <x v="4"/>
  </r>
  <r>
    <m/>
    <m/>
    <x v="2"/>
    <x v="7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x v="7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x v="24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x v="24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x v="24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24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7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x v="7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x v="7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x v="7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x v="24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075"/>
    <x v="4"/>
  </r>
  <r>
    <m/>
    <m/>
    <x v="2"/>
    <x v="24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705"/>
    <x v="4"/>
  </r>
  <r>
    <m/>
    <m/>
    <x v="2"/>
    <x v="7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x v="7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x v="24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074"/>
    <x v="4"/>
  </r>
  <r>
    <m/>
    <m/>
    <x v="2"/>
    <x v="24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704"/>
    <x v="4"/>
  </r>
  <r>
    <m/>
    <m/>
    <x v="2"/>
    <x v="7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  <x v="4"/>
  </r>
  <r>
    <m/>
    <m/>
    <x v="2"/>
    <x v="7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  <x v="4"/>
  </r>
  <r>
    <m/>
    <m/>
    <x v="2"/>
    <x v="7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x v="7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x v="24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x v="24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x v="24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  <x v="4"/>
  </r>
  <r>
    <m/>
    <m/>
    <x v="2"/>
    <x v="24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6-10"/>
    <s v="保險／鑑定公司資料維護"/>
    <s v="L6703"/>
    <x v="4"/>
  </r>
  <r>
    <m/>
    <m/>
    <x v="2"/>
    <x v="24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x v="24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x v="26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052"/>
    <x v="4"/>
  </r>
  <r>
    <m/>
    <m/>
    <x v="2"/>
    <x v="26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502"/>
    <x v="4"/>
  </r>
  <r>
    <m/>
    <m/>
    <x v="5"/>
    <x v="27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  <x v="6"/>
  </r>
  <r>
    <m/>
    <m/>
    <x v="5"/>
    <x v="27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  <x v="6"/>
  </r>
  <r>
    <m/>
    <m/>
    <x v="5"/>
    <x v="27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  <x v="6"/>
  </r>
  <r>
    <m/>
    <m/>
    <x v="5"/>
    <x v="27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  <x v="6"/>
  </r>
  <r>
    <m/>
    <m/>
    <x v="5"/>
    <x v="27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  <x v="6"/>
  </r>
  <r>
    <m/>
    <m/>
    <x v="5"/>
    <x v="27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  <x v="6"/>
  </r>
  <r>
    <m/>
    <m/>
    <x v="5"/>
    <x v="18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  <x v="3"/>
  </r>
  <r>
    <d v="2021-12-17T00:00:00"/>
    <m/>
    <x v="5"/>
    <x v="27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s v="4-7-15_x000a_"/>
    <s v="員工扣薪報表"/>
    <s v="L4520"/>
    <x v="7"/>
  </r>
  <r>
    <m/>
    <m/>
    <x v="5"/>
    <x v="28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  <x v="3"/>
  </r>
  <r>
    <m/>
    <m/>
    <x v="5"/>
    <x v="18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18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  <x v="3"/>
  </r>
  <r>
    <m/>
    <m/>
    <x v="5"/>
    <x v="18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  <x v="3"/>
  </r>
  <r>
    <m/>
    <m/>
    <x v="5"/>
    <x v="18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  <x v="3"/>
  </r>
  <r>
    <m/>
    <m/>
    <x v="5"/>
    <x v="18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  <x v="3"/>
  </r>
  <r>
    <m/>
    <m/>
    <x v="5"/>
    <x v="18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  <x v="3"/>
  </r>
  <r>
    <d v="2021-12-17T00:00:00"/>
    <m/>
    <x v="5"/>
    <x v="22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  <x v="7"/>
  </r>
  <r>
    <m/>
    <m/>
    <x v="5"/>
    <x v="22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n v="1"/>
    <x v="3"/>
    <x v="17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  <x v="5"/>
  </r>
  <r>
    <m/>
    <m/>
    <x v="3"/>
    <x v="17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  <x v="7"/>
  </r>
  <r>
    <m/>
    <n v="1"/>
    <x v="3"/>
    <x v="17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m/>
    <x v="5"/>
    <x v="18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  <x v="3"/>
  </r>
  <r>
    <m/>
    <m/>
    <x v="5"/>
    <x v="18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m/>
    <m/>
    <x v="5"/>
    <x v="18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  <x v="3"/>
  </r>
  <r>
    <d v="2021-12-17T00:00:00"/>
    <m/>
    <x v="5"/>
    <x v="18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s v="4-1-9"/>
    <s v="匯款轉帳失敗表_x000a_匯款總傳票明細表"/>
    <e v="#N/A"/>
    <x v="7"/>
  </r>
  <r>
    <m/>
    <m/>
    <x v="5"/>
    <x v="18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d v="2021-12-17T00:00:00"/>
    <m/>
    <x v="5"/>
    <x v="20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s v="4-1-13_x000a_"/>
    <s v="匯款還本繳息通知單"/>
    <s v="L4702"/>
    <x v="7"/>
  </r>
  <r>
    <m/>
    <m/>
    <x v="5"/>
    <x v="20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  <x v="3"/>
  </r>
  <r>
    <m/>
    <n v="1"/>
    <x v="3"/>
    <x v="10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  <x v="5"/>
  </r>
  <r>
    <m/>
    <n v="1"/>
    <x v="3"/>
    <x v="10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n v="1"/>
    <x v="3"/>
    <x v="10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n v="1"/>
    <x v="3"/>
    <x v="10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n v="1"/>
    <x v="3"/>
    <x v="10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n v="1"/>
    <x v="3"/>
    <x v="10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n v="1"/>
    <x v="3"/>
    <x v="17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n v="1"/>
    <x v="3"/>
    <x v="17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n v="1"/>
    <x v="3"/>
    <x v="17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n v="1"/>
    <x v="3"/>
    <x v="17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m/>
    <x v="3"/>
    <x v="17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  <x v="7"/>
  </r>
  <r>
    <m/>
    <n v="1"/>
    <x v="3"/>
    <x v="29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n v="1"/>
    <x v="3"/>
    <x v="29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n v="1"/>
    <x v="3"/>
    <x v="17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n v="1"/>
    <x v="3"/>
    <x v="17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n v="1"/>
    <x v="3"/>
    <x v="17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m/>
    <x v="1"/>
    <x v="30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  <x v="3"/>
  </r>
  <r>
    <m/>
    <m/>
    <x v="1"/>
    <x v="30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  <x v="3"/>
  </r>
  <r>
    <m/>
    <m/>
    <x v="1"/>
    <x v="30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  <x v="3"/>
  </r>
  <r>
    <m/>
    <m/>
    <x v="1"/>
    <x v="30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  <x v="3"/>
  </r>
  <r>
    <m/>
    <m/>
    <x v="1"/>
    <x v="30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  <x v="3"/>
  </r>
  <r>
    <m/>
    <m/>
    <x v="1"/>
    <x v="30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  <x v="3"/>
  </r>
  <r>
    <m/>
    <m/>
    <x v="1"/>
    <x v="30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  <x v="3"/>
  </r>
  <r>
    <m/>
    <m/>
    <x v="1"/>
    <x v="30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  <x v="3"/>
  </r>
  <r>
    <m/>
    <m/>
    <x v="1"/>
    <x v="30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  <x v="3"/>
  </r>
  <r>
    <m/>
    <m/>
    <x v="5"/>
    <x v="21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  <x v="3"/>
  </r>
  <r>
    <m/>
    <m/>
    <x v="5"/>
    <x v="21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  <x v="3"/>
  </r>
  <r>
    <m/>
    <m/>
    <x v="5"/>
    <x v="21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  <x v="3"/>
  </r>
  <r>
    <m/>
    <m/>
    <x v="5"/>
    <x v="21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21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2"/>
    <x v="13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2"/>
    <x v="13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n v="1"/>
    <x v="3"/>
    <x v="29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m/>
    <x v="1"/>
    <x v="5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m/>
    <m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m/>
    <x v="2"/>
    <x v="13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m/>
    <x v="2"/>
    <x v="31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  <x v="4"/>
  </r>
  <r>
    <m/>
    <m/>
    <x v="2"/>
    <x v="31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m/>
    <m/>
    <x v="2"/>
    <x v="31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_x000a_4-5-8_x000a_4-1-11"/>
    <s v="_x000a_支票兌現轉帳總傳票明細表_x000a_匯款總傳票明細表"/>
    <e v="#N/A"/>
    <x v="4"/>
  </r>
  <r>
    <m/>
    <m/>
    <x v="2"/>
    <x v="31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m/>
    <m/>
    <m/>
    <m/>
    <m/>
    <s v="蔡珮瑜"/>
    <m/>
    <m/>
    <m/>
    <s v="2021/10/18, 2021/9/14"/>
    <s v="新交易"/>
    <m/>
    <s v="L6905"/>
    <x v="4"/>
  </r>
  <r>
    <m/>
    <m/>
    <x v="2"/>
    <x v="31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m/>
    <m/>
    <x v="2"/>
    <x v="31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m/>
    <m/>
    <m/>
    <m/>
    <m/>
    <s v="蔡珮瑜"/>
    <m/>
    <m/>
    <m/>
    <s v="2021/10/18, 2021/9/14"/>
    <s v="新交易"/>
    <m/>
    <s v="L6908"/>
    <x v="4"/>
  </r>
  <r>
    <m/>
    <m/>
    <x v="2"/>
    <x v="19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  <x v="4"/>
  </r>
  <r>
    <m/>
    <m/>
    <x v="1"/>
    <x v="32"/>
    <s v="L2076"/>
    <s v="領取清償證明作業"/>
    <m/>
    <s v="賴文育"/>
    <s v="余家興"/>
    <m/>
    <x v="31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m/>
    <m/>
    <s v="預計2021/11/12"/>
    <m/>
    <m/>
    <s v="蔡珮瑜"/>
    <m/>
    <m/>
    <m/>
    <s v="2021/11/5, 2021/10/22"/>
    <s v="225-1"/>
    <s v="檔案借閱作業-檔案借閱明細資料查詢"/>
    <s v="L2076"/>
    <x v="4"/>
  </r>
  <r>
    <m/>
    <m/>
    <x v="1"/>
    <x v="32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  <x v="4"/>
  </r>
  <r>
    <m/>
    <m/>
    <x v="1"/>
    <x v="32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2"/>
    <s v="清償作業-清償違約明細"/>
    <e v="#N/A"/>
    <x v="4"/>
  </r>
  <r>
    <m/>
    <m/>
    <x v="1"/>
    <x v="32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3"/>
    <s v="清償報表作業-清償作業明細資料查詢"/>
    <e v="#N/A"/>
    <x v="4"/>
  </r>
  <r>
    <m/>
    <m/>
    <x v="1"/>
    <x v="32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s v="新交易"/>
    <s v="新交易"/>
    <e v="#N/A"/>
    <x v="4"/>
  </r>
  <r>
    <m/>
    <m/>
    <x v="1"/>
    <x v="32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3"/>
    <s v="清償報表作業-清償作業維護"/>
    <e v="#N/A"/>
    <x v="4"/>
  </r>
  <r>
    <m/>
    <m/>
    <x v="5"/>
    <x v="33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  <x v="6"/>
  </r>
  <r>
    <m/>
    <m/>
    <x v="5"/>
    <x v="33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  <x v="6"/>
  </r>
  <r>
    <m/>
    <m/>
    <x v="5"/>
    <x v="33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  <x v="6"/>
  </r>
  <r>
    <m/>
    <m/>
    <x v="5"/>
    <x v="33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  <x v="6"/>
  </r>
  <r>
    <m/>
    <m/>
    <x v="5"/>
    <x v="33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  <x v="6"/>
  </r>
  <r>
    <m/>
    <m/>
    <x v="5"/>
    <x v="33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  <x v="6"/>
  </r>
  <r>
    <m/>
    <m/>
    <x v="5"/>
    <x v="33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  <x v="6"/>
  </r>
  <r>
    <d v="2021-12-17T00:00:00"/>
    <m/>
    <x v="5"/>
    <x v="33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  <m/>
    <s v="放款服務課"/>
    <m/>
    <s v="需二審"/>
    <d v="2021-12-01T00:00:00"/>
    <d v="2021-12-01T00:00:00"/>
    <m/>
    <m/>
    <m/>
    <m/>
    <s v="蔡珮瑜"/>
    <m/>
    <m/>
    <m/>
    <m/>
    <s v="新交易"/>
    <s v="新交易"/>
    <s v="L4030"/>
    <x v="6"/>
  </r>
  <r>
    <m/>
    <m/>
    <x v="2"/>
    <x v="25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031"/>
    <x v="4"/>
  </r>
  <r>
    <m/>
    <m/>
    <x v="2"/>
    <x v="25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032"/>
    <x v="4"/>
  </r>
  <r>
    <m/>
    <m/>
    <x v="2"/>
    <x v="25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301"/>
    <x v="4"/>
  </r>
  <r>
    <m/>
    <m/>
    <x v="2"/>
    <x v="25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302"/>
    <x v="4"/>
  </r>
  <r>
    <m/>
    <m/>
    <x v="1"/>
    <x v="6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  <x v="3"/>
  </r>
  <r>
    <m/>
    <m/>
    <x v="1"/>
    <x v="6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  <x v="3"/>
  </r>
  <r>
    <m/>
    <m/>
    <x v="1"/>
    <x v="6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  <x v="3"/>
  </r>
  <r>
    <m/>
    <m/>
    <x v="1"/>
    <x v="6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  <x v="3"/>
  </r>
  <r>
    <m/>
    <m/>
    <x v="1"/>
    <x v="5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m/>
    <m/>
    <s v="預計2021/11/12"/>
    <m/>
    <m/>
    <s v="張舜雯"/>
    <m/>
    <m/>
    <m/>
    <m/>
    <s v="新交易"/>
    <m/>
    <e v="#N/A"/>
    <x v="3"/>
  </r>
  <r>
    <m/>
    <m/>
    <x v="1"/>
    <x v="5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m/>
    <m/>
    <m/>
    <m/>
    <m/>
    <s v="張舜雯"/>
    <m/>
    <m/>
    <m/>
    <m/>
    <s v="新交易"/>
    <m/>
    <s v="L2023"/>
    <x v="9"/>
  </r>
  <r>
    <m/>
    <m/>
    <x v="1"/>
    <x v="5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222"/>
    <x v="3"/>
  </r>
  <r>
    <m/>
    <m/>
    <x v="1"/>
    <x v="6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  <x v="3"/>
  </r>
  <r>
    <m/>
    <m/>
    <x v="1"/>
    <x v="9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  <x v="3"/>
  </r>
  <r>
    <m/>
    <m/>
    <x v="1"/>
    <x v="9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  <x v="3"/>
  </r>
  <r>
    <m/>
    <m/>
    <x v="1"/>
    <x v="9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  <x v="3"/>
  </r>
  <r>
    <m/>
    <m/>
    <x v="1"/>
    <x v="8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  <x v="3"/>
  </r>
  <r>
    <m/>
    <m/>
    <x v="1"/>
    <x v="8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  <x v="3"/>
  </r>
  <r>
    <m/>
    <m/>
    <x v="6"/>
    <x v="34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  <x v="7"/>
  </r>
  <r>
    <m/>
    <m/>
    <x v="6"/>
    <x v="34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  <x v="4"/>
  </r>
  <r>
    <m/>
    <m/>
    <x v="6"/>
    <x v="34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  <x v="4"/>
  </r>
  <r>
    <m/>
    <m/>
    <x v="6"/>
    <x v="34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  <x v="4"/>
  </r>
  <r>
    <m/>
    <m/>
    <x v="6"/>
    <x v="34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  <x v="4"/>
  </r>
  <r>
    <m/>
    <m/>
    <x v="6"/>
    <x v="34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  <x v="4"/>
  </r>
  <r>
    <m/>
    <m/>
    <x v="6"/>
    <x v="34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  <x v="4"/>
  </r>
  <r>
    <m/>
    <m/>
    <x v="6"/>
    <x v="34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  <x v="4"/>
  </r>
  <r>
    <m/>
    <m/>
    <x v="6"/>
    <x v="34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  <x v="4"/>
  </r>
  <r>
    <m/>
    <m/>
    <x v="6"/>
    <x v="34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  <x v="4"/>
  </r>
  <r>
    <m/>
    <m/>
    <x v="6"/>
    <x v="34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  <x v="4"/>
  </r>
  <r>
    <m/>
    <m/>
    <x v="6"/>
    <x v="34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  <x v="4"/>
  </r>
  <r>
    <m/>
    <m/>
    <x v="6"/>
    <x v="34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  <x v="4"/>
  </r>
  <r>
    <m/>
    <m/>
    <x v="6"/>
    <x v="34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  <x v="4"/>
  </r>
  <r>
    <m/>
    <m/>
    <x v="6"/>
    <x v="34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  <x v="4"/>
  </r>
  <r>
    <m/>
    <m/>
    <x v="7"/>
    <x v="35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  <x v="4"/>
  </r>
  <r>
    <m/>
    <m/>
    <x v="7"/>
    <x v="35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  <x v="4"/>
  </r>
  <r>
    <d v="2021-12-17T00:00:00"/>
    <m/>
    <x v="7"/>
    <x v="35"/>
    <s v="L8081"/>
    <s v="AML定審資料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082"/>
    <s v="AML定審通知查詢"/>
    <s v="新增2021/11/2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083"/>
    <s v="AML定審低風險資料查詢"/>
    <s v="新增2021/11/26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  <x v="7"/>
  </r>
  <r>
    <d v="2021-12-17T00:00:00"/>
    <m/>
    <x v="7"/>
    <x v="35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m/>
    <m/>
    <x v="7"/>
    <x v="36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m/>
    <m/>
    <m/>
    <m/>
    <m/>
    <s v="許慧玉"/>
    <m/>
    <m/>
    <m/>
    <m/>
    <m/>
    <s v="公職人員財產申報作業  "/>
    <s v="L8701"/>
    <x v="6"/>
  </r>
  <r>
    <m/>
    <m/>
    <x v="7"/>
    <x v="37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  <m/>
    <s v="放款服務課"/>
    <d v="2021-12-03T00:00:00"/>
    <s v="需二審"/>
    <d v="2021-10-29T00:00:00"/>
    <m/>
    <m/>
    <m/>
    <m/>
    <m/>
    <s v="邵淑微"/>
    <m/>
    <m/>
    <m/>
    <m/>
    <s v="新交易"/>
    <m/>
    <e v="#N/A"/>
    <x v="6"/>
  </r>
  <r>
    <m/>
    <m/>
    <x v="7"/>
    <x v="37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09T00:00:00"/>
    <m/>
    <m/>
    <m/>
    <m/>
    <s v="邵淑微"/>
    <m/>
    <m/>
    <m/>
    <m/>
    <s v="5-24-1"/>
    <s v="疑似洗錢樣態條件設定  "/>
    <s v="L8201"/>
    <x v="6"/>
  </r>
  <r>
    <m/>
    <m/>
    <x v="7"/>
    <x v="37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m/>
    <m/>
    <m/>
    <m/>
    <m/>
    <s v="邵淑微"/>
    <m/>
    <m/>
    <m/>
    <m/>
    <s v="新交易"/>
    <m/>
    <s v="L8924"/>
    <x v="6"/>
  </r>
  <r>
    <m/>
    <m/>
    <x v="7"/>
    <x v="37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09T00:00:00"/>
    <m/>
    <m/>
    <m/>
    <m/>
    <s v="邵淑微"/>
    <m/>
    <m/>
    <m/>
    <m/>
    <m/>
    <s v="產生疑似洗錢樣態檢核資料"/>
    <s v="L8202"/>
    <x v="6"/>
  </r>
  <r>
    <m/>
    <m/>
    <x v="7"/>
    <x v="37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0-29T00:00:00"/>
    <m/>
    <m/>
    <m/>
    <m/>
    <s v="蔡珮瑜"/>
    <m/>
    <m/>
    <m/>
    <m/>
    <s v="5-24-4-1"/>
    <s v="疑似洗錢交易合理性維護"/>
    <e v="#N/A"/>
    <x v="6"/>
  </r>
  <r>
    <m/>
    <m/>
    <x v="7"/>
    <x v="37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m/>
    <m/>
    <m/>
    <m/>
    <m/>
    <s v="邵淑微"/>
    <m/>
    <m/>
    <m/>
    <m/>
    <s v="5-24-4-1"/>
    <s v="疑似洗錢交易合理性維護"/>
    <s v="L8203"/>
    <x v="6"/>
  </r>
  <r>
    <m/>
    <m/>
    <x v="7"/>
    <x v="37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5-24-5-1"/>
    <s v="疑似洗錢交易訪談維護  "/>
    <s v="L8923"/>
    <x v="6"/>
  </r>
  <r>
    <m/>
    <m/>
    <x v="7"/>
    <x v="37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m/>
    <m/>
    <m/>
    <m/>
    <m/>
    <s v="陳政皓"/>
    <m/>
    <m/>
    <m/>
    <d v="2021-10-13T00:00:00"/>
    <s v="5-24-5-1"/>
    <s v="疑似洗錢交易訪談維護  "/>
    <s v="L8204"/>
    <x v="6"/>
  </r>
  <r>
    <m/>
    <m/>
    <x v="7"/>
    <x v="37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m/>
    <m/>
    <m/>
    <m/>
    <m/>
    <s v="陳政皓"/>
    <m/>
    <m/>
    <m/>
    <d v="2021-10-13T00:00:00"/>
    <s v="5-24-5-1"/>
    <s v="疑似洗錢交易訪談維護  "/>
    <e v="#N/A"/>
    <x v="6"/>
  </r>
  <r>
    <m/>
    <m/>
    <x v="6"/>
    <x v="38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m/>
    <m/>
    <m/>
    <m/>
    <s v="邵淑微"/>
    <m/>
    <m/>
    <m/>
    <m/>
    <m/>
    <m/>
    <e v="#N/A"/>
    <x v="6"/>
  </r>
  <r>
    <m/>
    <m/>
    <x v="6"/>
    <x v="39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982"/>
    <x v="6"/>
  </r>
  <r>
    <m/>
    <m/>
    <x v="6"/>
    <x v="39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m/>
    <m/>
    <m/>
    <m/>
    <m/>
    <s v="邵淑微"/>
    <m/>
    <m/>
    <m/>
    <m/>
    <s v="新交易"/>
    <m/>
    <s v="L5812"/>
    <x v="6"/>
  </r>
  <r>
    <m/>
    <m/>
    <x v="6"/>
    <x v="39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811"/>
    <x v="6"/>
  </r>
  <r>
    <m/>
    <m/>
    <x v="6"/>
    <x v="39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813"/>
    <x v="6"/>
  </r>
  <r>
    <m/>
    <m/>
    <x v="6"/>
    <x v="38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2-13T00:00:00"/>
    <m/>
    <m/>
    <m/>
    <m/>
    <m/>
    <s v="蔡珮瑜"/>
    <m/>
    <m/>
    <m/>
    <m/>
    <s v="2-11 "/>
    <s v="資金運用概況明細資料查詢"/>
    <e v="#N/A"/>
    <x v="4"/>
  </r>
  <r>
    <m/>
    <m/>
    <x v="6"/>
    <x v="38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11 "/>
    <s v="資金運用概況明細"/>
    <s v="L5101"/>
    <x v="4"/>
  </r>
  <r>
    <m/>
    <m/>
    <x v="6"/>
    <x v="38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  <x v="4"/>
  </r>
  <r>
    <m/>
    <m/>
    <x v="6"/>
    <x v="38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  <x v="4"/>
  </r>
  <r>
    <m/>
    <m/>
    <x v="6"/>
    <x v="38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1"/>
    <s v="檔案借閱作業-檔案借閱維護"/>
    <s v="L5903"/>
    <x v="4"/>
  </r>
  <r>
    <m/>
    <m/>
    <x v="6"/>
    <x v="38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1"/>
    <s v="檔案借閱作業-檔案借閱維護"/>
    <s v="L5103"/>
    <x v="7"/>
  </r>
  <r>
    <m/>
    <m/>
    <x v="6"/>
    <x v="38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2"/>
    <s v="檔案借閱作業-檔案借閱報表作業(列印)"/>
    <s v="L5104"/>
    <x v="4"/>
  </r>
  <r>
    <m/>
    <m/>
    <x v="6"/>
    <x v="38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m/>
    <m/>
    <s v="L5905"/>
    <x v="4"/>
  </r>
  <r>
    <m/>
    <m/>
    <x v="6"/>
    <x v="38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m/>
    <m/>
    <s v="L5105"/>
    <x v="4"/>
  </r>
  <r>
    <m/>
    <m/>
    <x v="6"/>
    <x v="38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  <x v="4"/>
  </r>
  <r>
    <m/>
    <m/>
    <x v="6"/>
    <x v="38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6"/>
    <x v="38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6"/>
    <x v="38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  <x v="4"/>
  </r>
  <r>
    <m/>
    <m/>
    <x v="6"/>
    <x v="38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  <x v="4"/>
  </r>
  <r>
    <m/>
    <m/>
    <x v="2"/>
    <x v="24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  <x v="4"/>
  </r>
  <r>
    <m/>
    <m/>
    <x v="2"/>
    <x v="24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  <x v="4"/>
  </r>
  <r>
    <m/>
    <m/>
    <x v="6"/>
    <x v="40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  <m/>
    <s v="放款推展課"/>
    <d v="2021-12-10T00:00:00"/>
    <s v="需二審"/>
    <m/>
    <m/>
    <m/>
    <m/>
    <m/>
    <m/>
    <s v="張淑遠"/>
    <m/>
    <m/>
    <m/>
    <d v="2021-07-19T00:00:00"/>
    <m/>
    <m/>
    <s v="L5402"/>
    <x v="7"/>
  </r>
  <r>
    <m/>
    <m/>
    <x v="6"/>
    <x v="40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  <x v="4"/>
  </r>
  <r>
    <m/>
    <m/>
    <x v="6"/>
    <x v="40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  <x v="4"/>
  </r>
  <r>
    <m/>
    <m/>
    <x v="6"/>
    <x v="40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  <x v="4"/>
  </r>
  <r>
    <m/>
    <m/>
    <x v="6"/>
    <x v="40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  <x v="4"/>
  </r>
  <r>
    <m/>
    <m/>
    <x v="6"/>
    <x v="40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  <x v="4"/>
  </r>
  <r>
    <m/>
    <m/>
    <x v="6"/>
    <x v="40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  <x v="4"/>
  </r>
  <r>
    <m/>
    <m/>
    <x v="6"/>
    <x v="40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  <x v="4"/>
  </r>
  <r>
    <m/>
    <m/>
    <x v="6"/>
    <x v="40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  <x v="4"/>
  </r>
  <r>
    <m/>
    <m/>
    <x v="6"/>
    <x v="40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  <x v="4"/>
  </r>
  <r>
    <m/>
    <m/>
    <x v="2"/>
    <x v="24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  <x v="4"/>
  </r>
  <r>
    <m/>
    <m/>
    <x v="2"/>
    <x v="24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  <x v="4"/>
  </r>
  <r>
    <m/>
    <m/>
    <x v="2"/>
    <x v="24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m/>
    <m/>
    <m/>
    <m/>
    <m/>
    <s v="陳政皓"/>
    <m/>
    <m/>
    <m/>
    <d v="2021-07-21T00:00:00"/>
    <s v="新交易"/>
    <m/>
    <s v="L6754"/>
    <x v="4"/>
  </r>
  <r>
    <m/>
    <m/>
    <x v="2"/>
    <x v="24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  <x v="9"/>
  </r>
  <r>
    <m/>
    <m/>
    <x v="2"/>
    <x v="24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  <x v="4"/>
  </r>
  <r>
    <m/>
    <m/>
    <x v="2"/>
    <x v="24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  <x v="4"/>
  </r>
  <r>
    <m/>
    <m/>
    <x v="2"/>
    <x v="24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4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  <x v="9"/>
  </r>
  <r>
    <m/>
    <m/>
    <x v="2"/>
    <x v="26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m/>
    <m/>
    <m/>
    <m/>
    <m/>
    <s v="陳政皓"/>
    <m/>
    <m/>
    <m/>
    <d v="2021-07-20T00:00:00"/>
    <s v="新交易"/>
    <m/>
    <s v="L6501"/>
    <x v="4"/>
  </r>
  <r>
    <m/>
    <m/>
    <x v="2"/>
    <x v="26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d v="2021-12-17T00:00:00"/>
    <m/>
    <x v="6"/>
    <x v="41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  <x v="7"/>
  </r>
  <r>
    <d v="2021-12-17T00:00:00"/>
    <m/>
    <x v="6"/>
    <x v="41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  <x v="7"/>
  </r>
  <r>
    <d v="2021-12-17T00:00:00"/>
    <m/>
    <x v="6"/>
    <x v="41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  <x v="7"/>
  </r>
  <r>
    <d v="2021-12-17T00:00:00"/>
    <m/>
    <x v="6"/>
    <x v="41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  <x v="7"/>
  </r>
  <r>
    <d v="2021-12-17T00:00:00"/>
    <m/>
    <x v="6"/>
    <x v="41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500"/>
    <s v="工作日業績結算"/>
    <m/>
    <s v="張金龍"/>
    <s v="張金龍"/>
    <m/>
    <x v="52"/>
    <d v="2021-11-18T00:00:00"/>
    <m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  <x v="7"/>
  </r>
  <r>
    <d v="2021-12-17T00:00:00"/>
    <m/>
    <x v="6"/>
    <x v="41"/>
    <s v="L5510"/>
    <s v="產生換算業績、業務報酬發放媒體"/>
    <m/>
    <s v="張金龍"/>
    <s v="張金龍"/>
    <m/>
    <x v="51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512"/>
    <s v="產生介紹人加碼獎金發放媒體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054"/>
    <s v="介紹人加碼獎金處理清單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504"/>
    <s v="介紹人加碼獎金案件維護      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m/>
    <m/>
    <x v="6"/>
    <x v="40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m/>
    <x v="6"/>
    <x v="40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m/>
    <x v="2"/>
    <x v="42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d v="2021-10-22T00:00:00"/>
    <s v="新交易"/>
    <m/>
    <s v="L6042"/>
    <x v="7"/>
  </r>
  <r>
    <m/>
    <m/>
    <x v="2"/>
    <x v="42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新交易"/>
    <m/>
    <s v="L6402"/>
    <x v="7"/>
  </r>
  <r>
    <m/>
    <m/>
    <x v="2"/>
    <x v="42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  <x v="7"/>
  </r>
  <r>
    <m/>
    <m/>
    <x v="2"/>
    <x v="42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  <x v="7"/>
  </r>
  <r>
    <m/>
    <m/>
    <x v="2"/>
    <x v="24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  <x v="7"/>
  </r>
  <r>
    <m/>
    <m/>
    <x v="2"/>
    <x v="24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  <x v="7"/>
  </r>
  <r>
    <m/>
    <m/>
    <x v="2"/>
    <x v="42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新交易"/>
    <m/>
    <s v="L6041"/>
    <x v="7"/>
  </r>
  <r>
    <m/>
    <m/>
    <x v="2"/>
    <x v="42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m/>
    <m/>
    <m/>
    <m/>
    <m/>
    <s v="陳政皓"/>
    <m/>
    <m/>
    <m/>
    <m/>
    <s v="新交易"/>
    <m/>
    <s v="L6401"/>
    <x v="7"/>
  </r>
  <r>
    <m/>
    <m/>
    <x v="2"/>
    <x v="19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  <x v="7"/>
  </r>
  <r>
    <m/>
    <m/>
    <x v="2"/>
    <x v="42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  <x v="7"/>
  </r>
  <r>
    <m/>
    <m/>
    <x v="2"/>
    <x v="42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m/>
    <m/>
    <m/>
    <m/>
    <m/>
    <s v="陳政皓"/>
    <m/>
    <m/>
    <m/>
    <m/>
    <s v="新交易"/>
    <m/>
    <e v="#N/A"/>
    <x v="7"/>
  </r>
  <r>
    <m/>
    <m/>
    <x v="2"/>
    <x v="7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e v="#N/A"/>
    <x v="7"/>
  </r>
  <r>
    <m/>
    <m/>
    <x v="2"/>
    <x v="7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s v="L6608"/>
    <x v="7"/>
  </r>
  <r>
    <m/>
    <m/>
    <x v="2"/>
    <x v="19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  <x v="7"/>
  </r>
  <r>
    <m/>
    <m/>
    <x v="7"/>
    <x v="43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0"/>
    <x v="6"/>
  </r>
  <r>
    <m/>
    <m/>
    <x v="7"/>
    <x v="43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2"/>
    <x v="6"/>
  </r>
  <r>
    <m/>
    <m/>
    <x v="7"/>
    <x v="43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8"/>
    <x v="6"/>
  </r>
  <r>
    <m/>
    <m/>
    <x v="7"/>
    <x v="43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9"/>
    <x v="6"/>
  </r>
  <r>
    <m/>
    <m/>
    <x v="7"/>
    <x v="43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62"/>
    <x v="6"/>
  </r>
  <r>
    <m/>
    <m/>
    <x v="7"/>
    <x v="43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d v="2021-12-09T00:00:00"/>
    <m/>
    <x v="7"/>
    <x v="43"/>
    <s v="L8301"/>
    <s v="(40)前置協商受理申請暨請求回報償權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2"/>
    <s v="(41)協商開始暨停催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3"/>
    <s v="(42)回報無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4"/>
    <s v="(43)回報有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5"/>
    <s v="(44)請求同意債務清償方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6"/>
    <s v="(45)回報是否同意債務清償方案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7"/>
    <s v="(46)結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8"/>
    <s v="(47)金融機構無擔保債務協議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9"/>
    <s v="(48)債務人基本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0"/>
    <s v="(49)債務清償方案法院認可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1"/>
    <s v="(50)債務人繳款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2"/>
    <s v="(51)延期繳款（喘息期）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3"/>
    <s v="(52)前置協商相關資料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4"/>
    <s v="(53)同意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5"/>
    <s v="(54)單獨全數受清償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6"/>
    <s v="(55)更生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7"/>
    <s v="(56)清算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8"/>
    <s v="(60)前置協商受理變更還款條件申請暨請求回報剩餘債權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9"/>
    <s v="(61)回報協商剩餘債權金額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0"/>
    <s v="(62)金融機構無擔保債務變更還款條件協議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1"/>
    <s v="(63)變更還款方案結案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2"/>
    <s v="(440)前置調解受理申請暨請求回報債權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3"/>
    <s v="(442)前置調解回報無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4"/>
    <s v="(443)前置調解回報有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5"/>
    <s v="(444)前置調解債務人基本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6"/>
    <s v="(446)前置調解結案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7"/>
    <s v="(447)前置調解金融機構無擔保債務協議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8"/>
    <s v="(448)前置調解無擔保債務還款分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9"/>
    <s v="(450)前置調解債務人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0"/>
    <s v="(451)前置調解延期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1"/>
    <s v="(454)前置調解單獨全數受清償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2"/>
    <s v="(570)受理更生款項統一收付通知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3"/>
    <s v="(571)更生款項統一收付回報債權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4"/>
    <s v="(572)更生款項統一收款及撥付款項分配表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5"/>
    <s v="(573)債務人繳款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6"/>
    <s v="(574)更生款項統一收付結案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s v="L8336"/>
    <x v="7"/>
  </r>
  <r>
    <d v="2021-12-09T00:00:00"/>
    <m/>
    <x v="7"/>
    <x v="43"/>
    <s v="L8337"/>
    <s v="(575)債權金額異動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x v="43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4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d v="2021-12-10T00:00:00"/>
    <m/>
    <m/>
    <m/>
    <m/>
    <s v="程慧娟"/>
    <m/>
    <m/>
    <m/>
    <m/>
    <m/>
    <m/>
    <e v="#N/A"/>
    <x v="4"/>
  </r>
  <r>
    <m/>
    <m/>
    <x v="7"/>
    <x v="44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d v="2021-12-10T00:00:00"/>
    <m/>
    <m/>
    <m/>
    <m/>
    <s v="程慧娟"/>
    <m/>
    <m/>
    <m/>
    <m/>
    <m/>
    <m/>
    <e v="#N/A"/>
    <x v="4"/>
  </r>
  <r>
    <m/>
    <m/>
    <x v="7"/>
    <x v="44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尚未確認會議紀錄"/>
    <d v="2021-12-10T00:00:00"/>
    <d v="2021-12-10T00:00:00"/>
    <m/>
    <m/>
    <m/>
    <m/>
    <s v="邱怡婷"/>
    <m/>
    <m/>
    <m/>
    <m/>
    <m/>
    <m/>
    <e v="#N/A"/>
    <x v="4"/>
  </r>
  <r>
    <m/>
    <m/>
    <x v="7"/>
    <x v="45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m/>
    <m/>
    <m/>
    <m/>
    <m/>
    <s v="鄧雪美"/>
    <m/>
    <m/>
    <m/>
    <m/>
    <m/>
    <m/>
    <s v="L8401"/>
    <x v="4"/>
  </r>
  <r>
    <m/>
    <m/>
    <x v="7"/>
    <x v="45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m/>
    <m/>
    <m/>
    <m/>
    <m/>
    <s v="鄧雪美"/>
    <m/>
    <m/>
    <m/>
    <m/>
    <m/>
    <m/>
    <s v="L8402"/>
    <x v="4"/>
  </r>
  <r>
    <m/>
    <m/>
    <x v="8"/>
    <x v="46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6_x000a_5-16-6"/>
    <s v="違約損失率維護"/>
    <e v="#N/A"/>
    <x v="7"/>
  </r>
  <r>
    <m/>
    <m/>
    <x v="8"/>
    <x v="46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6_x000a_5-16-6"/>
    <s v="違約損失率維護"/>
    <s v="L7202"/>
    <x v="7"/>
  </r>
  <r>
    <m/>
    <m/>
    <x v="8"/>
    <x v="46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2_x000a_5-16-2"/>
    <s v="商品分類資料設定"/>
    <e v="#N/A"/>
    <x v="7"/>
  </r>
  <r>
    <m/>
    <m/>
    <x v="8"/>
    <x v="46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2_x000a_5-16-2"/>
    <s v="商品分類資料設定"/>
    <s v="L7210"/>
    <x v="7"/>
  </r>
  <r>
    <m/>
    <m/>
    <x v="8"/>
    <x v="46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3_x000a_5-16-3"/>
    <s v="特殊客觀減損狀況資料維護"/>
    <s v="L7904"/>
    <x v="6"/>
  </r>
  <r>
    <m/>
    <m/>
    <x v="8"/>
    <x v="46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3_x000a_5-16-3"/>
    <s v="特殊客觀減損狀況資料維護"/>
    <s v="L7204"/>
    <x v="7"/>
  </r>
  <r>
    <m/>
    <m/>
    <x v="8"/>
    <x v="46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15-13_x000a_5-16-13"/>
    <s v="利息法帳面資料上傳作業"/>
    <s v="L7203"/>
    <x v="6"/>
  </r>
  <r>
    <m/>
    <m/>
    <x v="8"/>
    <x v="46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  <x v="6"/>
  </r>
  <r>
    <d v="2021-12-31T00:00:00"/>
    <m/>
    <x v="8"/>
    <x v="46"/>
    <s v="L7902"/>
    <s v="ＩＦＲＳ９欄位清單產生作業"/>
    <s v="新增2021/11/17"/>
    <s v="蘇曉玲"/>
    <s v="蘇曉玲"/>
    <m/>
    <x v="56"/>
    <d v="2021-11-30T00:00:00"/>
    <m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  <x v="7"/>
  </r>
  <r>
    <m/>
    <m/>
    <x v="8"/>
    <x v="47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  <m/>
    <s v="放款審查課"/>
    <d v="2021-12-03T00:00:00"/>
    <s v="需二審"/>
    <s v="2021/12/14am"/>
    <m/>
    <m/>
    <m/>
    <m/>
    <m/>
    <s v="施美娟"/>
    <m/>
    <m/>
    <m/>
    <m/>
    <e v="#N/A"/>
    <e v="#N/A"/>
    <e v="#N/A"/>
    <x v="6"/>
  </r>
  <r>
    <d v="2021-12-17T00:00:00"/>
    <m/>
    <x v="9"/>
    <x v="48"/>
    <s v="LC001"/>
    <s v="訂正資料查詢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2"/>
    <s v="修正資料查詢"/>
    <s v="新增2021/11/29(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3"/>
    <s v="放行資料查詢"/>
    <s v="新增2021/11/29(主管)"/>
    <s v="張金龍"/>
    <s v="張金龍"/>
    <m/>
    <x v="57"/>
    <d v="2021-12-03T00:00:00"/>
    <m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  <x v="7"/>
  </r>
  <r>
    <d v="2021-12-17T00:00:00"/>
    <m/>
    <x v="9"/>
    <x v="48"/>
    <s v="LC004"/>
    <s v="審核資料查詢"/>
    <s v="新增2021/11/29(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5"/>
    <s v="登錄提交資料查詢"/>
    <s v="新增2021/11/29(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9"/>
    <s v="報表及檔案查詢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  <x v="7"/>
  </r>
  <r>
    <d v="2021-12-17T00:00:00"/>
    <m/>
    <x v="9"/>
    <x v="48"/>
    <s v="LC010"/>
    <s v="鎖定戶號查詢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  <x v="7"/>
  </r>
  <r>
    <d v="2021-12-17T00:00:00"/>
    <m/>
    <x v="9"/>
    <x v="48"/>
    <s v="LC012"/>
    <s v="表單補印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樞紐分析表2" cacheId="98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PE67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axis="axisRow" showAll="0">
      <items count="52">
        <item x="0"/>
        <item x="3"/>
        <item x="2"/>
        <item x="1"/>
        <item x="4"/>
        <item x="5"/>
        <item x="6"/>
        <item x="8"/>
        <item x="30"/>
        <item x="32"/>
        <item x="9"/>
        <item x="10"/>
        <item x="12"/>
        <item x="17"/>
        <item x="29"/>
        <item x="14"/>
        <item x="15"/>
        <item x="18"/>
        <item x="33"/>
        <item x="22"/>
        <item x="16"/>
        <item x="27"/>
        <item x="28"/>
        <item x="21"/>
        <item x="20"/>
        <item x="38"/>
        <item x="40"/>
        <item x="41"/>
        <item x="34"/>
        <item x="23"/>
        <item x="39"/>
        <item x="19"/>
        <item x="31"/>
        <item x="25"/>
        <item x="42"/>
        <item x="26"/>
        <item x="7"/>
        <item x="24"/>
        <item x="13"/>
        <item x="47"/>
        <item x="46"/>
        <item x="35"/>
        <item x="37"/>
        <item x="43"/>
        <item x="45"/>
        <item x="44"/>
        <item x="36"/>
        <item x="11"/>
        <item m="1" x="50"/>
        <item x="49"/>
        <item x="48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m="1" x="59"/>
        <item x="58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2"/>
    <field x="3"/>
  </rowFields>
  <rowItems count="62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2"/>
    </i>
    <i r="1">
      <x v="11"/>
    </i>
    <i r="1">
      <x v="12"/>
    </i>
    <i r="1">
      <x v="13"/>
    </i>
    <i r="1">
      <x v="14"/>
    </i>
    <i r="1">
      <x v="15"/>
    </i>
    <i>
      <x v="3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5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6"/>
    </i>
    <i r="1">
      <x v="39"/>
    </i>
    <i r="1">
      <x v="40"/>
    </i>
    <i>
      <x v="7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>
      <x v="9"/>
    </i>
    <i r="1">
      <x v="49"/>
    </i>
    <i>
      <x v="10"/>
    </i>
    <i r="1">
      <x v="50"/>
    </i>
    <i t="grand">
      <x/>
    </i>
  </rowItems>
  <colFields count="2">
    <field x="10"/>
    <field x="-2"/>
  </colFields>
  <colItems count="420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2021/11/26統計完成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8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KT17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305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>
      <x v="4"/>
      <x/>
    </i>
    <i r="1" i="1">
      <x v="1"/>
    </i>
    <i r="1" i="2">
      <x v="2"/>
    </i>
    <i r="1" i="3">
      <x v="3"/>
    </i>
    <i r="1" i="4">
      <x v="4"/>
    </i>
    <i>
      <x v="5"/>
      <x/>
    </i>
    <i r="1" i="1">
      <x v="1"/>
    </i>
    <i r="1" i="2">
      <x v="2"/>
    </i>
    <i r="1" i="3">
      <x v="3"/>
    </i>
    <i r="1" i="4">
      <x v="4"/>
    </i>
    <i>
      <x v="6"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>
      <x v="13"/>
      <x/>
    </i>
    <i r="1" i="1">
      <x v="1"/>
    </i>
    <i r="1" i="2">
      <x v="2"/>
    </i>
    <i r="1" i="3">
      <x v="3"/>
    </i>
    <i r="1" i="4">
      <x v="4"/>
    </i>
    <i>
      <x v="14"/>
      <x/>
    </i>
    <i r="1" i="1">
      <x v="1"/>
    </i>
    <i r="1" i="2">
      <x v="2"/>
    </i>
    <i r="1" i="3">
      <x v="3"/>
    </i>
    <i r="1" i="4">
      <x v="4"/>
    </i>
    <i>
      <x v="15"/>
      <x/>
    </i>
    <i r="1" i="1">
      <x v="1"/>
    </i>
    <i r="1" i="2">
      <x v="2"/>
    </i>
    <i r="1" i="3">
      <x v="3"/>
    </i>
    <i r="1" i="4">
      <x v="4"/>
    </i>
    <i>
      <x v="16"/>
      <x/>
    </i>
    <i r="1" i="1">
      <x v="1"/>
    </i>
    <i r="1" i="2">
      <x v="2"/>
    </i>
    <i r="1" i="3">
      <x v="3"/>
    </i>
    <i r="1" i="4">
      <x v="4"/>
    </i>
    <i>
      <x v="17"/>
      <x/>
    </i>
    <i r="1" i="1">
      <x v="1"/>
    </i>
    <i r="1" i="2">
      <x v="2"/>
    </i>
    <i r="1" i="3">
      <x v="3"/>
    </i>
    <i r="1" i="4">
      <x v="4"/>
    </i>
    <i>
      <x v="18"/>
      <x/>
    </i>
    <i r="1" i="1">
      <x v="1"/>
    </i>
    <i r="1" i="2">
      <x v="2"/>
    </i>
    <i r="1" i="3">
      <x v="3"/>
    </i>
    <i r="1" i="4">
      <x v="4"/>
    </i>
    <i>
      <x v="19"/>
      <x/>
    </i>
    <i r="1" i="1">
      <x v="1"/>
    </i>
    <i r="1" i="2">
      <x v="2"/>
    </i>
    <i r="1" i="3">
      <x v="3"/>
    </i>
    <i r="1" i="4">
      <x v="4"/>
    </i>
    <i>
      <x v="20"/>
      <x/>
    </i>
    <i r="1" i="1">
      <x v="1"/>
    </i>
    <i r="1" i="2">
      <x v="2"/>
    </i>
    <i r="1" i="3">
      <x v="3"/>
    </i>
    <i r="1" i="4">
      <x v="4"/>
    </i>
    <i>
      <x v="21"/>
      <x/>
    </i>
    <i r="1" i="1">
      <x v="1"/>
    </i>
    <i r="1" i="2">
      <x v="2"/>
    </i>
    <i r="1" i="3">
      <x v="3"/>
    </i>
    <i r="1" i="4">
      <x v="4"/>
    </i>
    <i>
      <x v="22"/>
      <x/>
    </i>
    <i r="1" i="1">
      <x v="1"/>
    </i>
    <i r="1" i="2">
      <x v="2"/>
    </i>
    <i r="1" i="3">
      <x v="3"/>
    </i>
    <i r="1" i="4">
      <x v="4"/>
    </i>
    <i>
      <x v="23"/>
      <x/>
    </i>
    <i r="1" i="1">
      <x v="1"/>
    </i>
    <i r="1" i="2">
      <x v="2"/>
    </i>
    <i r="1" i="3">
      <x v="3"/>
    </i>
    <i r="1" i="4">
      <x v="4"/>
    </i>
    <i>
      <x v="24"/>
      <x/>
    </i>
    <i r="1" i="1">
      <x v="1"/>
    </i>
    <i r="1" i="2">
      <x v="2"/>
    </i>
    <i r="1" i="3">
      <x v="3"/>
    </i>
    <i r="1" i="4">
      <x v="4"/>
    </i>
    <i>
      <x v="25"/>
      <x/>
    </i>
    <i r="1" i="1">
      <x v="1"/>
    </i>
    <i r="1" i="2">
      <x v="2"/>
    </i>
    <i r="1" i="3">
      <x v="3"/>
    </i>
    <i r="1" i="4">
      <x v="4"/>
    </i>
    <i>
      <x v="26"/>
      <x/>
    </i>
    <i r="1" i="1">
      <x v="1"/>
    </i>
    <i r="1" i="2">
      <x v="2"/>
    </i>
    <i r="1" i="3">
      <x v="3"/>
    </i>
    <i r="1" i="4">
      <x v="4"/>
    </i>
    <i>
      <x v="27"/>
      <x/>
    </i>
    <i r="1" i="1">
      <x v="1"/>
    </i>
    <i r="1" i="2">
      <x v="2"/>
    </i>
    <i r="1" i="3">
      <x v="3"/>
    </i>
    <i r="1" i="4">
      <x v="4"/>
    </i>
    <i>
      <x v="28"/>
      <x/>
    </i>
    <i r="1" i="1">
      <x v="1"/>
    </i>
    <i r="1" i="2">
      <x v="2"/>
    </i>
    <i r="1" i="3">
      <x v="3"/>
    </i>
    <i r="1" i="4">
      <x v="4"/>
    </i>
    <i>
      <x v="29"/>
      <x/>
    </i>
    <i r="1" i="1">
      <x v="1"/>
    </i>
    <i r="1" i="2">
      <x v="2"/>
    </i>
    <i r="1" i="3">
      <x v="3"/>
    </i>
    <i r="1" i="4">
      <x v="4"/>
    </i>
    <i>
      <x v="30"/>
      <x/>
    </i>
    <i r="1" i="1">
      <x v="1"/>
    </i>
    <i r="1" i="2">
      <x v="2"/>
    </i>
    <i r="1" i="3">
      <x v="3"/>
    </i>
    <i r="1" i="4">
      <x v="4"/>
    </i>
    <i>
      <x v="31"/>
      <x/>
    </i>
    <i r="1" i="1">
      <x v="1"/>
    </i>
    <i r="1" i="2">
      <x v="2"/>
    </i>
    <i r="1" i="3">
      <x v="3"/>
    </i>
    <i r="1" i="4">
      <x v="4"/>
    </i>
    <i>
      <x v="32"/>
      <x/>
    </i>
    <i r="1" i="1">
      <x v="1"/>
    </i>
    <i r="1" i="2">
      <x v="2"/>
    </i>
    <i r="1" i="3">
      <x v="3"/>
    </i>
    <i r="1" i="4">
      <x v="4"/>
    </i>
    <i>
      <x v="33"/>
      <x/>
    </i>
    <i r="1" i="1">
      <x v="1"/>
    </i>
    <i r="1" i="2">
      <x v="2"/>
    </i>
    <i r="1" i="3">
      <x v="3"/>
    </i>
    <i r="1" i="4">
      <x v="4"/>
    </i>
    <i>
      <x v="34"/>
      <x/>
    </i>
    <i r="1" i="1">
      <x v="1"/>
    </i>
    <i r="1" i="2">
      <x v="2"/>
    </i>
    <i r="1" i="3">
      <x v="3"/>
    </i>
    <i r="1" i="4">
      <x v="4"/>
    </i>
    <i>
      <x v="35"/>
      <x/>
    </i>
    <i r="1" i="1">
      <x v="1"/>
    </i>
    <i r="1" i="2">
      <x v="2"/>
    </i>
    <i r="1" i="3">
      <x v="3"/>
    </i>
    <i r="1" i="4">
      <x v="4"/>
    </i>
    <i>
      <x v="36"/>
      <x/>
    </i>
    <i r="1" i="1">
      <x v="1"/>
    </i>
    <i r="1" i="2">
      <x v="2"/>
    </i>
    <i r="1" i="3">
      <x v="3"/>
    </i>
    <i r="1" i="4">
      <x v="4"/>
    </i>
    <i>
      <x v="37"/>
      <x/>
    </i>
    <i r="1" i="1">
      <x v="1"/>
    </i>
    <i r="1" i="2">
      <x v="2"/>
    </i>
    <i r="1" i="3">
      <x v="3"/>
    </i>
    <i r="1" i="4">
      <x v="4"/>
    </i>
    <i>
      <x v="38"/>
      <x/>
    </i>
    <i r="1" i="1">
      <x v="1"/>
    </i>
    <i r="1" i="2">
      <x v="2"/>
    </i>
    <i r="1" i="3">
      <x v="3"/>
    </i>
    <i r="1" i="4">
      <x v="4"/>
    </i>
    <i>
      <x v="39"/>
      <x/>
    </i>
    <i r="1" i="1">
      <x v="1"/>
    </i>
    <i r="1" i="2">
      <x v="2"/>
    </i>
    <i r="1" i="3">
      <x v="3"/>
    </i>
    <i r="1" i="4">
      <x v="4"/>
    </i>
    <i>
      <x v="40"/>
      <x/>
    </i>
    <i r="1" i="1">
      <x v="1"/>
    </i>
    <i r="1" i="2">
      <x v="2"/>
    </i>
    <i r="1" i="3">
      <x v="3"/>
    </i>
    <i r="1" i="4">
      <x v="4"/>
    </i>
    <i>
      <x v="41"/>
      <x/>
    </i>
    <i r="1" i="1">
      <x v="1"/>
    </i>
    <i r="1" i="2">
      <x v="2"/>
    </i>
    <i r="1" i="3">
      <x v="3"/>
    </i>
    <i r="1" i="4">
      <x v="4"/>
    </i>
    <i>
      <x v="42"/>
      <x/>
    </i>
    <i r="1" i="1">
      <x v="1"/>
    </i>
    <i r="1" i="2">
      <x v="2"/>
    </i>
    <i r="1" i="3">
      <x v="3"/>
    </i>
    <i r="1" i="4">
      <x v="4"/>
    </i>
    <i>
      <x v="43"/>
      <x/>
    </i>
    <i r="1" i="1">
      <x v="1"/>
    </i>
    <i r="1" i="2">
      <x v="2"/>
    </i>
    <i r="1" i="3">
      <x v="3"/>
    </i>
    <i r="1" i="4">
      <x v="4"/>
    </i>
    <i>
      <x v="44"/>
      <x/>
    </i>
    <i r="1" i="1">
      <x v="1"/>
    </i>
    <i r="1" i="2">
      <x v="2"/>
    </i>
    <i r="1" i="3">
      <x v="3"/>
    </i>
    <i r="1" i="4">
      <x v="4"/>
    </i>
    <i>
      <x v="45"/>
      <x/>
    </i>
    <i r="1" i="1">
      <x v="1"/>
    </i>
    <i r="1" i="2">
      <x v="2"/>
    </i>
    <i r="1" i="3">
      <x v="3"/>
    </i>
    <i r="1" i="4">
      <x v="4"/>
    </i>
    <i>
      <x v="46"/>
      <x/>
    </i>
    <i r="1" i="1">
      <x v="1"/>
    </i>
    <i r="1" i="2">
      <x v="2"/>
    </i>
    <i r="1" i="3">
      <x v="3"/>
    </i>
    <i r="1" i="4">
      <x v="4"/>
    </i>
    <i>
      <x v="47"/>
      <x/>
    </i>
    <i r="1" i="1">
      <x v="1"/>
    </i>
    <i r="1" i="2">
      <x v="2"/>
    </i>
    <i r="1" i="3">
      <x v="3"/>
    </i>
    <i r="1" i="4">
      <x v="4"/>
    </i>
    <i>
      <x v="48"/>
      <x/>
    </i>
    <i r="1" i="1">
      <x v="1"/>
    </i>
    <i r="1" i="2">
      <x v="2"/>
    </i>
    <i r="1" i="3">
      <x v="3"/>
    </i>
    <i r="1" i="4">
      <x v="4"/>
    </i>
    <i>
      <x v="49"/>
      <x/>
    </i>
    <i r="1" i="1">
      <x v="1"/>
    </i>
    <i r="1" i="2">
      <x v="2"/>
    </i>
    <i r="1" i="3">
      <x v="3"/>
    </i>
    <i r="1" i="4">
      <x v="4"/>
    </i>
    <i>
      <x v="50"/>
      <x/>
    </i>
    <i r="1" i="1">
      <x v="1"/>
    </i>
    <i r="1" i="2">
      <x v="2"/>
    </i>
    <i r="1" i="3">
      <x v="3"/>
    </i>
    <i r="1" i="4">
      <x v="4"/>
    </i>
    <i>
      <x v="51"/>
      <x/>
    </i>
    <i r="1" i="1">
      <x v="1"/>
    </i>
    <i r="1" i="2">
      <x v="2"/>
    </i>
    <i r="1" i="3">
      <x v="3"/>
    </i>
    <i r="1" i="4">
      <x v="4"/>
    </i>
    <i>
      <x v="52"/>
      <x/>
    </i>
    <i r="1" i="1">
      <x v="1"/>
    </i>
    <i r="1" i="2">
      <x v="2"/>
    </i>
    <i r="1" i="3">
      <x v="3"/>
    </i>
    <i r="1" i="4">
      <x v="4"/>
    </i>
    <i>
      <x v="53"/>
      <x/>
    </i>
    <i r="1" i="1">
      <x v="1"/>
    </i>
    <i r="1" i="2">
      <x v="2"/>
    </i>
    <i r="1" i="3">
      <x v="3"/>
    </i>
    <i r="1" i="4">
      <x v="4"/>
    </i>
    <i>
      <x v="54"/>
      <x/>
    </i>
    <i r="1" i="1">
      <x v="1"/>
    </i>
    <i r="1" i="2">
      <x v="2"/>
    </i>
    <i r="1" i="3">
      <x v="3"/>
    </i>
    <i r="1" i="4">
      <x v="4"/>
    </i>
    <i>
      <x v="55"/>
      <x/>
    </i>
    <i r="1" i="1">
      <x v="1"/>
    </i>
    <i r="1" i="2">
      <x v="2"/>
    </i>
    <i r="1" i="3">
      <x v="3"/>
    </i>
    <i r="1" i="4">
      <x v="4"/>
    </i>
    <i>
      <x v="56"/>
      <x/>
    </i>
    <i r="1" i="1">
      <x v="1"/>
    </i>
    <i r="1" i="2">
      <x v="2"/>
    </i>
    <i r="1" i="3">
      <x v="3"/>
    </i>
    <i r="1" i="4">
      <x v="4"/>
    </i>
    <i>
      <x v="57"/>
      <x/>
    </i>
    <i r="1" i="1">
      <x v="1"/>
    </i>
    <i r="1" i="2">
      <x v="2"/>
    </i>
    <i r="1" i="3">
      <x v="3"/>
    </i>
    <i r="1" i="4">
      <x v="4"/>
    </i>
    <i>
      <x v="58"/>
      <x/>
    </i>
    <i r="1" i="1">
      <x v="1"/>
    </i>
    <i r="1" i="2">
      <x v="2"/>
    </i>
    <i r="1" i="3">
      <x v="3"/>
    </i>
    <i r="1" i="4">
      <x v="4"/>
    </i>
    <i>
      <x v="59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94">
      <pivotArea type="all" dataOnly="0" outline="0" fieldPosition="0"/>
    </format>
    <format dxfId="193">
      <pivotArea outline="0" collapsedLevelsAreSubtotals="1" fieldPosition="0"/>
    </format>
    <format dxfId="192">
      <pivotArea type="origin" dataOnly="0" labelOnly="1" outline="0" fieldPosition="0"/>
    </format>
    <format dxfId="191">
      <pivotArea field="10" type="button" dataOnly="0" labelOnly="1" outline="0" axis="axisCol" fieldPosition="0"/>
    </format>
    <format dxfId="190">
      <pivotArea field="-2" type="button" dataOnly="0" labelOnly="1" outline="0" axis="axisCol" fieldPosition="1"/>
    </format>
    <format dxfId="189">
      <pivotArea type="topRight" dataOnly="0" labelOnly="1" outline="0" fieldPosition="0"/>
    </format>
    <format dxfId="188">
      <pivotArea field="2" type="button" dataOnly="0" labelOnly="1" outline="0" axis="axisRow" fieldPosition="0"/>
    </format>
    <format dxfId="187">
      <pivotArea dataOnly="0" labelOnly="1" fieldPosition="0">
        <references count="1">
          <reference field="2" count="1">
            <x v="7"/>
          </reference>
        </references>
      </pivotArea>
    </format>
    <format dxfId="186">
      <pivotArea dataOnly="0" labelOnly="1" grandRow="1" outline="0" fieldPosition="0"/>
    </format>
    <format dxfId="18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8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8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8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8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80">
      <pivotArea type="all" dataOnly="0" outline="0" fieldPosition="0"/>
    </format>
    <format dxfId="179">
      <pivotArea outline="0" collapsedLevelsAreSubtotals="1" fieldPosition="0"/>
    </format>
    <format dxfId="178">
      <pivotArea type="origin" dataOnly="0" labelOnly="1" outline="0" fieldPosition="0"/>
    </format>
    <format dxfId="177">
      <pivotArea field="10" type="button" dataOnly="0" labelOnly="1" outline="0" axis="axisCol" fieldPosition="0"/>
    </format>
    <format dxfId="176">
      <pivotArea field="-2" type="button" dataOnly="0" labelOnly="1" outline="0" axis="axisCol" fieldPosition="1"/>
    </format>
    <format dxfId="175">
      <pivotArea type="topRight" dataOnly="0" labelOnly="1" outline="0" fieldPosition="0"/>
    </format>
    <format dxfId="174">
      <pivotArea field="2" type="button" dataOnly="0" labelOnly="1" outline="0" axis="axisRow" fieldPosition="0"/>
    </format>
    <format dxfId="173">
      <pivotArea dataOnly="0" labelOnly="1" fieldPosition="0">
        <references count="1">
          <reference field="2" count="1">
            <x v="7"/>
          </reference>
        </references>
      </pivotArea>
    </format>
    <format dxfId="172">
      <pivotArea dataOnly="0" labelOnly="1" grandRow="1" outline="0" fieldPosition="0"/>
    </format>
    <format dxfId="171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70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69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68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67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66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16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6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6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6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6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8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1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160">
      <pivotArea type="all" dataOnly="0" outline="0" fieldPosition="0"/>
    </format>
    <format dxfId="159">
      <pivotArea outline="0" collapsedLevelsAreSubtotals="1" fieldPosition="0"/>
    </format>
    <format dxfId="158">
      <pivotArea type="origin" dataOnly="0" labelOnly="1" outline="0" fieldPosition="0"/>
    </format>
    <format dxfId="157">
      <pivotArea field="10" type="button" dataOnly="0" labelOnly="1" outline="0" axis="axisCol" fieldPosition="0"/>
    </format>
    <format dxfId="156">
      <pivotArea field="-2" type="button" dataOnly="0" labelOnly="1" outline="0" axis="axisCol" fieldPosition="1"/>
    </format>
    <format dxfId="155">
      <pivotArea type="topRight" dataOnly="0" labelOnly="1" outline="0" fieldPosition="0"/>
    </format>
    <format dxfId="154">
      <pivotArea field="2" type="button" dataOnly="0" labelOnly="1" outline="0" axis="axisRow" fieldPosition="0"/>
    </format>
    <format dxfId="153">
      <pivotArea dataOnly="0" labelOnly="1" fieldPosition="0">
        <references count="1">
          <reference field="2" count="1">
            <x v="7"/>
          </reference>
        </references>
      </pivotArea>
    </format>
    <format dxfId="152">
      <pivotArea dataOnly="0" labelOnly="1" grandRow="1" outline="0" fieldPosition="0"/>
    </format>
    <format dxfId="151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50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49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88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P56" firstHeaderRow="1" firstDataRow="2" firstDataCol="1"/>
  <pivotFields count="7">
    <pivotField axis="axisRow" showAll="0">
      <items count="219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1"/>
        <item h="1" x="212"/>
        <item h="1" x="213"/>
        <item h="1" x="214"/>
        <item h="1" x="210"/>
        <item h="1" x="216"/>
        <item h="1" x="217"/>
        <item h="1" x="215"/>
        <item t="default"/>
      </items>
    </pivotField>
    <pivotField showAll="0"/>
    <pivotField showAll="0"/>
    <pivotField showAll="0"/>
    <pivotField axis="axisCol" dataField="1" showAll="0">
      <items count="48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46"/>
        <item x="40"/>
        <item x="42"/>
        <item x="43"/>
        <item x="44"/>
        <item x="45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 t="grand">
      <x/>
    </i>
  </colItems>
  <dataFields count="1">
    <dataField name="計數 - 會議日期" fld="4" subtotal="count" baseField="0" baseItem="0"/>
  </dataFields>
  <formats count="12">
    <format dxfId="148">
      <pivotArea type="all" dataOnly="0" outline="0" fieldPosition="0"/>
    </format>
    <format dxfId="147">
      <pivotArea outline="0" collapsedLevelsAreSubtotals="1" fieldPosition="0"/>
    </format>
    <format dxfId="146">
      <pivotArea field="4" type="button" dataOnly="0" labelOnly="1" outline="0" axis="axisCol" fieldPosition="0"/>
    </format>
    <format dxfId="145">
      <pivotArea dataOnly="0" labelOnly="1" fieldPosition="0">
        <references count="1">
          <reference field="4" count="0"/>
        </references>
      </pivotArea>
    </format>
    <format dxfId="144">
      <pivotArea dataOnly="0" labelOnly="1" grandRow="1" outline="0" fieldPosition="0"/>
    </format>
    <format dxfId="143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142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141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140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139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138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137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9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Q68" firstHeaderRow="1" firstDataRow="3" firstDataCol="1"/>
  <pivotFields count="7">
    <pivotField axis="axisRow" showAll="0">
      <items count="32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t="default"/>
      </items>
    </pivotField>
    <pivotField showAll="0"/>
    <pivotField showAll="0"/>
    <pivotField showAll="0"/>
    <pivotField axis="axisCol" dataField="1" showAll="0">
      <items count="36">
        <item m="1" x="33"/>
        <item x="1"/>
        <item m="1" x="34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t="default"/>
      </items>
    </pivotField>
    <pivotField showAll="0"/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2">
    <field x="4"/>
    <field x="-2"/>
  </colFields>
  <colItems count="6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136">
      <pivotArea field="4" type="button" dataOnly="0" labelOnly="1" outline="0" axis="axisCol" fieldPosition="0"/>
    </format>
    <format dxfId="135">
      <pivotArea type="all" dataOnly="0" outline="0" fieldPosition="0"/>
    </format>
    <format dxfId="134">
      <pivotArea type="origin" dataOnly="0" labelOnly="1" outline="0" fieldPosition="0"/>
    </format>
    <format dxfId="133">
      <pivotArea field="4" type="button" dataOnly="0" labelOnly="1" outline="0" axis="axisCol" fieldPosition="0"/>
    </format>
    <format dxfId="132">
      <pivotArea field="0" type="button" dataOnly="0" labelOnly="1" outline="0" axis="axisRow" fieldPosition="0"/>
    </format>
    <format dxfId="131">
      <pivotArea dataOnly="0" labelOnly="1" grandRow="1" outline="0" fieldPosition="0"/>
    </format>
    <format dxfId="130">
      <pivotArea field="4" type="button" dataOnly="0" labelOnly="1" outline="0" axis="axisCol" fieldPosition="0"/>
    </format>
    <format dxfId="129">
      <pivotArea type="origin" dataOnly="0" labelOnly="1" outline="0" fieldPosition="0"/>
    </format>
    <format dxfId="128">
      <pivotArea field="0" type="button" dataOnly="0" labelOnly="1" outline="0" axis="axisRow" fieldPosition="0"/>
    </format>
    <format dxfId="127">
      <pivotArea dataOnly="0" labelOnly="1" grandRow="1" outline="0" fieldPosition="0"/>
    </format>
    <format dxfId="126">
      <pivotArea type="all" dataOnly="0" outline="0" fieldPosition="0"/>
    </format>
    <format dxfId="125">
      <pivotArea outline="0" collapsedLevelsAreSubtotals="1" fieldPosition="0"/>
    </format>
    <format dxfId="124">
      <pivotArea type="origin" dataOnly="0" labelOnly="1" outline="0" fieldPosition="0"/>
    </format>
    <format dxfId="123">
      <pivotArea field="4" type="button" dataOnly="0" labelOnly="1" outline="0" axis="axisCol" fieldPosition="0"/>
    </format>
    <format dxfId="122">
      <pivotArea field="-2" type="button" dataOnly="0" labelOnly="1" outline="0" axis="axisCol" fieldPosition="1"/>
    </format>
    <format dxfId="121">
      <pivotArea type="topRight" dataOnly="0" labelOnly="1" outline="0" fieldPosition="0"/>
    </format>
    <format dxfId="120">
      <pivotArea field="0" type="button" dataOnly="0" labelOnly="1" outline="0" axis="axisRow" fieldPosition="0"/>
    </format>
    <format dxfId="119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3" totalsRowShown="0" headerRowDxfId="258" dataDxfId="257" dataCellStyle="百分比">
  <autoFilter ref="A2:K73" xr:uid="{00000000-0009-0000-0100-000001000000}"/>
  <tableColumns count="11">
    <tableColumn id="1" xr3:uid="{00000000-0010-0000-0000-000001000000}" name="日期" dataDxfId="256"/>
    <tableColumn id="2" xr3:uid="{00000000-0010-0000-0000-000002000000}" name="週" dataDxfId="255">
      <calculatedColumnFormula>表格1[[#This Row],[日期]]</calculatedColumnFormula>
    </tableColumn>
    <tableColumn id="3" xr3:uid="{00000000-0010-0000-0000-000003000000}" name="合計數" dataDxfId="254">
      <calculatedColumnFormula>COUNTA(URS確認!E:E)-1</calculatedColumnFormula>
    </tableColumn>
    <tableColumn id="4" xr3:uid="{00000000-0010-0000-0000-000004000000}" name="累計預估" dataDxfId="253">
      <calculatedColumnFormula>COUNTIF(URS確認!K:K,"&lt;"&amp;A3+1)</calculatedColumnFormula>
    </tableColumn>
    <tableColumn id="5" xr3:uid="{00000000-0010-0000-0000-000005000000}" name="累計完成" dataDxfId="252">
      <calculatedColumnFormula>D7-D2</calculatedColumnFormula>
    </tableColumn>
    <tableColumn id="12" xr3:uid="{00000000-0010-0000-0000-00000C000000}" name="本周預計" dataDxfId="251">
      <calculatedColumnFormula>D7-D2</calculatedColumnFormula>
    </tableColumn>
    <tableColumn id="13" xr3:uid="{00000000-0010-0000-0000-00000D000000}" name="本周完成" dataDxfId="250">
      <calculatedColumnFormula>E7-E2</calculatedColumnFormula>
    </tableColumn>
    <tableColumn id="14" xr3:uid="{00000000-0010-0000-0000-00000E000000}" name="進度" dataDxfId="249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248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247" dataCellStyle="百分比">
      <calculatedColumnFormula>表格1[[#This Row],[累計完成]]/表格1[[#This Row],[合計數]]</calculatedColumnFormula>
    </tableColumn>
    <tableColumn id="10" xr3:uid="{00000000-0010-0000-0000-00000A000000}" name="欄1" dataDxfId="246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W539" totalsRowShown="0" headerRowDxfId="245" dataDxfId="244">
  <autoFilter ref="A1:AW539" xr:uid="{00000000-0009-0000-0100-000002000000}"/>
  <tableColumns count="49">
    <tableColumn id="2" xr3:uid="{00000000-0010-0000-0100-000002000000}" name="URS程式預計完成時間" dataDxfId="243"/>
    <tableColumn id="1" xr3:uid="{00000000-0010-0000-0100-000001000000}" name="狀態" dataDxfId="242"/>
    <tableColumn id="22" xr3:uid="{00000000-0010-0000-0100-000016000000}" name="業務大類" dataDxfId="241"/>
    <tableColumn id="26" xr3:uid="{00000000-0010-0000-0100-00001A000000}" name="流程" dataDxfId="240"/>
    <tableColumn id="5" xr3:uid="{00000000-0010-0000-0100-000005000000}" name="功能代號" dataDxfId="239"/>
    <tableColumn id="9" xr3:uid="{00000000-0010-0000-0100-000009000000}" name="功能名稱/說明" dataDxfId="238"/>
    <tableColumn id="38" xr3:uid="{00000000-0010-0000-0100-000026000000}" name="刪除整併說明" dataDxfId="237"/>
    <tableColumn id="4" xr3:uid="{00000000-0010-0000-0100-000004000000}" name="SA" dataDxfId="236"/>
    <tableColumn id="11" xr3:uid="{00000000-0010-0000-0100-00000B000000}" name="展示協助" dataDxfId="235"/>
    <tableColumn id="37" xr3:uid="{00000000-0010-0000-0100-000025000000}" name="URS版本" dataDxfId="234"/>
    <tableColumn id="3" xr3:uid="{00000000-0010-0000-0100-000003000000}" name="預計展示" dataDxfId="233"/>
    <tableColumn id="18" xr3:uid="{00000000-0010-0000-0100-000012000000}" name="實際展示" dataDxfId="232"/>
    <tableColumn id="24" xr3:uid="{00000000-0010-0000-0100-000018000000}" name="URS完成" dataDxfId="231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230"/>
    <tableColumn id="21" xr3:uid="{00000000-0010-0000-0100-000015000000}" name="User" dataDxfId="229"/>
    <tableColumn id="7" xr3:uid="{00000000-0010-0000-0100-000007000000}" name="User2" dataDxfId="228"/>
    <tableColumn id="8" xr3:uid="{00000000-0010-0000-0100-000008000000}" name="段式" dataDxfId="227"/>
    <tableColumn id="10" xr3:uid="{00000000-0010-0000-0100-00000A000000}" name="經辦等級" dataDxfId="226"/>
    <tableColumn id="12" xr3:uid="{00000000-0010-0000-0100-00000C000000}" name="授權" dataDxfId="225"/>
    <tableColumn id="13" xr3:uid="{00000000-0010-0000-0100-00000D000000}" name="訂正" dataDxfId="224"/>
    <tableColumn id="14" xr3:uid="{00000000-0010-0000-0100-00000E000000}" name="修正" dataDxfId="223"/>
    <tableColumn id="16" xr3:uid="{00000000-0010-0000-0100-000010000000}" name="帳務" dataDxfId="222"/>
    <tableColumn id="17" xr3:uid="{00000000-0010-0000-0100-000011000000}" name="額度" dataDxfId="221"/>
    <tableColumn id="15" xr3:uid="{00000000-0010-0000-0100-00000F000000}" name="執行單位" dataDxfId="220">
      <calculatedColumnFormula>VLOOKUP(功能_33[[#This Row],[User]],SKL放款!A:G,7,FALSE)</calculatedColumnFormula>
    </tableColumn>
    <tableColumn id="32" xr3:uid="{00000000-0010-0000-0100-000020000000}" name="程式完成" dataDxfId="219"/>
    <tableColumn id="34" xr3:uid="{00000000-0010-0000-0100-000022000000}" name="URS交二審" dataDxfId="218"/>
    <tableColumn id="31" xr3:uid="{00000000-0010-0000-0100-00001F000000}" name="二審預排" dataDxfId="217"/>
    <tableColumn id="36" xr3:uid="{00000000-0010-0000-0100-000024000000}" name="二審實際" dataDxfId="216"/>
    <tableColumn id="27" xr3:uid="{00000000-0010-0000-0100-00001B000000}" name="正式_x000a_交付審查" dataDxfId="215"/>
    <tableColumn id="29" xr3:uid="{00000000-0010-0000-0100-00001D000000}" name="IT審核人" dataDxfId="214"/>
    <tableColumn id="6" xr3:uid="{00000000-0010-0000-0100-000006000000}" name="收到IT_x000a_審查意見" dataDxfId="213"/>
    <tableColumn id="35" xr3:uid="{00000000-0010-0000-0100-000023000000}" name="回覆IT_x000a_審查意見" dataDxfId="212"/>
    <tableColumn id="33" xr3:uid="{00000000-0010-0000-0100-000021000000}" name="User審閱人" dataDxfId="211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210"/>
    <tableColumn id="39" xr3:uid="{00000000-0010-0000-0100-000027000000}" name="回覆User審查意見" dataDxfId="209"/>
    <tableColumn id="25" xr3:uid="{00000000-0010-0000-0100-000019000000}" name="送出簽核檢核日" dataDxfId="208"/>
    <tableColumn id="19" xr3:uid="{00000000-0010-0000-0100-000013000000}" name="覆測日" dataDxfId="207"/>
    <tableColumn id="23" xr3:uid="{00000000-0010-0000-0100-000017000000}" name="AS400入口" dataDxfId="206">
      <calculatedColumnFormula>VLOOKUP(功能_33[[#This Row],[功能代號]],'[4]20211001'!$A:$J,8,FALSE)</calculatedColumnFormula>
    </tableColumn>
    <tableColumn id="41" xr3:uid="{00000000-0010-0000-0100-000029000000}" name="AS400名稱" dataDxfId="205">
      <calculatedColumnFormula>VLOOKUP(功能_33[[#This Row],[功能代號]],'[4]20211001'!$A:$J,9,FALSE)</calculatedColumnFormula>
    </tableColumn>
    <tableColumn id="42" xr3:uid="{00000000-0010-0000-0100-00002A000000}" name="需二審" dataDxfId="204">
      <calculatedColumnFormula>VLOOKUP(功能_33[[#This Row],[功能代號]],需二審tmp!A:A,1,FALSE)</calculatedColumnFormula>
    </tableColumn>
    <tableColumn id="40" xr3:uid="{00000000-0010-0000-0100-000028000000}" name="2021/11/26OK" dataDxfId="203"/>
    <tableColumn id="49" xr3:uid="{00000000-0010-0000-0100-000031000000}" name="欄1" dataDxfId="202"/>
    <tableColumn id="28" xr3:uid="{00000000-0010-0000-0100-00001C000000}" name="己交付" dataDxfId="201">
      <calculatedColumnFormula>IF(COUNTA(AC2)=1,LEFT(D2,3),"")</calculatedColumnFormula>
    </tableColumn>
    <tableColumn id="43" xr3:uid="{00000000-0010-0000-0100-00002B000000}" name="己完成" dataDxfId="200">
      <calculatedColumnFormula>IF(AND(COUNTA(L2)=1,COUNTA(M2)=1,COUNTA(Y2)=1,COUNTA(AB2)=1,COUNTA(AC2)=0),LEFT(D2,3),"")</calculatedColumnFormula>
    </tableColumn>
    <tableColumn id="47" xr3:uid="{00000000-0010-0000-0100-00002F000000}" name="待二審" dataDxfId="199">
      <calculatedColumnFormula>IF(AND(COUNTA(L2)=1,COUNTA(M2)=1,COUNTA(Y2)=1,COUNTA(AB2)=0,COUNTA(AC2)=0),LEFT(D2,3),"")</calculatedColumnFormula>
    </tableColumn>
    <tableColumn id="44" xr3:uid="{00000000-0010-0000-0100-00002C000000}" name="URS_x000a_未完成" dataDxfId="198">
      <calculatedColumnFormula>IF(AND(COUNTA(M2)=0,COUNTA(Y2)=1),LEFT(D2,3),"")</calculatedColumnFormula>
    </tableColumn>
    <tableColumn id="45" xr3:uid="{00000000-0010-0000-0100-00002D000000}" name="程式_x000a_未完成" dataDxfId="197">
      <calculatedColumnFormula>IF(AND(COUNTA(M2)=1,COUNTA(Y2)=0),LEFT(D2,3),"")</calculatedColumnFormula>
    </tableColumn>
    <tableColumn id="46" xr3:uid="{00000000-0010-0000-0100-00002E000000}" name="均_x000a_未完成" dataDxfId="196">
      <calculatedColumnFormula>IF(AND(COUNTA(M2)=0,COUNTA(Y2)=0),LEFT(D2,3),"")</calculatedColumnFormula>
    </tableColumn>
    <tableColumn id="48" xr3:uid="{00000000-0010-0000-0100-000030000000}" name="待會議" dataDxfId="195">
      <calculatedColumnFormula>IFERROR(VLOOKUP(功能_33[[#This Row],[流程]],#REF!,1,FALSE),"")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4" totalsRowShown="0" headerRowDxfId="118" dataDxfId="117">
  <autoFilter ref="A2:V24" xr:uid="{00000000-0009-0000-0100-000003000000}"/>
  <tableColumns count="22">
    <tableColumn id="1" xr3:uid="{00000000-0010-0000-0200-000001000000}" name="統計日期" dataDxfId="116"/>
    <tableColumn id="2" xr3:uid="{00000000-0010-0000-0200-000002000000}" name="總計" dataDxfId="115">
      <calculatedColumnFormula>SUM(E3,G3,H3,I3,K3,M3,O3,Q3,U3)</calculatedColumnFormula>
    </tableColumn>
    <tableColumn id="3" xr3:uid="{00000000-0010-0000-0200-000003000000}" name="已完成" dataDxfId="114">
      <calculatedColumnFormula>SUM(F3,H3,J3,L3,N3,P3,R3,V3)</calculatedColumnFormula>
    </tableColumn>
    <tableColumn id="4" xr3:uid="{00000000-0010-0000-0200-000004000000}" name="完成比" dataDxfId="113" dataCellStyle="百分比">
      <calculatedColumnFormula>C3/B3</calculatedColumnFormula>
    </tableColumn>
    <tableColumn id="5" xr3:uid="{00000000-0010-0000-0200-000005000000}" name="累計" dataDxfId="112"/>
    <tableColumn id="6" xr3:uid="{00000000-0010-0000-0200-000006000000}" name="完成" dataDxfId="111"/>
    <tableColumn id="8" xr3:uid="{00000000-0010-0000-0200-000008000000}" name="累計2" dataDxfId="110"/>
    <tableColumn id="9" xr3:uid="{00000000-0010-0000-0200-000009000000}" name="完成2" dataDxfId="109"/>
    <tableColumn id="11" xr3:uid="{00000000-0010-0000-0200-00000B000000}" name="累計3" dataDxfId="108"/>
    <tableColumn id="12" xr3:uid="{00000000-0010-0000-0200-00000C000000}" name="完成3" dataDxfId="107"/>
    <tableColumn id="14" xr3:uid="{00000000-0010-0000-0200-00000E000000}" name="高累計" dataDxfId="106"/>
    <tableColumn id="15" xr3:uid="{00000000-0010-0000-0200-00000F000000}" name="完成7" dataDxfId="105"/>
    <tableColumn id="17" xr3:uid="{00000000-0010-0000-0200-000011000000}" name="中累計" dataDxfId="104"/>
    <tableColumn id="18" xr3:uid="{00000000-0010-0000-0200-000012000000}" name="完成8" dataDxfId="103"/>
    <tableColumn id="20" xr3:uid="{00000000-0010-0000-0200-000014000000}" name="低累計" dataDxfId="102"/>
    <tableColumn id="21" xr3:uid="{00000000-0010-0000-0200-000015000000}" name="完成9" dataDxfId="101"/>
    <tableColumn id="23" xr3:uid="{00000000-0010-0000-0200-000017000000}" name="累計4" dataDxfId="100"/>
    <tableColumn id="24" xr3:uid="{00000000-0010-0000-0200-000018000000}" name="完成4" dataDxfId="99"/>
    <tableColumn id="13" xr3:uid="{00000000-0010-0000-0200-00000D000000}" name="累計5" dataDxfId="98"/>
    <tableColumn id="16" xr3:uid="{00000000-0010-0000-0200-000010000000}" name="完成5" dataDxfId="97"/>
    <tableColumn id="26" xr3:uid="{00000000-0010-0000-0200-00001A000000}" name="累計6" dataDxfId="96"/>
    <tableColumn id="27" xr3:uid="{00000000-0010-0000-0200-00001B000000}" name="完成6" dataDxfId="95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94" dataDxfId="93">
  <autoFilter ref="A1:F332" xr:uid="{00000000-0009-0000-0100-000004000000}"/>
  <tableColumns count="6">
    <tableColumn id="1" xr3:uid="{00000000-0010-0000-0300-000001000000}" name="TranNo" dataDxfId="92"/>
    <tableColumn id="2" xr3:uid="{00000000-0010-0000-0300-000002000000}" name="TranItem" dataDxfId="91"/>
    <tableColumn id="3" xr3:uid="{00000000-0010-0000-0300-000003000000}" name="MenuNo" dataDxfId="90"/>
    <tableColumn id="4" xr3:uid="{00000000-0010-0000-0300-000004000000}" name="SubMenuNo" dataDxfId="89"/>
    <tableColumn id="6" xr3:uid="{00000000-0010-0000-0300-000006000000}" name="業務大類" dataDxfId="88"/>
    <tableColumn id="7" xr3:uid="{00000000-0010-0000-0300-000007000000}" name="業務流程" dataDxfId="8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86" dataDxfId="85" dataCellStyle="百分比">
  <autoFilter ref="A1:I42" xr:uid="{00000000-0009-0000-0100-000005000000}"/>
  <tableColumns count="9">
    <tableColumn id="1" xr3:uid="{00000000-0010-0000-0400-000001000000}" name="日期" dataDxfId="84"/>
    <tableColumn id="2" xr3:uid="{00000000-0010-0000-0400-000002000000}" name="週" dataDxfId="83">
      <calculatedColumnFormula>表格1_5[[#This Row],[日期]]</calculatedColumnFormula>
    </tableColumn>
    <tableColumn id="3" xr3:uid="{00000000-0010-0000-0400-000003000000}" name="合計數" dataDxfId="82">
      <calculatedColumnFormula>COUNTA(URS確認!E:E)-1</calculatedColumnFormula>
    </tableColumn>
    <tableColumn id="4" xr3:uid="{00000000-0010-0000-0400-000004000000}" name="累計預估" dataDxfId="81">
      <calculatedColumnFormula>COUNTIF(URS確認!K:K,"&lt;"&amp;A2+1)</calculatedColumnFormula>
    </tableColumn>
    <tableColumn id="5" xr3:uid="{00000000-0010-0000-0400-000005000000}" name="累計完成" dataDxfId="80">
      <calculatedColumnFormula>COUNTIF(URS確認!M:M,"&lt;"&amp;A2+1)</calculatedColumnFormula>
    </tableColumn>
    <tableColumn id="8" xr3:uid="{00000000-0010-0000-0400-000008000000}" name="延遲數" dataDxfId="79">
      <calculatedColumnFormula>D2-E2</calculatedColumnFormula>
    </tableColumn>
    <tableColumn id="6" xr3:uid="{00000000-0010-0000-0400-000006000000}" name="累計預估達成率" dataDxfId="78" dataCellStyle="百分比">
      <calculatedColumnFormula>COUNTIF(URS確認!K:K,"&lt;"&amp;A2+1)/C2</calculatedColumnFormula>
    </tableColumn>
    <tableColumn id="7" xr3:uid="{00000000-0010-0000-0400-000007000000}" name="累計實際達成率" dataDxfId="77" dataCellStyle="百分比">
      <calculatedColumnFormula>COUNTIF(URS確認!M:M,"&lt;"&amp;A2+1)/C2</calculatedColumnFormula>
    </tableColumn>
    <tableColumn id="9" xr3:uid="{00000000-0010-0000-0400-000009000000}" name="延遲率" dataDxfId="76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0" bestFit="1" customWidth="1"/>
    <col min="2" max="8" width="11.3984375" style="149" bestFit="1" customWidth="1"/>
    <col min="9" max="9" width="11.3984375" style="150" bestFit="1" customWidth="1"/>
    <col min="10" max="10" width="8.59765625" style="150" bestFit="1" customWidth="1"/>
    <col min="11" max="11" width="11.3984375" style="150" bestFit="1" customWidth="1"/>
    <col min="12" max="12" width="12.59765625" style="150" bestFit="1" customWidth="1"/>
    <col min="13" max="14" width="11.3984375" style="150" bestFit="1" customWidth="1"/>
    <col min="15" max="15" width="12.59765625" style="150" bestFit="1" customWidth="1"/>
    <col min="16" max="22" width="11.3984375" style="150" bestFit="1" customWidth="1"/>
    <col min="23" max="26" width="8.69921875" style="150" customWidth="1"/>
    <col min="27" max="16384" width="8.69921875" style="150"/>
  </cols>
  <sheetData>
    <row r="1" spans="1:22" s="152" customFormat="1" x14ac:dyDescent="0.3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x14ac:dyDescent="0.3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x14ac:dyDescent="0.3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x14ac:dyDescent="0.3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x14ac:dyDescent="0.3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x14ac:dyDescent="0.3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x14ac:dyDescent="0.3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x14ac:dyDescent="0.3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x14ac:dyDescent="0.3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x14ac:dyDescent="0.3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x14ac:dyDescent="0.3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x14ac:dyDescent="0.3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x14ac:dyDescent="0.3">
      <c r="N13" s="151" t="s">
        <v>26</v>
      </c>
      <c r="O13" s="151" t="s">
        <v>27</v>
      </c>
      <c r="Q13" s="151" t="s">
        <v>27</v>
      </c>
    </row>
    <row r="14" spans="1:22" x14ac:dyDescent="0.3">
      <c r="K14" s="149"/>
      <c r="Q14" s="151" t="s">
        <v>20</v>
      </c>
    </row>
    <row r="15" spans="1:22" x14ac:dyDescent="0.3">
      <c r="Q15" s="151" t="s">
        <v>22</v>
      </c>
    </row>
    <row r="16" spans="1:22" x14ac:dyDescent="0.3">
      <c r="Q16" s="151" t="s">
        <v>28</v>
      </c>
    </row>
    <row r="17" spans="17:17" x14ac:dyDescent="0.3">
      <c r="Q17" s="15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4"/>
  <sheetViews>
    <sheetView zoomScaleNormal="100" workbookViewId="0">
      <pane ySplit="1" topLeftCell="A2" activePane="bottomLeft" state="frozen"/>
      <selection pane="bottomLeft" activeCell="B6" sqref="B6"/>
    </sheetView>
  </sheetViews>
  <sheetFormatPr defaultColWidth="9" defaultRowHeight="15" x14ac:dyDescent="0.35"/>
  <cols>
    <col min="1" max="1" width="4.8984375" style="291" customWidth="1"/>
    <col min="2" max="2" width="5.09765625" style="317" customWidth="1"/>
    <col min="3" max="3" width="4.59765625" style="317" customWidth="1"/>
    <col min="4" max="4" width="7" style="428" bestFit="1" customWidth="1"/>
    <col min="5" max="5" width="5.19921875" style="317" bestFit="1" customWidth="1"/>
    <col min="6" max="6" width="4.8984375" style="434" bestFit="1" customWidth="1"/>
    <col min="7" max="7" width="4.8984375" style="317" customWidth="1"/>
    <col min="8" max="8" width="4.8984375" style="428" bestFit="1" customWidth="1"/>
    <col min="9" max="9" width="5.3984375" style="317" customWidth="1"/>
    <col min="10" max="10" width="4.8984375" style="428" customWidth="1"/>
    <col min="11" max="11" width="4.3984375" style="318" customWidth="1"/>
    <col min="12" max="12" width="4.8984375" style="428" bestFit="1" customWidth="1"/>
    <col min="13" max="13" width="11.69921875" style="298" bestFit="1" customWidth="1"/>
    <col min="14" max="14" width="10" style="298" customWidth="1"/>
    <col min="15" max="15" width="9.8984375" style="298" customWidth="1"/>
    <col min="16" max="16" width="8.09765625" style="298" hidden="1" customWidth="1"/>
    <col min="17" max="17" width="10.3984375" style="319" customWidth="1"/>
    <col min="18" max="18" width="5.69921875" style="320" hidden="1" customWidth="1"/>
    <col min="19" max="19" width="5" style="321" customWidth="1"/>
    <col min="20" max="20" width="9.69921875" style="321" bestFit="1" customWidth="1"/>
    <col min="21" max="21" width="6.3984375" style="321" hidden="1" customWidth="1"/>
    <col min="22" max="22" width="10.19921875" style="321" customWidth="1"/>
    <col min="23" max="23" width="9.69921875" style="311" customWidth="1"/>
    <col min="24" max="24" width="8.69921875" style="295" customWidth="1"/>
    <col min="25" max="28" width="9" style="295" customWidth="1"/>
    <col min="29" max="16384" width="9" style="295"/>
  </cols>
  <sheetData>
    <row r="1" spans="1:25" x14ac:dyDescent="0.35">
      <c r="A1" s="211" t="s">
        <v>29</v>
      </c>
    </row>
    <row r="2" spans="1:25" s="213" customFormat="1" ht="38.25" customHeight="1" x14ac:dyDescent="0.3">
      <c r="A2" s="322" t="s">
        <v>30</v>
      </c>
      <c r="B2" s="322" t="s">
        <v>2901</v>
      </c>
      <c r="C2" s="322" t="s">
        <v>31</v>
      </c>
      <c r="D2" s="322"/>
      <c r="E2" s="322" t="s">
        <v>2852</v>
      </c>
      <c r="F2" s="435"/>
      <c r="G2" s="322" t="s">
        <v>2887</v>
      </c>
      <c r="H2" s="322"/>
      <c r="I2" s="324" t="s">
        <v>32</v>
      </c>
      <c r="J2" s="322"/>
      <c r="K2" s="322" t="s">
        <v>2888</v>
      </c>
      <c r="L2" s="322"/>
      <c r="M2" s="322" t="s">
        <v>33</v>
      </c>
      <c r="N2" s="252" t="s">
        <v>34</v>
      </c>
      <c r="O2" s="252" t="s">
        <v>35</v>
      </c>
      <c r="P2" s="252" t="s">
        <v>36</v>
      </c>
      <c r="Q2" s="252" t="s">
        <v>37</v>
      </c>
      <c r="R2" s="252" t="s">
        <v>38</v>
      </c>
      <c r="S2" s="252" t="s">
        <v>39</v>
      </c>
      <c r="T2" s="252" t="s">
        <v>40</v>
      </c>
      <c r="U2" s="252" t="s">
        <v>41</v>
      </c>
      <c r="V2" s="252" t="s">
        <v>42</v>
      </c>
      <c r="W2" s="325" t="s">
        <v>43</v>
      </c>
      <c r="X2" s="252" t="s">
        <v>44</v>
      </c>
      <c r="Y2" s="212"/>
    </row>
    <row r="3" spans="1:25" s="47" customFormat="1" ht="25.5" customHeight="1" x14ac:dyDescent="0.3">
      <c r="A3" s="236" t="s">
        <v>45</v>
      </c>
      <c r="B3" s="326">
        <f>GETPIVOTDATA("計數 - 預計展示",統計tmp!$A$3,"業務大類","1.顧客管理作業")</f>
        <v>16</v>
      </c>
      <c r="C3" s="326">
        <f>GETPIVOTDATA("計數 - 實際展示",統計tmp!$A$3,"業務大類","1.顧客管理作業")</f>
        <v>16</v>
      </c>
      <c r="D3" s="429">
        <f>C3/B3</f>
        <v>1</v>
      </c>
      <c r="E3" s="407" t="e">
        <f>GETPIVOTDATA("URS完成 - 2021/11/26OK",統計tmp!$A$3,"業務大類","1.顧客管理作業")</f>
        <v>#REF!</v>
      </c>
      <c r="F3" s="432" t="e">
        <f>E3/B3</f>
        <v>#REF!</v>
      </c>
      <c r="G3" s="426">
        <f>GETPIVOTDATA("計數 - 程式完成",統計tmp!$A$3,"業務大類","1.顧客管理作業")</f>
        <v>16</v>
      </c>
      <c r="H3" s="432">
        <f>G3/B3</f>
        <v>1</v>
      </c>
      <c r="I3" s="326">
        <f>GETPIVOTDATA("計數 - 二審實際",統計tmp!$A$3,"業務大類","1.顧客管理作業")</f>
        <v>16</v>
      </c>
      <c r="J3" s="429">
        <f>I3/B3</f>
        <v>1</v>
      </c>
      <c r="K3" s="326">
        <v>16</v>
      </c>
      <c r="L3" s="429">
        <f>K3/B3</f>
        <v>1</v>
      </c>
      <c r="M3" s="437" t="s">
        <v>46</v>
      </c>
      <c r="N3" s="236">
        <v>44481</v>
      </c>
      <c r="O3" s="236">
        <v>44483</v>
      </c>
      <c r="P3" s="326">
        <v>14</v>
      </c>
      <c r="Q3" s="236">
        <f>N3+3</f>
        <v>44484</v>
      </c>
      <c r="R3" s="239">
        <v>14</v>
      </c>
      <c r="S3" s="237">
        <f>R3/P3</f>
        <v>1</v>
      </c>
      <c r="T3" s="237"/>
      <c r="U3" s="240"/>
      <c r="V3" s="236"/>
      <c r="W3" s="257">
        <v>44484</v>
      </c>
      <c r="X3" s="241"/>
      <c r="Y3" s="242"/>
    </row>
    <row r="4" spans="1:25" s="215" customFormat="1" ht="14.5" customHeight="1" x14ac:dyDescent="0.3">
      <c r="A4" s="244" t="s">
        <v>47</v>
      </c>
      <c r="B4" s="327">
        <v>16</v>
      </c>
      <c r="C4" s="327"/>
      <c r="D4" s="430"/>
      <c r="E4" s="327"/>
      <c r="F4" s="436"/>
      <c r="G4" s="327"/>
      <c r="H4" s="430"/>
      <c r="I4" s="327"/>
      <c r="J4" s="430"/>
      <c r="K4" s="327">
        <v>16</v>
      </c>
      <c r="L4" s="430"/>
      <c r="M4" s="245">
        <v>44470</v>
      </c>
      <c r="N4" s="245">
        <v>44481</v>
      </c>
      <c r="O4" s="245">
        <v>44509</v>
      </c>
      <c r="P4" s="327">
        <v>14</v>
      </c>
      <c r="Q4" s="245">
        <v>44512</v>
      </c>
      <c r="R4" s="246">
        <v>14</v>
      </c>
      <c r="S4" s="247">
        <f>R4/P4</f>
        <v>1</v>
      </c>
      <c r="T4" s="290">
        <v>44509</v>
      </c>
      <c r="U4" s="246">
        <v>7</v>
      </c>
      <c r="V4" s="245">
        <v>44515</v>
      </c>
      <c r="W4" s="248"/>
      <c r="X4" s="248"/>
      <c r="Y4" s="214"/>
    </row>
    <row r="5" spans="1:25" s="215" customFormat="1" ht="15" customHeight="1" x14ac:dyDescent="0.3">
      <c r="A5" s="244" t="s">
        <v>48</v>
      </c>
      <c r="B5" s="327">
        <v>16</v>
      </c>
      <c r="C5" s="327"/>
      <c r="D5" s="430"/>
      <c r="E5" s="327"/>
      <c r="F5" s="436"/>
      <c r="G5" s="327"/>
      <c r="H5" s="430"/>
      <c r="I5" s="327"/>
      <c r="J5" s="430"/>
      <c r="K5" s="327">
        <v>16</v>
      </c>
      <c r="L5" s="430"/>
      <c r="M5" s="245">
        <v>44470</v>
      </c>
      <c r="N5" s="245">
        <v>44491</v>
      </c>
      <c r="O5" s="245">
        <v>44495</v>
      </c>
      <c r="P5" s="327">
        <v>2</v>
      </c>
      <c r="Q5" s="256">
        <v>44495</v>
      </c>
      <c r="R5" s="246">
        <v>2</v>
      </c>
      <c r="S5" s="247">
        <f>R5/P5</f>
        <v>1</v>
      </c>
      <c r="T5" s="247"/>
      <c r="U5" s="247"/>
      <c r="V5" s="245">
        <v>44497</v>
      </c>
      <c r="W5" s="248"/>
      <c r="X5" s="248"/>
      <c r="Y5" s="214"/>
    </row>
    <row r="6" spans="1:25" s="47" customFormat="1" ht="15" customHeight="1" x14ac:dyDescent="0.3">
      <c r="A6" s="236" t="s">
        <v>49</v>
      </c>
      <c r="B6" s="326">
        <v>78</v>
      </c>
      <c r="C6" s="326">
        <v>78</v>
      </c>
      <c r="D6" s="429">
        <f>C6/B6</f>
        <v>1</v>
      </c>
      <c r="E6" s="407">
        <v>78</v>
      </c>
      <c r="F6" s="432">
        <f t="shared" ref="F6:F15" si="0">E6/B6</f>
        <v>1</v>
      </c>
      <c r="G6" s="426">
        <f>統計tmp!AW7</f>
        <v>0</v>
      </c>
      <c r="H6" s="432">
        <f t="shared" ref="H6:H15" si="1">G6/B6</f>
        <v>0</v>
      </c>
      <c r="I6" s="326">
        <f>統計tmp!AT7</f>
        <v>0</v>
      </c>
      <c r="J6" s="429">
        <f>I6/B6</f>
        <v>0</v>
      </c>
      <c r="K6" s="326"/>
      <c r="L6" s="429"/>
      <c r="M6" s="236"/>
      <c r="N6" s="236"/>
      <c r="O6" s="236"/>
      <c r="P6" s="326"/>
      <c r="Q6" s="236">
        <f>W6-7</f>
        <v>44543</v>
      </c>
      <c r="R6" s="239"/>
      <c r="S6" s="237"/>
      <c r="T6" s="237"/>
      <c r="U6" s="237"/>
      <c r="V6" s="236"/>
      <c r="W6" s="241">
        <v>44550</v>
      </c>
      <c r="X6" s="241"/>
      <c r="Y6" s="242"/>
    </row>
    <row r="7" spans="1:25" s="47" customFormat="1" ht="15" customHeight="1" x14ac:dyDescent="0.3">
      <c r="A7" s="236" t="s">
        <v>50</v>
      </c>
      <c r="B7" s="326">
        <v>38</v>
      </c>
      <c r="C7" s="326">
        <v>38</v>
      </c>
      <c r="D7" s="429">
        <f>C7/B7</f>
        <v>1</v>
      </c>
      <c r="E7" s="407">
        <v>36</v>
      </c>
      <c r="F7" s="432">
        <f t="shared" si="0"/>
        <v>0.94736842105263153</v>
      </c>
      <c r="G7" s="426">
        <f>統計tmp!AW8</f>
        <v>0</v>
      </c>
      <c r="H7" s="432">
        <f t="shared" si="1"/>
        <v>0</v>
      </c>
      <c r="I7" s="326">
        <f>統計tmp!AT8</f>
        <v>0</v>
      </c>
      <c r="J7" s="429">
        <f>I7/B7</f>
        <v>0</v>
      </c>
      <c r="K7" s="326">
        <v>36</v>
      </c>
      <c r="L7" s="429">
        <f>K7/B7</f>
        <v>0.94736842105263153</v>
      </c>
      <c r="M7" s="238">
        <v>44512</v>
      </c>
      <c r="N7" s="236"/>
      <c r="O7" s="236"/>
      <c r="P7" s="326"/>
      <c r="Q7" s="236"/>
      <c r="R7" s="239"/>
      <c r="S7" s="237"/>
      <c r="T7" s="237"/>
      <c r="U7" s="237"/>
      <c r="V7" s="236"/>
      <c r="W7" s="257">
        <v>44515</v>
      </c>
      <c r="X7" s="241"/>
      <c r="Y7" s="242"/>
    </row>
    <row r="8" spans="1:25" s="47" customFormat="1" ht="15" customHeight="1" x14ac:dyDescent="0.3">
      <c r="A8" s="236" t="s">
        <v>51</v>
      </c>
      <c r="B8" s="326">
        <v>75</v>
      </c>
      <c r="C8" s="326">
        <v>75</v>
      </c>
      <c r="D8" s="429">
        <f>C8/B8</f>
        <v>1</v>
      </c>
      <c r="E8" s="407">
        <v>70</v>
      </c>
      <c r="F8" s="432">
        <f t="shared" si="0"/>
        <v>0.93333333333333335</v>
      </c>
      <c r="G8" s="426">
        <f>統計tmp!AW9</f>
        <v>0</v>
      </c>
      <c r="H8" s="432">
        <f t="shared" si="1"/>
        <v>0</v>
      </c>
      <c r="I8" s="326">
        <f>統計tmp!AT9</f>
        <v>0</v>
      </c>
      <c r="J8" s="429">
        <f>I8/B8</f>
        <v>0</v>
      </c>
      <c r="K8" s="326"/>
      <c r="L8" s="429"/>
      <c r="M8" s="236"/>
      <c r="N8" s="236"/>
      <c r="O8" s="236"/>
      <c r="P8" s="326"/>
      <c r="Q8" s="236"/>
      <c r="R8" s="239"/>
      <c r="S8" s="237"/>
      <c r="T8" s="237"/>
      <c r="U8" s="237"/>
      <c r="V8" s="236"/>
      <c r="W8" s="257">
        <v>44515</v>
      </c>
      <c r="X8" s="241"/>
      <c r="Y8" s="242"/>
    </row>
    <row r="9" spans="1:25" s="47" customFormat="1" ht="15" customHeight="1" x14ac:dyDescent="0.3">
      <c r="A9" s="236" t="s">
        <v>52</v>
      </c>
      <c r="B9" s="326">
        <v>87</v>
      </c>
      <c r="C9" s="326">
        <v>87</v>
      </c>
      <c r="D9" s="429">
        <f>C9/B9</f>
        <v>1</v>
      </c>
      <c r="E9" s="407">
        <v>69</v>
      </c>
      <c r="F9" s="432">
        <f t="shared" si="0"/>
        <v>0.7931034482758621</v>
      </c>
      <c r="G9" s="426">
        <f>統計tmp!AW10</f>
        <v>0</v>
      </c>
      <c r="H9" s="432">
        <f t="shared" si="1"/>
        <v>0</v>
      </c>
      <c r="I9" s="326">
        <f>統計tmp!AT10</f>
        <v>0</v>
      </c>
      <c r="J9" s="429">
        <f>I9/B9</f>
        <v>0</v>
      </c>
      <c r="K9" s="326">
        <v>26</v>
      </c>
      <c r="L9" s="429">
        <f>K9/B9</f>
        <v>0.2988505747126437</v>
      </c>
      <c r="M9" s="253" t="s">
        <v>53</v>
      </c>
      <c r="N9" s="236"/>
      <c r="O9" s="236"/>
      <c r="P9" s="326"/>
      <c r="Q9" s="236">
        <f t="shared" ref="Q9:Q14" si="2">W9-7</f>
        <v>44543</v>
      </c>
      <c r="R9" s="239"/>
      <c r="S9" s="237"/>
      <c r="T9" s="237"/>
      <c r="U9" s="237"/>
      <c r="V9" s="236"/>
      <c r="W9" s="241">
        <v>44550</v>
      </c>
      <c r="X9" s="241"/>
      <c r="Y9" s="242"/>
    </row>
    <row r="10" spans="1:25" s="47" customFormat="1" ht="15" customHeight="1" x14ac:dyDescent="0.3">
      <c r="A10" s="236" t="s">
        <v>54</v>
      </c>
      <c r="B10" s="326">
        <v>88</v>
      </c>
      <c r="C10" s="326">
        <v>88</v>
      </c>
      <c r="D10" s="429">
        <f>C10/B10</f>
        <v>1</v>
      </c>
      <c r="E10" s="407">
        <v>73</v>
      </c>
      <c r="F10" s="432">
        <f t="shared" si="0"/>
        <v>0.82954545454545459</v>
      </c>
      <c r="G10" s="426">
        <f>統計tmp!AW11</f>
        <v>4</v>
      </c>
      <c r="H10" s="432">
        <f t="shared" si="1"/>
        <v>4.5454545454545456E-2</v>
      </c>
      <c r="I10" s="326">
        <f>統計tmp!AT11</f>
        <v>3</v>
      </c>
      <c r="J10" s="429">
        <f>I10/B10</f>
        <v>3.4090909090909088E-2</v>
      </c>
      <c r="K10" s="326"/>
      <c r="L10" s="429"/>
      <c r="M10" s="236"/>
      <c r="N10" s="236"/>
      <c r="O10" s="236"/>
      <c r="P10" s="326"/>
      <c r="Q10" s="236">
        <f t="shared" si="2"/>
        <v>44543</v>
      </c>
      <c r="R10" s="239"/>
      <c r="S10" s="237"/>
      <c r="T10" s="237"/>
      <c r="U10" s="237"/>
      <c r="V10" s="236"/>
      <c r="W10" s="241">
        <v>44550</v>
      </c>
      <c r="X10" s="241"/>
      <c r="Y10" s="242"/>
    </row>
    <row r="11" spans="1:25" s="47" customFormat="1" ht="15" customHeight="1" x14ac:dyDescent="0.3">
      <c r="A11" s="236" t="s">
        <v>55</v>
      </c>
      <c r="B11" s="326">
        <v>10</v>
      </c>
      <c r="C11" s="326">
        <v>10</v>
      </c>
      <c r="D11" s="429">
        <v>0</v>
      </c>
      <c r="E11" s="407">
        <v>4</v>
      </c>
      <c r="F11" s="432">
        <f t="shared" si="0"/>
        <v>0.4</v>
      </c>
      <c r="G11" s="426">
        <f>統計tmp!AW12</f>
        <v>0</v>
      </c>
      <c r="H11" s="432">
        <f t="shared" si="1"/>
        <v>0</v>
      </c>
      <c r="I11" s="326">
        <f>統計tmp!AT12</f>
        <v>0</v>
      </c>
      <c r="J11" s="429">
        <f t="shared" ref="J11:J14" si="3">I11/B11</f>
        <v>0</v>
      </c>
      <c r="K11" s="326"/>
      <c r="L11" s="429"/>
      <c r="M11" s="236"/>
      <c r="N11" s="236"/>
      <c r="O11" s="236"/>
      <c r="P11" s="326"/>
      <c r="Q11" s="236">
        <f t="shared" si="2"/>
        <v>44543</v>
      </c>
      <c r="R11" s="239"/>
      <c r="S11" s="237"/>
      <c r="T11" s="237"/>
      <c r="U11" s="237"/>
      <c r="V11" s="236"/>
      <c r="W11" s="241">
        <v>44550</v>
      </c>
      <c r="X11" s="241"/>
      <c r="Y11" s="242"/>
    </row>
    <row r="12" spans="1:25" s="47" customFormat="1" ht="15" customHeight="1" x14ac:dyDescent="0.3">
      <c r="A12" s="236" t="s">
        <v>56</v>
      </c>
      <c r="B12" s="326">
        <v>134</v>
      </c>
      <c r="C12" s="326">
        <v>134</v>
      </c>
      <c r="D12" s="429">
        <f>C12/B12</f>
        <v>1</v>
      </c>
      <c r="E12" s="407">
        <v>92</v>
      </c>
      <c r="F12" s="432">
        <f t="shared" si="0"/>
        <v>0.68656716417910446</v>
      </c>
      <c r="G12" s="426">
        <f>統計tmp!AW13</f>
        <v>0</v>
      </c>
      <c r="H12" s="432">
        <f t="shared" si="1"/>
        <v>0</v>
      </c>
      <c r="I12" s="326">
        <f>統計tmp!AT13</f>
        <v>0</v>
      </c>
      <c r="J12" s="429">
        <f t="shared" si="3"/>
        <v>0</v>
      </c>
      <c r="K12" s="326"/>
      <c r="L12" s="429"/>
      <c r="M12" s="236"/>
      <c r="N12" s="236"/>
      <c r="O12" s="236"/>
      <c r="P12" s="326"/>
      <c r="Q12" s="236">
        <f t="shared" si="2"/>
        <v>44543</v>
      </c>
      <c r="R12" s="239"/>
      <c r="S12" s="237"/>
      <c r="T12" s="237"/>
      <c r="U12" s="237"/>
      <c r="V12" s="236"/>
      <c r="W12" s="241">
        <v>44550</v>
      </c>
      <c r="X12" s="241"/>
      <c r="Y12" s="242"/>
    </row>
    <row r="13" spans="1:25" s="47" customFormat="1" ht="15" customHeight="1" x14ac:dyDescent="0.3">
      <c r="A13" s="236" t="s">
        <v>57</v>
      </c>
      <c r="B13" s="326">
        <v>1</v>
      </c>
      <c r="C13" s="326">
        <v>1</v>
      </c>
      <c r="D13" s="429">
        <f t="shared" ref="D13:D14" si="4">C13/B13</f>
        <v>1</v>
      </c>
      <c r="E13" s="407">
        <v>1</v>
      </c>
      <c r="F13" s="432">
        <f t="shared" si="0"/>
        <v>1</v>
      </c>
      <c r="G13" s="426">
        <f>統計tmp!AW14</f>
        <v>0</v>
      </c>
      <c r="H13" s="432">
        <f t="shared" si="1"/>
        <v>0</v>
      </c>
      <c r="I13" s="326">
        <f>統計tmp!AT14</f>
        <v>0</v>
      </c>
      <c r="J13" s="429">
        <f t="shared" si="3"/>
        <v>0</v>
      </c>
      <c r="K13" s="326"/>
      <c r="L13" s="429"/>
      <c r="M13" s="236"/>
      <c r="N13" s="236"/>
      <c r="O13" s="236"/>
      <c r="P13" s="326"/>
      <c r="Q13" s="236">
        <f t="shared" si="2"/>
        <v>44543</v>
      </c>
      <c r="R13" s="239"/>
      <c r="S13" s="237"/>
      <c r="T13" s="237"/>
      <c r="U13" s="237"/>
      <c r="V13" s="236"/>
      <c r="W13" s="241">
        <v>44550</v>
      </c>
      <c r="X13" s="241"/>
      <c r="Y13" s="242"/>
    </row>
    <row r="14" spans="1:25" s="47" customFormat="1" ht="15" customHeight="1" x14ac:dyDescent="0.3">
      <c r="A14" s="236" t="s">
        <v>2848</v>
      </c>
      <c r="B14" s="326">
        <v>9</v>
      </c>
      <c r="C14" s="326">
        <v>6</v>
      </c>
      <c r="D14" s="429">
        <f t="shared" si="4"/>
        <v>0.66666666666666663</v>
      </c>
      <c r="E14" s="407">
        <f>統計tmp!AV15</f>
        <v>4</v>
      </c>
      <c r="F14" s="432">
        <f t="shared" si="0"/>
        <v>0.44444444444444442</v>
      </c>
      <c r="G14" s="426">
        <f>統計tmp!AW15</f>
        <v>4</v>
      </c>
      <c r="H14" s="432">
        <f t="shared" si="1"/>
        <v>0.44444444444444442</v>
      </c>
      <c r="I14" s="326">
        <f>統計tmp!AT15</f>
        <v>3</v>
      </c>
      <c r="J14" s="429">
        <f t="shared" si="3"/>
        <v>0.33333333333333331</v>
      </c>
      <c r="K14" s="326"/>
      <c r="L14" s="429"/>
      <c r="M14" s="236"/>
      <c r="N14" s="236"/>
      <c r="O14" s="236"/>
      <c r="P14" s="326"/>
      <c r="Q14" s="236">
        <f t="shared" si="2"/>
        <v>44543</v>
      </c>
      <c r="R14" s="239"/>
      <c r="S14" s="237"/>
      <c r="T14" s="237"/>
      <c r="U14" s="237"/>
      <c r="V14" s="236"/>
      <c r="W14" s="241">
        <v>44550</v>
      </c>
      <c r="X14" s="241"/>
      <c r="Y14" s="242"/>
    </row>
    <row r="15" spans="1:25" s="243" customFormat="1" ht="13.5" customHeight="1" x14ac:dyDescent="0.3">
      <c r="A15" s="249" t="s">
        <v>58</v>
      </c>
      <c r="B15" s="328">
        <v>536</v>
      </c>
      <c r="C15" s="328">
        <f>SUM(C3,C6:C14)</f>
        <v>533</v>
      </c>
      <c r="D15" s="431">
        <f>C15/B15</f>
        <v>0.99440298507462688</v>
      </c>
      <c r="E15" s="328" t="e">
        <f>E3+SUM(E6:E14)</f>
        <v>#REF!</v>
      </c>
      <c r="F15" s="433" t="e">
        <f t="shared" si="0"/>
        <v>#REF!</v>
      </c>
      <c r="G15" s="427">
        <f>G3+SUM(G6:G14)</f>
        <v>24</v>
      </c>
      <c r="H15" s="433">
        <f t="shared" si="1"/>
        <v>4.4776119402985072E-2</v>
      </c>
      <c r="I15" s="328">
        <f>SUM(I3,I6:I13)</f>
        <v>19</v>
      </c>
      <c r="J15" s="431">
        <f>I15/B15</f>
        <v>3.5447761194029849E-2</v>
      </c>
      <c r="K15" s="328">
        <f>SUM(K3,K6:K13)</f>
        <v>78</v>
      </c>
      <c r="L15" s="431">
        <f>K15/B15</f>
        <v>0.1455223880597015</v>
      </c>
      <c r="M15" s="328"/>
      <c r="N15" s="328"/>
      <c r="O15" s="328"/>
      <c r="P15" s="328">
        <f>SUM(P3,P6:P13)</f>
        <v>14</v>
      </c>
      <c r="Q15" s="328"/>
      <c r="R15" s="328">
        <f>SUM(R3,R6:R13)</f>
        <v>14</v>
      </c>
      <c r="S15" s="251"/>
      <c r="T15" s="251"/>
      <c r="U15" s="251"/>
      <c r="V15" s="251"/>
      <c r="W15" s="251"/>
      <c r="X15" s="251"/>
    </row>
    <row r="20" spans="1:9" x14ac:dyDescent="0.35">
      <c r="A20" s="317"/>
      <c r="B20" s="329" t="s">
        <v>59</v>
      </c>
      <c r="C20" s="330" t="s">
        <v>60</v>
      </c>
      <c r="I20" s="330" t="s">
        <v>61</v>
      </c>
    </row>
    <row r="21" spans="1:9" x14ac:dyDescent="0.35">
      <c r="A21" s="317" t="s">
        <v>45</v>
      </c>
      <c r="B21" s="318">
        <f>B3-C21</f>
        <v>3</v>
      </c>
      <c r="C21" s="318">
        <v>13</v>
      </c>
    </row>
    <row r="22" spans="1:9" x14ac:dyDescent="0.35">
      <c r="A22" s="317" t="s">
        <v>49</v>
      </c>
      <c r="B22" s="318">
        <f>B6-C22</f>
        <v>78</v>
      </c>
      <c r="C22" s="318"/>
    </row>
    <row r="23" spans="1:9" x14ac:dyDescent="0.35">
      <c r="A23" s="317" t="s">
        <v>50</v>
      </c>
      <c r="B23" s="318">
        <f>B7-C23</f>
        <v>5</v>
      </c>
      <c r="C23" s="318">
        <v>33</v>
      </c>
      <c r="I23" s="274" t="s">
        <v>62</v>
      </c>
    </row>
    <row r="24" spans="1:9" x14ac:dyDescent="0.35">
      <c r="A24" s="317" t="s">
        <v>51</v>
      </c>
      <c r="B24" s="318">
        <f>B8-C24</f>
        <v>75</v>
      </c>
      <c r="C24" s="318"/>
      <c r="I24" s="33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 x14ac:dyDescent="0.35"/>
  <cols>
    <col min="1" max="1" width="5.69921875" style="291" customWidth="1"/>
    <col min="2" max="2" width="5.09765625" style="317" customWidth="1"/>
    <col min="3" max="3" width="4.59765625" style="317" customWidth="1"/>
    <col min="4" max="4" width="6.19921875" style="317" bestFit="1" customWidth="1"/>
    <col min="5" max="5" width="4.5" style="317" customWidth="1"/>
    <col min="6" max="6" width="5.19921875" style="317" bestFit="1" customWidth="1"/>
    <col min="7" max="8" width="4.8984375" style="317" customWidth="1"/>
    <col min="9" max="9" width="5.3984375" style="317" customWidth="1"/>
    <col min="10" max="10" width="4.8984375" style="317" customWidth="1"/>
    <col min="11" max="11" width="4.3984375" style="318" customWidth="1"/>
    <col min="12" max="12" width="6.19921875" style="317" customWidth="1"/>
    <col min="13" max="13" width="12.8984375" style="291" customWidth="1"/>
    <col min="14" max="14" width="11.69921875" style="298" bestFit="1" customWidth="1"/>
    <col min="15" max="15" width="10" style="298" customWidth="1"/>
    <col min="16" max="16" width="9.69921875" style="298" hidden="1" customWidth="1"/>
    <col min="17" max="17" width="9.69921875" style="291" bestFit="1" customWidth="1"/>
    <col min="18" max="18" width="10.3984375" style="319" hidden="1" customWidth="1"/>
    <col min="19" max="19" width="8" style="442" bestFit="1" customWidth="1"/>
    <col min="20" max="20" width="10" style="278" bestFit="1" customWidth="1"/>
    <col min="21" max="21" width="8.59765625" style="448" bestFit="1" customWidth="1"/>
    <col min="22" max="22" width="6.3984375" style="321" hidden="1" customWidth="1"/>
    <col min="23" max="23" width="10.19921875" style="321" customWidth="1"/>
    <col min="24" max="24" width="9.69921875" style="311" customWidth="1"/>
    <col min="25" max="28" width="9" style="295" customWidth="1"/>
    <col min="29" max="16384" width="9" style="295"/>
  </cols>
  <sheetData>
    <row r="1" spans="1:27" x14ac:dyDescent="0.35">
      <c r="A1" s="211" t="s">
        <v>29</v>
      </c>
    </row>
    <row r="2" spans="1:27" s="213" customFormat="1" ht="38.25" customHeight="1" x14ac:dyDescent="0.3">
      <c r="A2" s="322" t="s">
        <v>30</v>
      </c>
      <c r="B2" s="323" t="s">
        <v>2952</v>
      </c>
      <c r="C2" s="322" t="s">
        <v>31</v>
      </c>
      <c r="D2" s="324"/>
      <c r="E2" s="324" t="s">
        <v>2953</v>
      </c>
      <c r="F2" s="324"/>
      <c r="G2" s="322" t="s">
        <v>2954</v>
      </c>
      <c r="H2" s="322"/>
      <c r="I2" s="324" t="s">
        <v>32</v>
      </c>
      <c r="J2" s="324"/>
      <c r="K2" s="324" t="s">
        <v>2955</v>
      </c>
      <c r="L2" s="322"/>
      <c r="M2" s="440" t="s">
        <v>33</v>
      </c>
      <c r="N2" s="322" t="s">
        <v>34</v>
      </c>
      <c r="O2" s="252" t="s">
        <v>35</v>
      </c>
      <c r="P2" s="252" t="s">
        <v>36</v>
      </c>
      <c r="Q2" s="440" t="s">
        <v>37</v>
      </c>
      <c r="R2" s="252" t="s">
        <v>38</v>
      </c>
      <c r="S2" s="443" t="s">
        <v>39</v>
      </c>
      <c r="T2" s="440" t="s">
        <v>40</v>
      </c>
      <c r="U2" s="322" t="s">
        <v>41</v>
      </c>
      <c r="V2" s="252" t="s">
        <v>42</v>
      </c>
      <c r="W2" s="252" t="s">
        <v>43</v>
      </c>
      <c r="X2" s="325" t="s">
        <v>44</v>
      </c>
      <c r="Y2" s="212"/>
    </row>
    <row r="3" spans="1:27" s="47" customFormat="1" ht="25.5" customHeight="1" x14ac:dyDescent="0.3">
      <c r="A3" s="236" t="s">
        <v>45</v>
      </c>
      <c r="B3" s="326">
        <v>16</v>
      </c>
      <c r="C3" s="326">
        <v>16</v>
      </c>
      <c r="D3" s="237">
        <v>1</v>
      </c>
      <c r="E3" s="407">
        <v>16</v>
      </c>
      <c r="F3" s="454">
        <v>1</v>
      </c>
      <c r="G3" s="426">
        <v>16</v>
      </c>
      <c r="H3" s="454">
        <v>1</v>
      </c>
      <c r="I3" s="326">
        <v>16</v>
      </c>
      <c r="J3" s="237">
        <v>1</v>
      </c>
      <c r="K3" s="326">
        <v>16</v>
      </c>
      <c r="L3" s="237">
        <v>1</v>
      </c>
      <c r="M3" s="453" t="s">
        <v>46</v>
      </c>
      <c r="N3" s="238">
        <v>44481</v>
      </c>
      <c r="O3" s="236">
        <v>44483</v>
      </c>
      <c r="P3" s="236">
        <v>14</v>
      </c>
      <c r="Q3" s="236">
        <v>44484</v>
      </c>
      <c r="R3" s="236">
        <v>14</v>
      </c>
      <c r="S3" s="444">
        <v>1</v>
      </c>
      <c r="T3" s="241"/>
      <c r="U3" s="407"/>
      <c r="V3" s="240"/>
      <c r="W3" s="236">
        <v>44484</v>
      </c>
      <c r="X3" s="257"/>
      <c r="Y3" s="242"/>
    </row>
    <row r="4" spans="1:27" s="215" customFormat="1" ht="14.5" customHeight="1" x14ac:dyDescent="0.3">
      <c r="A4" s="244" t="s">
        <v>47</v>
      </c>
      <c r="B4" s="327">
        <v>16</v>
      </c>
      <c r="C4" s="327"/>
      <c r="D4" s="327"/>
      <c r="E4" s="327"/>
      <c r="F4" s="455"/>
      <c r="G4" s="327"/>
      <c r="H4" s="455"/>
      <c r="I4" s="327"/>
      <c r="J4" s="327"/>
      <c r="K4" s="327">
        <v>16</v>
      </c>
      <c r="L4" s="327"/>
      <c r="M4" s="245">
        <v>44470</v>
      </c>
      <c r="N4" s="245">
        <v>44481</v>
      </c>
      <c r="O4" s="245">
        <v>44509</v>
      </c>
      <c r="P4" s="245">
        <v>14</v>
      </c>
      <c r="Q4" s="245">
        <v>44512</v>
      </c>
      <c r="R4" s="245">
        <v>14</v>
      </c>
      <c r="S4" s="445">
        <v>1</v>
      </c>
      <c r="T4" s="248">
        <v>44509</v>
      </c>
      <c r="U4" s="449">
        <v>7</v>
      </c>
      <c r="V4" s="246">
        <v>44515</v>
      </c>
      <c r="W4" s="245"/>
      <c r="X4" s="248"/>
      <c r="Y4" s="214"/>
    </row>
    <row r="5" spans="1:27" s="215" customFormat="1" ht="15" customHeight="1" x14ac:dyDescent="0.3">
      <c r="A5" s="244" t="s">
        <v>48</v>
      </c>
      <c r="B5" s="327">
        <v>16</v>
      </c>
      <c r="C5" s="327"/>
      <c r="D5" s="327"/>
      <c r="E5" s="327"/>
      <c r="F5" s="455"/>
      <c r="G5" s="327"/>
      <c r="H5" s="455"/>
      <c r="I5" s="327"/>
      <c r="J5" s="327"/>
      <c r="K5" s="327">
        <v>16</v>
      </c>
      <c r="L5" s="327"/>
      <c r="M5" s="245">
        <v>44470</v>
      </c>
      <c r="N5" s="245">
        <v>44491</v>
      </c>
      <c r="O5" s="245">
        <v>44495</v>
      </c>
      <c r="P5" s="245">
        <v>2</v>
      </c>
      <c r="Q5" s="245">
        <v>44495</v>
      </c>
      <c r="R5" s="256">
        <v>2</v>
      </c>
      <c r="S5" s="445">
        <v>1</v>
      </c>
      <c r="T5" s="248"/>
      <c r="U5" s="450"/>
      <c r="V5" s="247">
        <v>44497</v>
      </c>
      <c r="W5" s="245"/>
      <c r="X5" s="248"/>
      <c r="Y5" s="214"/>
      <c r="AA5" s="438"/>
    </row>
    <row r="6" spans="1:27" s="47" customFormat="1" ht="15" customHeight="1" x14ac:dyDescent="0.3">
      <c r="A6" s="236" t="s">
        <v>49</v>
      </c>
      <c r="B6" s="326">
        <v>78</v>
      </c>
      <c r="C6" s="326">
        <v>78</v>
      </c>
      <c r="D6" s="237">
        <v>1</v>
      </c>
      <c r="E6" s="407">
        <v>78</v>
      </c>
      <c r="F6" s="454">
        <v>1</v>
      </c>
      <c r="G6" s="426">
        <v>78</v>
      </c>
      <c r="H6" s="454">
        <v>1</v>
      </c>
      <c r="I6" s="326">
        <v>64</v>
      </c>
      <c r="J6" s="237">
        <v>0.82051282051282048</v>
      </c>
      <c r="K6" s="326"/>
      <c r="L6" s="237"/>
      <c r="M6" s="241"/>
      <c r="N6" s="236"/>
      <c r="O6" s="236"/>
      <c r="P6" s="236"/>
      <c r="Q6" s="236">
        <v>44543</v>
      </c>
      <c r="R6" s="236"/>
      <c r="S6" s="444"/>
      <c r="T6" s="241"/>
      <c r="U6" s="407"/>
      <c r="V6" s="237"/>
      <c r="W6" s="236">
        <v>44550</v>
      </c>
      <c r="X6" s="241"/>
      <c r="Y6" s="242"/>
    </row>
    <row r="7" spans="1:27" s="47" customFormat="1" ht="15" customHeight="1" x14ac:dyDescent="0.3">
      <c r="A7" s="236" t="s">
        <v>50</v>
      </c>
      <c r="B7" s="326">
        <v>38</v>
      </c>
      <c r="C7" s="326">
        <v>38</v>
      </c>
      <c r="D7" s="237">
        <v>1</v>
      </c>
      <c r="E7" s="407">
        <v>36</v>
      </c>
      <c r="F7" s="454">
        <v>0.94736842105263153</v>
      </c>
      <c r="G7" s="426">
        <v>36</v>
      </c>
      <c r="H7" s="454">
        <v>0.94736842105263153</v>
      </c>
      <c r="I7" s="326">
        <v>38</v>
      </c>
      <c r="J7" s="237">
        <v>1</v>
      </c>
      <c r="K7" s="326">
        <v>36</v>
      </c>
      <c r="L7" s="237">
        <v>0.94736842105263153</v>
      </c>
      <c r="M7" s="241">
        <v>44512</v>
      </c>
      <c r="N7" s="238"/>
      <c r="O7" s="236"/>
      <c r="P7" s="236"/>
      <c r="Q7" s="236"/>
      <c r="R7" s="236"/>
      <c r="S7" s="444"/>
      <c r="T7" s="241"/>
      <c r="U7" s="407"/>
      <c r="V7" s="237"/>
      <c r="W7" s="236">
        <v>44515</v>
      </c>
      <c r="X7" s="257"/>
      <c r="Y7" s="242"/>
    </row>
    <row r="8" spans="1:27" s="47" customFormat="1" ht="15" customHeight="1" x14ac:dyDescent="0.3">
      <c r="A8" s="236" t="s">
        <v>51</v>
      </c>
      <c r="B8" s="326">
        <v>75</v>
      </c>
      <c r="C8" s="326">
        <v>75</v>
      </c>
      <c r="D8" s="237">
        <v>1</v>
      </c>
      <c r="E8" s="407">
        <v>70</v>
      </c>
      <c r="F8" s="454">
        <v>0.93333333333333335</v>
      </c>
      <c r="G8" s="426">
        <v>70</v>
      </c>
      <c r="H8" s="454">
        <v>0.93333333333333335</v>
      </c>
      <c r="I8" s="326">
        <v>75</v>
      </c>
      <c r="J8" s="237">
        <v>1</v>
      </c>
      <c r="K8" s="326"/>
      <c r="L8" s="237"/>
      <c r="M8" s="241"/>
      <c r="N8" s="236"/>
      <c r="O8" s="236"/>
      <c r="P8" s="236"/>
      <c r="Q8" s="236"/>
      <c r="R8" s="236"/>
      <c r="S8" s="444"/>
      <c r="T8" s="241"/>
      <c r="U8" s="407"/>
      <c r="V8" s="237"/>
      <c r="W8" s="236">
        <v>44515</v>
      </c>
      <c r="X8" s="257"/>
      <c r="Y8" s="242"/>
    </row>
    <row r="9" spans="1:27" s="47" customFormat="1" ht="15" customHeight="1" x14ac:dyDescent="0.3">
      <c r="A9" s="236" t="s">
        <v>52</v>
      </c>
      <c r="B9" s="326">
        <v>87</v>
      </c>
      <c r="C9" s="326">
        <v>87</v>
      </c>
      <c r="D9" s="237">
        <v>1</v>
      </c>
      <c r="E9" s="407">
        <v>69</v>
      </c>
      <c r="F9" s="454">
        <v>0.7931034482758621</v>
      </c>
      <c r="G9" s="426">
        <v>69</v>
      </c>
      <c r="H9" s="454">
        <v>0.7931034482758621</v>
      </c>
      <c r="I9" s="326">
        <v>35</v>
      </c>
      <c r="J9" s="237">
        <v>0.40229885057471265</v>
      </c>
      <c r="K9" s="326">
        <v>26</v>
      </c>
      <c r="L9" s="237">
        <v>0.2988505747126437</v>
      </c>
      <c r="M9" s="241" t="s">
        <v>53</v>
      </c>
      <c r="N9" s="253"/>
      <c r="O9" s="236"/>
      <c r="P9" s="236"/>
      <c r="Q9" s="236">
        <v>44543</v>
      </c>
      <c r="R9" s="236"/>
      <c r="S9" s="444"/>
      <c r="T9" s="241"/>
      <c r="U9" s="407"/>
      <c r="V9" s="237"/>
      <c r="W9" s="236">
        <v>44550</v>
      </c>
      <c r="X9" s="241"/>
      <c r="Y9" s="242"/>
    </row>
    <row r="10" spans="1:27" s="47" customFormat="1" ht="15" customHeight="1" x14ac:dyDescent="0.3">
      <c r="A10" s="236" t="s">
        <v>54</v>
      </c>
      <c r="B10" s="326">
        <v>88</v>
      </c>
      <c r="C10" s="326">
        <v>85</v>
      </c>
      <c r="D10" s="237">
        <v>0.96590909090909094</v>
      </c>
      <c r="E10" s="407">
        <v>71</v>
      </c>
      <c r="F10" s="454">
        <v>0.80681818181818177</v>
      </c>
      <c r="G10" s="426">
        <v>71</v>
      </c>
      <c r="H10" s="454">
        <v>0.80681818181818177</v>
      </c>
      <c r="I10" s="326">
        <v>43</v>
      </c>
      <c r="J10" s="237">
        <v>0.48863636363636365</v>
      </c>
      <c r="K10" s="326"/>
      <c r="L10" s="237"/>
      <c r="M10" s="241"/>
      <c r="N10" s="236"/>
      <c r="O10" s="236"/>
      <c r="P10" s="236"/>
      <c r="Q10" s="236">
        <v>44543</v>
      </c>
      <c r="R10" s="236"/>
      <c r="S10" s="444"/>
      <c r="T10" s="241"/>
      <c r="U10" s="407"/>
      <c r="V10" s="237"/>
      <c r="W10" s="236">
        <v>44550</v>
      </c>
      <c r="X10" s="241"/>
      <c r="Y10" s="242"/>
    </row>
    <row r="11" spans="1:27" s="47" customFormat="1" ht="15" customHeight="1" x14ac:dyDescent="0.3">
      <c r="A11" s="236" t="s">
        <v>55</v>
      </c>
      <c r="B11" s="326">
        <v>10</v>
      </c>
      <c r="C11" s="326">
        <v>10</v>
      </c>
      <c r="D11" s="237">
        <v>0</v>
      </c>
      <c r="E11" s="407">
        <v>4</v>
      </c>
      <c r="F11" s="454">
        <v>0.4</v>
      </c>
      <c r="G11" s="426">
        <v>4</v>
      </c>
      <c r="H11" s="454">
        <v>0.4</v>
      </c>
      <c r="I11" s="326">
        <v>0</v>
      </c>
      <c r="J11" s="237">
        <v>0</v>
      </c>
      <c r="K11" s="326"/>
      <c r="L11" s="237"/>
      <c r="M11" s="241"/>
      <c r="N11" s="236"/>
      <c r="O11" s="236"/>
      <c r="P11" s="236"/>
      <c r="Q11" s="236">
        <v>44543</v>
      </c>
      <c r="R11" s="236"/>
      <c r="S11" s="444"/>
      <c r="T11" s="241"/>
      <c r="U11" s="407"/>
      <c r="V11" s="237"/>
      <c r="W11" s="236">
        <v>44550</v>
      </c>
      <c r="X11" s="241"/>
      <c r="Y11" s="242"/>
    </row>
    <row r="12" spans="1:27" s="47" customFormat="1" ht="15" customHeight="1" x14ac:dyDescent="0.3">
      <c r="A12" s="236" t="s">
        <v>56</v>
      </c>
      <c r="B12" s="326">
        <v>134</v>
      </c>
      <c r="C12" s="326">
        <v>134</v>
      </c>
      <c r="D12" s="237">
        <v>1</v>
      </c>
      <c r="E12" s="407">
        <v>92</v>
      </c>
      <c r="F12" s="454">
        <v>0.68656716417910446</v>
      </c>
      <c r="G12" s="426">
        <v>92</v>
      </c>
      <c r="H12" s="454">
        <v>0.68656716417910446</v>
      </c>
      <c r="I12" s="326">
        <v>2</v>
      </c>
      <c r="J12" s="237">
        <v>1.4925373134328358E-2</v>
      </c>
      <c r="K12" s="326"/>
      <c r="L12" s="237"/>
      <c r="M12" s="241"/>
      <c r="N12" s="236"/>
      <c r="O12" s="236"/>
      <c r="P12" s="236"/>
      <c r="Q12" s="236">
        <v>44543</v>
      </c>
      <c r="R12" s="236"/>
      <c r="S12" s="444"/>
      <c r="T12" s="241"/>
      <c r="U12" s="407"/>
      <c r="V12" s="237"/>
      <c r="W12" s="236">
        <v>44550</v>
      </c>
      <c r="X12" s="241"/>
      <c r="Y12" s="242"/>
    </row>
    <row r="13" spans="1:27" s="47" customFormat="1" ht="15" customHeight="1" x14ac:dyDescent="0.3">
      <c r="A13" s="236" t="s">
        <v>57</v>
      </c>
      <c r="B13" s="326">
        <v>1</v>
      </c>
      <c r="C13" s="326">
        <v>1</v>
      </c>
      <c r="D13" s="237">
        <v>1</v>
      </c>
      <c r="E13" s="407">
        <v>1</v>
      </c>
      <c r="F13" s="454">
        <v>1</v>
      </c>
      <c r="G13" s="426">
        <v>1</v>
      </c>
      <c r="H13" s="454">
        <v>1</v>
      </c>
      <c r="I13" s="326">
        <v>0</v>
      </c>
      <c r="J13" s="237">
        <v>0</v>
      </c>
      <c r="K13" s="326"/>
      <c r="L13" s="237"/>
      <c r="M13" s="241"/>
      <c r="N13" s="236"/>
      <c r="O13" s="236"/>
      <c r="P13" s="236"/>
      <c r="Q13" s="236">
        <v>44543</v>
      </c>
      <c r="R13" s="236"/>
      <c r="S13" s="444"/>
      <c r="T13" s="241"/>
      <c r="U13" s="407"/>
      <c r="V13" s="237"/>
      <c r="W13" s="236">
        <v>44550</v>
      </c>
      <c r="X13" s="241"/>
      <c r="Y13" s="242"/>
    </row>
    <row r="14" spans="1:27" s="47" customFormat="1" ht="15" customHeight="1" x14ac:dyDescent="0.3">
      <c r="A14" s="236" t="s">
        <v>2956</v>
      </c>
      <c r="B14" s="326">
        <v>9</v>
      </c>
      <c r="C14" s="326">
        <v>0</v>
      </c>
      <c r="D14" s="237">
        <v>0</v>
      </c>
      <c r="E14" s="407">
        <v>0</v>
      </c>
      <c r="F14" s="454">
        <v>0</v>
      </c>
      <c r="G14" s="426">
        <v>0</v>
      </c>
      <c r="H14" s="454">
        <v>0</v>
      </c>
      <c r="I14" s="326">
        <v>0</v>
      </c>
      <c r="J14" s="237">
        <v>0</v>
      </c>
      <c r="K14" s="326"/>
      <c r="L14" s="237"/>
      <c r="M14" s="241"/>
      <c r="N14" s="236"/>
      <c r="O14" s="236"/>
      <c r="P14" s="236"/>
      <c r="Q14" s="236">
        <v>44543</v>
      </c>
      <c r="R14" s="236"/>
      <c r="S14" s="444"/>
      <c r="T14" s="241"/>
      <c r="U14" s="407"/>
      <c r="V14" s="237"/>
      <c r="W14" s="236">
        <v>44550</v>
      </c>
      <c r="X14" s="241"/>
      <c r="Y14" s="242"/>
    </row>
    <row r="15" spans="1:27" s="243" customFormat="1" ht="13.5" customHeight="1" x14ac:dyDescent="0.3">
      <c r="A15" s="249" t="s">
        <v>58</v>
      </c>
      <c r="B15" s="328">
        <v>536</v>
      </c>
      <c r="C15" s="328">
        <v>524</v>
      </c>
      <c r="D15" s="250">
        <v>0.97761194029850751</v>
      </c>
      <c r="E15" s="408">
        <v>437</v>
      </c>
      <c r="F15" s="456">
        <v>0.81529850746268662</v>
      </c>
      <c r="G15" s="427">
        <v>437</v>
      </c>
      <c r="H15" s="456">
        <v>0.81529850746268662</v>
      </c>
      <c r="I15" s="328">
        <v>273</v>
      </c>
      <c r="J15" s="250">
        <v>0.50932835820895528</v>
      </c>
      <c r="K15" s="328">
        <v>78</v>
      </c>
      <c r="L15" s="250">
        <v>0.1455223880597015</v>
      </c>
      <c r="M15" s="452"/>
      <c r="N15" s="328"/>
      <c r="O15" s="328"/>
      <c r="P15" s="328">
        <v>14</v>
      </c>
      <c r="Q15" s="441"/>
      <c r="R15" s="328">
        <v>14</v>
      </c>
      <c r="S15" s="446"/>
      <c r="T15" s="447"/>
      <c r="U15" s="451"/>
      <c r="V15" s="251"/>
      <c r="W15" s="251"/>
      <c r="X15" s="251"/>
    </row>
    <row r="17" spans="1:9" x14ac:dyDescent="0.35">
      <c r="B17" s="318">
        <f>SUM(B3,B6:B10,B12:B14)-117</f>
        <v>409</v>
      </c>
    </row>
    <row r="20" spans="1:9" x14ac:dyDescent="0.35">
      <c r="A20" s="317"/>
      <c r="B20" s="329" t="s">
        <v>59</v>
      </c>
      <c r="C20" s="330" t="s">
        <v>60</v>
      </c>
      <c r="I20" s="330" t="s">
        <v>61</v>
      </c>
    </row>
    <row r="21" spans="1:9" x14ac:dyDescent="0.35">
      <c r="A21" s="317" t="s">
        <v>45</v>
      </c>
      <c r="B21" s="318">
        <f>B3-C21</f>
        <v>3</v>
      </c>
      <c r="C21" s="318">
        <v>13</v>
      </c>
    </row>
    <row r="22" spans="1:9" x14ac:dyDescent="0.35">
      <c r="A22" s="317" t="s">
        <v>49</v>
      </c>
      <c r="B22" s="318">
        <f>B6-C22</f>
        <v>78</v>
      </c>
      <c r="C22" s="318"/>
    </row>
    <row r="23" spans="1:9" x14ac:dyDescent="0.35">
      <c r="A23" s="317" t="s">
        <v>50</v>
      </c>
      <c r="B23" s="318">
        <f>B7-C23</f>
        <v>5</v>
      </c>
      <c r="C23" s="318">
        <v>33</v>
      </c>
      <c r="I23" s="274" t="s">
        <v>62</v>
      </c>
    </row>
    <row r="24" spans="1:9" x14ac:dyDescent="0.35">
      <c r="A24" s="317" t="s">
        <v>51</v>
      </c>
      <c r="B24" s="318">
        <f>B8-C24</f>
        <v>75</v>
      </c>
      <c r="C24" s="318"/>
      <c r="I24" s="33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6"/>
  <sheetViews>
    <sheetView topLeftCell="A19" workbookViewId="0">
      <selection activeCell="C3" sqref="C3"/>
    </sheetView>
  </sheetViews>
  <sheetFormatPr defaultColWidth="8.69921875" defaultRowHeight="14.5" x14ac:dyDescent="0.3"/>
  <cols>
    <col min="1" max="1" width="8.69921875" style="166"/>
    <col min="2" max="2" width="58.3984375" style="166" bestFit="1" customWidth="1"/>
    <col min="3" max="8" width="8.69921875" style="166"/>
    <col min="9" max="9" width="16.19921875" style="461" bestFit="1" customWidth="1"/>
    <col min="10" max="10" width="5.59765625" style="461" customWidth="1"/>
    <col min="11" max="12" width="8.69921875" style="461"/>
    <col min="13" max="16384" width="8.69921875" style="166"/>
  </cols>
  <sheetData>
    <row r="1" spans="1:16" x14ac:dyDescent="0.3">
      <c r="C1" s="166" t="s">
        <v>58</v>
      </c>
      <c r="D1" s="166" t="s">
        <v>3004</v>
      </c>
      <c r="E1" s="166" t="s">
        <v>3005</v>
      </c>
      <c r="F1" s="166" t="s">
        <v>3006</v>
      </c>
      <c r="G1" s="166" t="s">
        <v>2953</v>
      </c>
      <c r="H1" s="166" t="s">
        <v>3007</v>
      </c>
      <c r="I1" s="461" t="s">
        <v>3008</v>
      </c>
      <c r="K1" s="472" t="s">
        <v>2990</v>
      </c>
      <c r="M1" s="472" t="s">
        <v>3009</v>
      </c>
      <c r="O1" s="166" t="s">
        <v>3010</v>
      </c>
      <c r="P1" s="166" t="s">
        <v>3011</v>
      </c>
    </row>
    <row r="3" spans="1:16" x14ac:dyDescent="0.3">
      <c r="A3" s="166" t="s">
        <v>91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61" t="s">
        <v>2903</v>
      </c>
      <c r="L3" s="461" t="s">
        <v>2903</v>
      </c>
      <c r="N3" s="166" t="s">
        <v>2903</v>
      </c>
    </row>
    <row r="4" spans="1:16" x14ac:dyDescent="0.3">
      <c r="B4" s="166" t="s">
        <v>2906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61" t="s">
        <v>2903</v>
      </c>
      <c r="L4" s="461" t="s">
        <v>2903</v>
      </c>
      <c r="N4" s="166" t="s">
        <v>2903</v>
      </c>
    </row>
    <row r="5" spans="1:16" x14ac:dyDescent="0.3">
      <c r="B5" s="166" t="s">
        <v>2908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61" t="s">
        <v>2903</v>
      </c>
      <c r="L5" s="461" t="s">
        <v>2903</v>
      </c>
      <c r="N5" s="166" t="s">
        <v>2903</v>
      </c>
    </row>
    <row r="6" spans="1:16" x14ac:dyDescent="0.3">
      <c r="B6" s="166" t="s">
        <v>2907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61" t="s">
        <v>2903</v>
      </c>
      <c r="L6" s="461" t="s">
        <v>2903</v>
      </c>
      <c r="N6" s="166" t="s">
        <v>2903</v>
      </c>
    </row>
    <row r="7" spans="1:16" x14ac:dyDescent="0.3">
      <c r="B7" s="166" t="s">
        <v>2982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61" t="s">
        <v>2903</v>
      </c>
      <c r="L7" s="461" t="s">
        <v>2903</v>
      </c>
      <c r="N7" s="166" t="s">
        <v>2903</v>
      </c>
    </row>
    <row r="8" spans="1:16" x14ac:dyDescent="0.3">
      <c r="A8" s="166" t="s">
        <v>92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61" t="s">
        <v>2903</v>
      </c>
      <c r="L8" s="461" t="s">
        <v>2903</v>
      </c>
      <c r="N8" s="166" t="s">
        <v>2903</v>
      </c>
    </row>
    <row r="9" spans="1:16" x14ac:dyDescent="0.3">
      <c r="B9" s="166" t="s">
        <v>2904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61" t="s">
        <v>1505</v>
      </c>
      <c r="J9" s="461">
        <v>2</v>
      </c>
      <c r="L9" s="461" t="s">
        <v>2903</v>
      </c>
      <c r="N9" s="166" t="s">
        <v>2903</v>
      </c>
    </row>
    <row r="10" spans="1:16" x14ac:dyDescent="0.3">
      <c r="B10" s="166" t="s">
        <v>2905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61" t="s">
        <v>2903</v>
      </c>
      <c r="K10" s="461" t="s">
        <v>1505</v>
      </c>
      <c r="L10" s="461">
        <v>20</v>
      </c>
      <c r="N10" s="166" t="s">
        <v>2903</v>
      </c>
    </row>
    <row r="11" spans="1:16" x14ac:dyDescent="0.3">
      <c r="B11" s="166" t="s">
        <v>2957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61" t="s">
        <v>1505</v>
      </c>
      <c r="J11" s="461">
        <v>10</v>
      </c>
      <c r="L11" s="461" t="s">
        <v>2903</v>
      </c>
      <c r="N11" s="166" t="s">
        <v>2903</v>
      </c>
    </row>
    <row r="12" spans="1:16" x14ac:dyDescent="0.3">
      <c r="B12" s="166" t="s">
        <v>2958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61" t="s">
        <v>2903</v>
      </c>
      <c r="K12" s="461" t="s">
        <v>1505</v>
      </c>
      <c r="L12" s="461">
        <v>19</v>
      </c>
      <c r="N12" s="166" t="s">
        <v>2903</v>
      </c>
    </row>
    <row r="13" spans="1:16" x14ac:dyDescent="0.3">
      <c r="B13" s="166" t="s">
        <v>2959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61" t="s">
        <v>1505</v>
      </c>
      <c r="J13" s="461">
        <v>9</v>
      </c>
      <c r="L13" s="461" t="s">
        <v>2903</v>
      </c>
      <c r="N13" s="166" t="s">
        <v>2903</v>
      </c>
    </row>
    <row r="14" spans="1:16" x14ac:dyDescent="0.3">
      <c r="B14" s="166" t="s">
        <v>2960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61" t="s">
        <v>1505</v>
      </c>
      <c r="J14" s="461">
        <v>6</v>
      </c>
      <c r="L14" s="461" t="s">
        <v>2903</v>
      </c>
      <c r="N14" s="166" t="s">
        <v>2903</v>
      </c>
    </row>
    <row r="15" spans="1:16" x14ac:dyDescent="0.3">
      <c r="B15" s="166" t="s">
        <v>2961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61" t="s">
        <v>2903</v>
      </c>
      <c r="K15" s="461" t="s">
        <v>1505</v>
      </c>
      <c r="L15" s="461">
        <v>11</v>
      </c>
      <c r="N15" s="166" t="s">
        <v>2903</v>
      </c>
    </row>
    <row r="16" spans="1:16" x14ac:dyDescent="0.3">
      <c r="B16" s="166" t="s">
        <v>829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61" t="s">
        <v>1505</v>
      </c>
      <c r="J16" s="461">
        <v>1</v>
      </c>
      <c r="L16" s="461" t="s">
        <v>2903</v>
      </c>
      <c r="N16" s="166" t="s">
        <v>2903</v>
      </c>
    </row>
    <row r="17" spans="1:16" x14ac:dyDescent="0.3">
      <c r="A17" s="166" t="s">
        <v>93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61" t="s">
        <v>2903</v>
      </c>
      <c r="L17" s="461" t="s">
        <v>2903</v>
      </c>
      <c r="N17" s="166" t="s">
        <v>2903</v>
      </c>
    </row>
    <row r="18" spans="1:16" x14ac:dyDescent="0.3">
      <c r="B18" s="166" t="s">
        <v>2962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61" t="s">
        <v>2903</v>
      </c>
      <c r="L18" s="461" t="s">
        <v>2903</v>
      </c>
      <c r="N18" s="166" t="s">
        <v>2903</v>
      </c>
    </row>
    <row r="19" spans="1:16" x14ac:dyDescent="0.3">
      <c r="B19" s="166" t="s">
        <v>2963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61" t="s">
        <v>2903</v>
      </c>
      <c r="L19" s="461" t="s">
        <v>2903</v>
      </c>
      <c r="N19" s="166" t="s">
        <v>2903</v>
      </c>
    </row>
    <row r="20" spans="1:16" x14ac:dyDescent="0.3">
      <c r="B20" s="166" t="s">
        <v>1436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61" t="s">
        <v>1505</v>
      </c>
      <c r="J20" s="461">
        <v>2</v>
      </c>
      <c r="L20" s="461" t="s">
        <v>2903</v>
      </c>
      <c r="O20" s="166" t="s">
        <v>2903</v>
      </c>
    </row>
    <row r="21" spans="1:16" x14ac:dyDescent="0.3">
      <c r="B21" s="166" t="s">
        <v>2964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61" t="s">
        <v>2903</v>
      </c>
      <c r="L21" s="461" t="s">
        <v>2903</v>
      </c>
      <c r="N21" s="166" t="s">
        <v>2903</v>
      </c>
    </row>
    <row r="22" spans="1:16" x14ac:dyDescent="0.3">
      <c r="B22" s="166" t="s">
        <v>2965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61" t="s">
        <v>2903</v>
      </c>
      <c r="L22" s="461" t="s">
        <v>2903</v>
      </c>
      <c r="N22" s="166" t="s">
        <v>2903</v>
      </c>
    </row>
    <row r="23" spans="1:16" x14ac:dyDescent="0.3">
      <c r="A23" s="166" t="s">
        <v>94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61" t="s">
        <v>2903</v>
      </c>
      <c r="L23" s="461" t="s">
        <v>2903</v>
      </c>
      <c r="N23" s="166" t="s">
        <v>2903</v>
      </c>
    </row>
    <row r="24" spans="1:16" x14ac:dyDescent="0.3">
      <c r="B24" s="166" t="s">
        <v>373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61" t="s">
        <v>1505</v>
      </c>
      <c r="J24" s="461">
        <v>5</v>
      </c>
      <c r="L24" s="461" t="s">
        <v>2903</v>
      </c>
      <c r="N24" s="166" t="s">
        <v>2903</v>
      </c>
    </row>
    <row r="25" spans="1:16" x14ac:dyDescent="0.3">
      <c r="B25" s="166" t="s">
        <v>415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61" t="s">
        <v>2903</v>
      </c>
      <c r="L25" s="461" t="s">
        <v>2903</v>
      </c>
      <c r="M25" s="166" t="s">
        <v>1505</v>
      </c>
      <c r="N25" s="166">
        <v>17</v>
      </c>
      <c r="O25" s="166">
        <v>1</v>
      </c>
      <c r="P25" s="166" t="s">
        <v>3012</v>
      </c>
    </row>
    <row r="26" spans="1:16" x14ac:dyDescent="0.3">
      <c r="B26" s="166" t="s">
        <v>829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61" t="s">
        <v>1505</v>
      </c>
      <c r="J26" s="461">
        <v>8</v>
      </c>
      <c r="L26" s="461" t="s">
        <v>2903</v>
      </c>
      <c r="N26" s="166" t="s">
        <v>2903</v>
      </c>
      <c r="O26" s="166" t="s">
        <v>2903</v>
      </c>
    </row>
    <row r="27" spans="1:16" x14ac:dyDescent="0.3">
      <c r="B27" s="166" t="s">
        <v>470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61" t="s">
        <v>2903</v>
      </c>
      <c r="L27" s="461" t="s">
        <v>2903</v>
      </c>
      <c r="M27" s="166" t="s">
        <v>1505</v>
      </c>
      <c r="N27" s="166">
        <v>7</v>
      </c>
      <c r="O27" s="166">
        <v>1</v>
      </c>
      <c r="P27" s="166" t="s">
        <v>3012</v>
      </c>
    </row>
    <row r="28" spans="1:16" x14ac:dyDescent="0.3">
      <c r="B28" s="166" t="s">
        <v>383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61" t="s">
        <v>1505</v>
      </c>
      <c r="J28" s="461">
        <v>10</v>
      </c>
      <c r="L28" s="461" t="s">
        <v>2903</v>
      </c>
      <c r="N28" s="166" t="s">
        <v>2903</v>
      </c>
      <c r="O28" s="166" t="s">
        <v>2903</v>
      </c>
    </row>
    <row r="29" spans="1:16" x14ac:dyDescent="0.3">
      <c r="B29" s="166" t="s">
        <v>629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61" t="s">
        <v>2903</v>
      </c>
      <c r="L29" s="461" t="s">
        <v>2903</v>
      </c>
      <c r="M29" s="166" t="s">
        <v>1505</v>
      </c>
      <c r="N29" s="166">
        <v>7</v>
      </c>
      <c r="O29" s="166">
        <v>1</v>
      </c>
      <c r="P29" s="166" t="s">
        <v>3012</v>
      </c>
    </row>
    <row r="30" spans="1:16" x14ac:dyDescent="0.3">
      <c r="B30" s="166" t="s">
        <v>647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61" t="s">
        <v>1505</v>
      </c>
      <c r="J30" s="461">
        <v>1</v>
      </c>
      <c r="L30" s="461" t="s">
        <v>2903</v>
      </c>
      <c r="N30" s="166" t="s">
        <v>2903</v>
      </c>
      <c r="O30" s="166" t="s">
        <v>2903</v>
      </c>
    </row>
    <row r="31" spans="1:16" x14ac:dyDescent="0.3">
      <c r="B31" s="166" t="s">
        <v>444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61" t="s">
        <v>2903</v>
      </c>
      <c r="L31" s="461" t="s">
        <v>2903</v>
      </c>
      <c r="M31" s="166" t="s">
        <v>1505</v>
      </c>
      <c r="N31" s="166">
        <v>17</v>
      </c>
      <c r="O31" s="166">
        <v>1</v>
      </c>
      <c r="P31" s="166" t="s">
        <v>3012</v>
      </c>
    </row>
    <row r="32" spans="1:16" x14ac:dyDescent="0.3">
      <c r="B32" s="166" t="s">
        <v>424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61" t="s">
        <v>2903</v>
      </c>
      <c r="L32" s="461" t="s">
        <v>2903</v>
      </c>
      <c r="M32" s="166" t="s">
        <v>1505</v>
      </c>
      <c r="N32" s="166">
        <v>3</v>
      </c>
      <c r="O32" s="166">
        <v>1</v>
      </c>
      <c r="P32" s="166" t="s">
        <v>3012</v>
      </c>
    </row>
    <row r="33" spans="1:15" x14ac:dyDescent="0.3">
      <c r="A33" s="166" t="s">
        <v>95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61" t="s">
        <v>2903</v>
      </c>
      <c r="L33" s="461" t="s">
        <v>2903</v>
      </c>
      <c r="N33" s="166" t="s">
        <v>2903</v>
      </c>
      <c r="O33" s="166" t="s">
        <v>2903</v>
      </c>
    </row>
    <row r="34" spans="1:15" x14ac:dyDescent="0.3">
      <c r="B34" s="166" t="s">
        <v>1011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61" t="s">
        <v>2903</v>
      </c>
      <c r="L34" s="461" t="s">
        <v>2903</v>
      </c>
      <c r="M34" s="166" t="s">
        <v>1505</v>
      </c>
      <c r="N34" s="166">
        <v>15</v>
      </c>
      <c r="O34" s="166">
        <v>1</v>
      </c>
    </row>
    <row r="35" spans="1:15" x14ac:dyDescent="0.3">
      <c r="B35" s="166" t="s">
        <v>1472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61" t="s">
        <v>2903</v>
      </c>
      <c r="L35" s="461" t="s">
        <v>2903</v>
      </c>
      <c r="M35" s="166" t="s">
        <v>1505</v>
      </c>
      <c r="N35" s="166">
        <v>12</v>
      </c>
      <c r="O35" s="166">
        <v>1</v>
      </c>
    </row>
    <row r="36" spans="1:15" x14ac:dyDescent="0.3">
      <c r="B36" s="166" t="s">
        <v>2902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61" t="s">
        <v>2903</v>
      </c>
      <c r="L36" s="461" t="s">
        <v>2903</v>
      </c>
      <c r="M36" s="166" t="s">
        <v>1505</v>
      </c>
      <c r="N36" s="166">
        <v>15</v>
      </c>
      <c r="O36" s="166">
        <v>15</v>
      </c>
    </row>
    <row r="37" spans="1:15" x14ac:dyDescent="0.3">
      <c r="B37" s="166" t="s">
        <v>2966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61" t="s">
        <v>2903</v>
      </c>
      <c r="L37" s="461" t="s">
        <v>2903</v>
      </c>
      <c r="M37" s="166" t="s">
        <v>1505</v>
      </c>
      <c r="N37" s="166">
        <v>15</v>
      </c>
      <c r="O37" s="166">
        <v>1</v>
      </c>
    </row>
    <row r="38" spans="1:15" x14ac:dyDescent="0.3">
      <c r="B38" s="166" t="s">
        <v>2922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61" t="s">
        <v>2903</v>
      </c>
      <c r="N38" s="166" t="s">
        <v>2903</v>
      </c>
      <c r="O38" s="166" t="s">
        <v>2903</v>
      </c>
    </row>
    <row r="39" spans="1:15" x14ac:dyDescent="0.3">
      <c r="B39" s="166" t="s">
        <v>2967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61" t="s">
        <v>2903</v>
      </c>
      <c r="K39" s="461" t="s">
        <v>1505</v>
      </c>
      <c r="L39" s="461">
        <v>4</v>
      </c>
      <c r="N39" s="166" t="s">
        <v>2903</v>
      </c>
      <c r="O39" s="166" t="s">
        <v>2903</v>
      </c>
    </row>
    <row r="40" spans="1:15" x14ac:dyDescent="0.3">
      <c r="A40" s="166" t="s">
        <v>96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61" t="s">
        <v>2903</v>
      </c>
      <c r="L40" s="461" t="s">
        <v>2903</v>
      </c>
      <c r="N40" s="166" t="s">
        <v>2903</v>
      </c>
      <c r="O40" s="166" t="s">
        <v>2903</v>
      </c>
    </row>
    <row r="41" spans="1:15" x14ac:dyDescent="0.3">
      <c r="B41" s="166" t="s">
        <v>2968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61" t="s">
        <v>2903</v>
      </c>
      <c r="L41" s="461" t="s">
        <v>2903</v>
      </c>
      <c r="M41" s="166" t="s">
        <v>1505</v>
      </c>
      <c r="N41" s="166">
        <v>4</v>
      </c>
      <c r="O41" s="166">
        <v>2</v>
      </c>
    </row>
    <row r="42" spans="1:15" x14ac:dyDescent="0.3">
      <c r="B42" s="166" t="s">
        <v>2969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61" t="s">
        <v>1505</v>
      </c>
      <c r="J42" s="461">
        <v>9</v>
      </c>
      <c r="L42" s="461" t="s">
        <v>2903</v>
      </c>
      <c r="N42" s="166" t="s">
        <v>2903</v>
      </c>
      <c r="O42" s="166" t="s">
        <v>2903</v>
      </c>
    </row>
    <row r="43" spans="1:15" x14ac:dyDescent="0.3">
      <c r="B43" s="166" t="s">
        <v>2970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61" t="s">
        <v>1505</v>
      </c>
      <c r="J43" s="461">
        <v>6</v>
      </c>
      <c r="L43" s="461" t="s">
        <v>2903</v>
      </c>
      <c r="N43" s="166" t="s">
        <v>2903</v>
      </c>
      <c r="O43" s="166" t="s">
        <v>2903</v>
      </c>
    </row>
    <row r="44" spans="1:15" x14ac:dyDescent="0.3">
      <c r="B44" s="166" t="s">
        <v>2971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61" t="s">
        <v>2903</v>
      </c>
      <c r="L44" s="461" t="s">
        <v>2903</v>
      </c>
      <c r="M44" s="166" t="s">
        <v>1505</v>
      </c>
      <c r="N44" s="166">
        <v>8</v>
      </c>
      <c r="O44" s="166">
        <v>8</v>
      </c>
    </row>
    <row r="45" spans="1:15" x14ac:dyDescent="0.3">
      <c r="B45" s="166" t="s">
        <v>2972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61" t="s">
        <v>2903</v>
      </c>
      <c r="K45" s="461" t="s">
        <v>1505</v>
      </c>
      <c r="L45" s="461">
        <v>7</v>
      </c>
      <c r="N45" s="166" t="s">
        <v>2903</v>
      </c>
      <c r="O45" s="166" t="s">
        <v>2903</v>
      </c>
    </row>
    <row r="46" spans="1:15" x14ac:dyDescent="0.3">
      <c r="B46" s="166" t="s">
        <v>2973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61" t="s">
        <v>2903</v>
      </c>
      <c r="L46" s="461" t="s">
        <v>2903</v>
      </c>
      <c r="M46" s="166" t="s">
        <v>1505</v>
      </c>
      <c r="N46" s="166">
        <v>20</v>
      </c>
      <c r="O46" s="166">
        <v>2</v>
      </c>
    </row>
    <row r="47" spans="1:15" x14ac:dyDescent="0.3">
      <c r="B47" s="166" t="s">
        <v>2974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61" t="s">
        <v>2903</v>
      </c>
      <c r="L47" s="461" t="s">
        <v>2903</v>
      </c>
      <c r="M47" s="166" t="s">
        <v>1505</v>
      </c>
      <c r="N47" s="166">
        <v>29</v>
      </c>
      <c r="O47" s="166">
        <v>2</v>
      </c>
    </row>
    <row r="48" spans="1:15" x14ac:dyDescent="0.3">
      <c r="B48" s="166" t="s">
        <v>2975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61" t="s">
        <v>2903</v>
      </c>
      <c r="L48" s="461" t="s">
        <v>2903</v>
      </c>
      <c r="M48" s="166" t="s">
        <v>1505</v>
      </c>
      <c r="N48" s="166">
        <v>5</v>
      </c>
      <c r="O48" s="166">
        <v>1</v>
      </c>
    </row>
    <row r="49" spans="1:15" x14ac:dyDescent="0.3">
      <c r="A49" s="166" t="s">
        <v>97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61" t="s">
        <v>2903</v>
      </c>
      <c r="L49" s="461" t="s">
        <v>2903</v>
      </c>
      <c r="N49" s="166" t="s">
        <v>2903</v>
      </c>
      <c r="O49" s="166" t="s">
        <v>2903</v>
      </c>
    </row>
    <row r="50" spans="1:15" x14ac:dyDescent="0.3">
      <c r="B50" s="166" t="s">
        <v>2976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61" t="s">
        <v>2903</v>
      </c>
      <c r="K50" s="461" t="s">
        <v>1505</v>
      </c>
      <c r="L50" s="461">
        <v>1</v>
      </c>
      <c r="N50" s="166" t="s">
        <v>2903</v>
      </c>
      <c r="O50" s="166" t="s">
        <v>2903</v>
      </c>
    </row>
    <row r="51" spans="1:15" x14ac:dyDescent="0.3">
      <c r="B51" s="166" t="s">
        <v>2921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61" t="s">
        <v>2903</v>
      </c>
      <c r="L51" s="461" t="s">
        <v>2903</v>
      </c>
      <c r="M51" s="166" t="s">
        <v>1505</v>
      </c>
      <c r="N51" s="166">
        <v>9</v>
      </c>
      <c r="O51" s="166">
        <v>6</v>
      </c>
    </row>
    <row r="52" spans="1:15" x14ac:dyDescent="0.3">
      <c r="A52" s="166" t="s">
        <v>98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61" t="s">
        <v>2903</v>
      </c>
      <c r="L52" s="461" t="s">
        <v>2903</v>
      </c>
      <c r="N52" s="166" t="s">
        <v>2903</v>
      </c>
      <c r="O52" s="166" t="s">
        <v>2903</v>
      </c>
    </row>
    <row r="53" spans="1:15" x14ac:dyDescent="0.3">
      <c r="B53" s="166" t="s">
        <v>923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61" t="s">
        <v>2903</v>
      </c>
      <c r="L53" s="461" t="s">
        <v>2903</v>
      </c>
      <c r="M53" s="166" t="s">
        <v>1505</v>
      </c>
      <c r="N53" s="166">
        <v>7</v>
      </c>
      <c r="O53" s="166">
        <v>5</v>
      </c>
    </row>
    <row r="54" spans="1:15" x14ac:dyDescent="0.3">
      <c r="B54" s="166" t="s">
        <v>944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61" t="s">
        <v>2903</v>
      </c>
      <c r="K54" s="461" t="s">
        <v>1505</v>
      </c>
      <c r="L54" s="461">
        <v>9</v>
      </c>
      <c r="N54" s="166" t="s">
        <v>2903</v>
      </c>
      <c r="O54" s="166" t="s">
        <v>2903</v>
      </c>
    </row>
    <row r="55" spans="1:15" x14ac:dyDescent="0.3">
      <c r="B55" s="166" t="s">
        <v>2977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61" t="s">
        <v>2903</v>
      </c>
      <c r="L55" s="461" t="s">
        <v>2903</v>
      </c>
      <c r="M55" s="166" t="s">
        <v>1505</v>
      </c>
      <c r="N55" s="166">
        <v>112</v>
      </c>
      <c r="O55" s="166">
        <v>37</v>
      </c>
    </row>
    <row r="56" spans="1:15" x14ac:dyDescent="0.3">
      <c r="B56" s="166" t="s">
        <v>2978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61" t="s">
        <v>2903</v>
      </c>
      <c r="K56" s="461" t="s">
        <v>1505</v>
      </c>
      <c r="L56" s="461">
        <v>2</v>
      </c>
      <c r="N56" s="166" t="s">
        <v>2903</v>
      </c>
      <c r="O56" s="166" t="s">
        <v>2903</v>
      </c>
    </row>
    <row r="57" spans="1:15" x14ac:dyDescent="0.3">
      <c r="B57" s="166" t="s">
        <v>2979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61" t="s">
        <v>2903</v>
      </c>
      <c r="K57" s="461" t="s">
        <v>1505</v>
      </c>
      <c r="L57" s="461">
        <v>3</v>
      </c>
      <c r="N57" s="166" t="s">
        <v>2903</v>
      </c>
      <c r="O57" s="166" t="s">
        <v>2903</v>
      </c>
    </row>
    <row r="58" spans="1:15" x14ac:dyDescent="0.3">
      <c r="B58" s="166" t="s">
        <v>940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61" t="s">
        <v>2903</v>
      </c>
      <c r="K58" s="461" t="s">
        <v>1505</v>
      </c>
      <c r="L58" s="461">
        <v>1</v>
      </c>
      <c r="N58" s="166" t="s">
        <v>2903</v>
      </c>
      <c r="O58" s="166" t="s">
        <v>2903</v>
      </c>
    </row>
    <row r="59" spans="1:15" x14ac:dyDescent="0.3">
      <c r="A59" s="166" t="s">
        <v>99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61" t="s">
        <v>2903</v>
      </c>
      <c r="L59" s="461" t="s">
        <v>2903</v>
      </c>
      <c r="N59" s="166" t="s">
        <v>2903</v>
      </c>
      <c r="O59" s="166" t="s">
        <v>2903</v>
      </c>
    </row>
    <row r="60" spans="1:15" x14ac:dyDescent="0.3">
      <c r="B60" s="166" t="s">
        <v>2980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61" t="s">
        <v>2903</v>
      </c>
      <c r="K60" s="461" t="s">
        <v>1505</v>
      </c>
      <c r="L60" s="461">
        <v>1</v>
      </c>
      <c r="N60" s="166" t="s">
        <v>2903</v>
      </c>
      <c r="O60" s="166" t="s">
        <v>2903</v>
      </c>
    </row>
    <row r="61" spans="1:15" x14ac:dyDescent="0.3">
      <c r="A61" s="166" t="s">
        <v>100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61" t="s">
        <v>2903</v>
      </c>
      <c r="L61" s="461" t="s">
        <v>2903</v>
      </c>
      <c r="N61" s="166" t="s">
        <v>2903</v>
      </c>
      <c r="O61" s="166" t="s">
        <v>2903</v>
      </c>
    </row>
    <row r="62" spans="1:15" x14ac:dyDescent="0.3">
      <c r="B62" s="166" t="s">
        <v>100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61" t="s">
        <v>2903</v>
      </c>
      <c r="L62" s="461" t="s">
        <v>2903</v>
      </c>
      <c r="N62" s="166" t="s">
        <v>2903</v>
      </c>
      <c r="O62" s="166" t="s">
        <v>2903</v>
      </c>
    </row>
    <row r="63" spans="1:15" x14ac:dyDescent="0.3">
      <c r="A63" s="166" t="s">
        <v>2981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61" t="s">
        <v>2903</v>
      </c>
      <c r="L63" s="461" t="s">
        <v>2903</v>
      </c>
      <c r="N63" s="166" t="s">
        <v>2903</v>
      </c>
      <c r="O63" s="166" t="s">
        <v>2903</v>
      </c>
    </row>
    <row r="64" spans="1:15" x14ac:dyDescent="0.3">
      <c r="B64" s="166" t="s">
        <v>2981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61" t="s">
        <v>2903</v>
      </c>
      <c r="L64" s="461" t="s">
        <v>2903</v>
      </c>
      <c r="M64" s="166" t="s">
        <v>1505</v>
      </c>
      <c r="N64" s="166">
        <v>9</v>
      </c>
      <c r="O64" s="166">
        <v>9</v>
      </c>
    </row>
    <row r="65" spans="2:15" x14ac:dyDescent="0.3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61">
        <v>0.1287313432835821</v>
      </c>
      <c r="J65" s="461">
        <v>69</v>
      </c>
      <c r="K65" s="461">
        <v>0.1455223880597015</v>
      </c>
      <c r="L65" s="461">
        <v>78</v>
      </c>
      <c r="M65" s="166">
        <v>0.58022388059701491</v>
      </c>
      <c r="N65" s="166">
        <v>311</v>
      </c>
      <c r="O65" s="166">
        <v>95</v>
      </c>
    </row>
    <row r="66" spans="2:15" x14ac:dyDescent="0.3">
      <c r="B66" s="166" t="s">
        <v>3013</v>
      </c>
      <c r="F66" s="166">
        <v>0.1455223880597015</v>
      </c>
      <c r="J66" s="461">
        <v>0.27425373134328357</v>
      </c>
      <c r="L66" s="461">
        <v>0.41977611940298509</v>
      </c>
      <c r="N66" s="16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3"/>
  <sheetViews>
    <sheetView zoomScale="90" zoomScaleNormal="90" workbookViewId="0">
      <pane ySplit="2" topLeftCell="A3" activePane="bottomLeft" state="frozen"/>
      <selection pane="bottomLeft" activeCell="D73" sqref="D73"/>
    </sheetView>
  </sheetViews>
  <sheetFormatPr defaultColWidth="9" defaultRowHeight="15" x14ac:dyDescent="0.35"/>
  <cols>
    <col min="1" max="1" width="12.69921875" style="291" bestFit="1" customWidth="1"/>
    <col min="2" max="2" width="6.69921875" style="317" customWidth="1"/>
    <col min="3" max="3" width="9.19921875" style="318" customWidth="1"/>
    <col min="4" max="4" width="10.8984375" style="298" customWidth="1"/>
    <col min="5" max="5" width="11.19921875" style="294" customWidth="1"/>
    <col min="6" max="6" width="10.69921875" style="298" customWidth="1"/>
    <col min="7" max="7" width="11.69921875" style="298" customWidth="1"/>
    <col min="8" max="8" width="8.3984375" style="298" customWidth="1"/>
    <col min="9" max="9" width="15.3984375" style="298" customWidth="1"/>
    <col min="10" max="10" width="17.8984375" style="319" customWidth="1"/>
    <col min="11" max="11" width="6.19921875" style="332" customWidth="1"/>
    <col min="12" max="12" width="22.3984375" style="311" bestFit="1" customWidth="1"/>
    <col min="13" max="16" width="9" style="295" customWidth="1"/>
    <col min="17" max="16384" width="9" style="295"/>
  </cols>
  <sheetData>
    <row r="1" spans="1:12" ht="15" customHeight="1" x14ac:dyDescent="0.35">
      <c r="A1" s="208" t="s">
        <v>64</v>
      </c>
      <c r="E1" s="298"/>
      <c r="I1" s="319"/>
      <c r="J1" s="320"/>
      <c r="K1" s="232"/>
      <c r="L1" s="295"/>
    </row>
    <row r="2" spans="1:12" s="47" customFormat="1" ht="15" customHeight="1" x14ac:dyDescent="0.3">
      <c r="A2" s="209" t="s">
        <v>65</v>
      </c>
      <c r="B2" s="333" t="s">
        <v>66</v>
      </c>
      <c r="C2" s="334" t="s">
        <v>67</v>
      </c>
      <c r="D2" s="210" t="s">
        <v>68</v>
      </c>
      <c r="E2" s="210" t="s">
        <v>69</v>
      </c>
      <c r="F2" s="210" t="s">
        <v>70</v>
      </c>
      <c r="G2" s="210" t="s">
        <v>71</v>
      </c>
      <c r="H2" s="210" t="s">
        <v>72</v>
      </c>
      <c r="I2" s="335" t="s">
        <v>73</v>
      </c>
      <c r="J2" s="336" t="s">
        <v>74</v>
      </c>
      <c r="K2" s="233" t="s">
        <v>75</v>
      </c>
    </row>
    <row r="3" spans="1:12" ht="15" hidden="1" customHeight="1" x14ac:dyDescent="0.35">
      <c r="A3" s="291">
        <v>44396</v>
      </c>
      <c r="B3" s="317">
        <f>表格1[[#This Row],[日期]]</f>
        <v>44396</v>
      </c>
      <c r="C3" s="318">
        <v>366</v>
      </c>
      <c r="D3" s="298">
        <f>COUNTIF(URS確認!K:K,"&lt;"&amp;A3+1)</f>
        <v>7</v>
      </c>
      <c r="E3" s="298" t="e">
        <f t="shared" ref="E3:E6" si="0">D7-D2</f>
        <v>#VALUE!</v>
      </c>
      <c r="F3" s="298" t="e">
        <f t="shared" ref="F3:G6" si="1">D7-D2</f>
        <v>#VALUE!</v>
      </c>
      <c r="G3" s="298" t="e">
        <f t="shared" si="1"/>
        <v>#VALUE!</v>
      </c>
      <c r="H3" s="298" t="e">
        <f>IF(表格1[[#This Row],[本周完成]]&gt;表格1[[#This Row],[本周預計]],"提前",IF(表格1[[#This Row],[本周完成]]&lt;表格1[[#This Row],[本周預計]],"延遲","如期"))</f>
        <v>#VALUE!</v>
      </c>
      <c r="I3" s="319">
        <f>表格1[[#This Row],[累計預估]]/表格1[[#This Row],[合計數]]</f>
        <v>1.912568306010929E-2</v>
      </c>
      <c r="J3" s="319" t="e">
        <f>表格1[[#This Row],[累計完成]]/表格1[[#This Row],[合計數]]</f>
        <v>#VALUE!</v>
      </c>
      <c r="K3" s="337"/>
      <c r="L3" s="295"/>
    </row>
    <row r="4" spans="1:12" ht="15" hidden="1" customHeight="1" x14ac:dyDescent="0.35">
      <c r="A4" s="291">
        <v>44397</v>
      </c>
      <c r="B4" s="317">
        <f>表格1[[#This Row],[日期]]</f>
        <v>44397</v>
      </c>
      <c r="C4" s="318">
        <v>366</v>
      </c>
      <c r="D4" s="298">
        <f>COUNTIF(URS確認!K:K,"&lt;"&amp;A4+1)</f>
        <v>21</v>
      </c>
      <c r="E4" s="298">
        <f t="shared" si="0"/>
        <v>36</v>
      </c>
      <c r="F4" s="298">
        <f t="shared" si="1"/>
        <v>36</v>
      </c>
      <c r="G4" s="298" t="e">
        <f t="shared" si="1"/>
        <v>#VALUE!</v>
      </c>
      <c r="H4" s="298" t="e">
        <f>IF(表格1[[#This Row],[本周完成]]&gt;表格1[[#This Row],[本周預計]],"提前",IF(表格1[[#This Row],[本周完成]]&lt;表格1[[#This Row],[本周預計]],"延遲","如期"))</f>
        <v>#VALUE!</v>
      </c>
      <c r="I4" s="319">
        <f>表格1[[#This Row],[累計預估]]/表格1[[#This Row],[合計數]]</f>
        <v>5.737704918032787E-2</v>
      </c>
      <c r="J4" s="319">
        <f>表格1[[#This Row],[累計完成]]/表格1[[#This Row],[合計數]]</f>
        <v>9.8360655737704916E-2</v>
      </c>
      <c r="K4" s="337"/>
      <c r="L4" s="295"/>
    </row>
    <row r="5" spans="1:12" ht="15" hidden="1" customHeight="1" x14ac:dyDescent="0.35">
      <c r="A5" s="291">
        <v>44398</v>
      </c>
      <c r="B5" s="317">
        <f>表格1[[#This Row],[日期]]</f>
        <v>44398</v>
      </c>
      <c r="C5" s="318">
        <v>366</v>
      </c>
      <c r="D5" s="298">
        <f>COUNTIF(URS確認!K:K,"&lt;"&amp;A5+1)</f>
        <v>25</v>
      </c>
      <c r="E5" s="298">
        <f t="shared" si="0"/>
        <v>34</v>
      </c>
      <c r="F5" s="298">
        <f t="shared" si="1"/>
        <v>34</v>
      </c>
      <c r="G5" s="298">
        <f t="shared" si="1"/>
        <v>14</v>
      </c>
      <c r="H5" s="298" t="str">
        <f>IF(表格1[[#This Row],[本周完成]]&gt;表格1[[#This Row],[本周預計]],"提前",IF(表格1[[#This Row],[本周完成]]&lt;表格1[[#This Row],[本周預計]],"延遲","如期"))</f>
        <v>延遲</v>
      </c>
      <c r="I5" s="319">
        <f>表格1[[#This Row],[累計預估]]/表格1[[#This Row],[合計數]]</f>
        <v>6.8306010928961755E-2</v>
      </c>
      <c r="J5" s="319">
        <f>表格1[[#This Row],[累計完成]]/表格1[[#This Row],[合計數]]</f>
        <v>9.2896174863387984E-2</v>
      </c>
      <c r="K5" s="337"/>
      <c r="L5" s="295"/>
    </row>
    <row r="6" spans="1:12" ht="15" hidden="1" customHeight="1" x14ac:dyDescent="0.35">
      <c r="A6" s="291">
        <v>44399</v>
      </c>
      <c r="B6" s="317">
        <f>表格1[[#This Row],[日期]]</f>
        <v>44399</v>
      </c>
      <c r="C6" s="318">
        <v>366</v>
      </c>
      <c r="D6" s="298">
        <f>COUNTIF(URS確認!K:K,"&lt;"&amp;A6+1)</f>
        <v>34</v>
      </c>
      <c r="E6" s="298">
        <f t="shared" si="0"/>
        <v>30</v>
      </c>
      <c r="F6" s="298">
        <f t="shared" si="1"/>
        <v>30</v>
      </c>
      <c r="G6" s="298">
        <f t="shared" si="1"/>
        <v>21</v>
      </c>
      <c r="H6" s="298" t="str">
        <f>IF(表格1[[#This Row],[本周完成]]&gt;表格1[[#This Row],[本周預計]],"提前",IF(表格1[[#This Row],[本周完成]]&lt;表格1[[#This Row],[本周預計]],"延遲","如期"))</f>
        <v>延遲</v>
      </c>
      <c r="I6" s="319">
        <f>表格1[[#This Row],[累計預估]]/表格1[[#This Row],[合計數]]</f>
        <v>9.2896174863387984E-2</v>
      </c>
      <c r="J6" s="319">
        <f>表格1[[#This Row],[累計完成]]/表格1[[#This Row],[合計數]]</f>
        <v>8.1967213114754092E-2</v>
      </c>
      <c r="K6" s="337"/>
      <c r="L6" s="295"/>
    </row>
    <row r="7" spans="1:12" ht="15" customHeight="1" x14ac:dyDescent="0.35">
      <c r="A7" s="48">
        <v>44400</v>
      </c>
      <c r="B7" s="338">
        <f>表格1[[#This Row],[日期]]</f>
        <v>44400</v>
      </c>
      <c r="C7" s="339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40">
        <f>表格1[[#This Row],[累計預估]]/表格1[[#This Row],[合計數]]</f>
        <v>9.2896174863387984E-2</v>
      </c>
      <c r="J7" s="340">
        <f>表格1[[#This Row],[累計完成]]/表格1[[#This Row],[合計數]]</f>
        <v>9.8360655737704916E-2</v>
      </c>
      <c r="K7" s="337"/>
      <c r="L7" s="295"/>
    </row>
    <row r="8" spans="1:12" ht="15" hidden="1" customHeight="1" x14ac:dyDescent="0.35">
      <c r="A8" s="291">
        <v>44403</v>
      </c>
      <c r="B8" s="317">
        <f>表格1[[#This Row],[日期]]</f>
        <v>44403</v>
      </c>
      <c r="C8" s="318">
        <v>366</v>
      </c>
      <c r="D8" s="298">
        <f>COUNTIF(URS確認!K:K,"&lt;"&amp;A8+1)</f>
        <v>43</v>
      </c>
      <c r="E8" s="83">
        <f>COUNTIF(URS確認!L:L,"&lt;"&amp;A8+1)</f>
        <v>45</v>
      </c>
      <c r="F8" s="298">
        <f t="shared" ref="F8:G11" si="2">D12-D7</f>
        <v>21</v>
      </c>
      <c r="G8" s="298">
        <f t="shared" si="2"/>
        <v>19</v>
      </c>
      <c r="H8" s="298" t="str">
        <f>IF(表格1[[#This Row],[本周完成]]&gt;表格1[[#This Row],[本周預計]],"提前",IF(表格1[[#This Row],[本周完成]]&lt;表格1[[#This Row],[本周預計]],"延遲","如期"))</f>
        <v>延遲</v>
      </c>
      <c r="I8" s="340">
        <f>表格1[[#This Row],[累計預估]]/表格1[[#This Row],[合計數]]</f>
        <v>0.11748633879781421</v>
      </c>
      <c r="J8" s="340">
        <f>表格1[[#This Row],[累計完成]]/表格1[[#This Row],[合計數]]</f>
        <v>0.12295081967213115</v>
      </c>
      <c r="K8" s="337"/>
      <c r="L8" s="295"/>
    </row>
    <row r="9" spans="1:12" ht="15" hidden="1" customHeight="1" x14ac:dyDescent="0.35">
      <c r="A9" s="291">
        <v>44404</v>
      </c>
      <c r="B9" s="317">
        <f>表格1[[#This Row],[日期]]</f>
        <v>44404</v>
      </c>
      <c r="C9" s="318">
        <v>366</v>
      </c>
      <c r="D9" s="298">
        <f>COUNTIF(URS確認!K:K,"&lt;"&amp;A9+1)</f>
        <v>55</v>
      </c>
      <c r="E9" s="83">
        <f>COUNTIF(URS確認!L:L,"&lt;"&amp;A9+1)</f>
        <v>50</v>
      </c>
      <c r="F9" s="298">
        <f t="shared" si="2"/>
        <v>12</v>
      </c>
      <c r="G9" s="298">
        <f t="shared" si="2"/>
        <v>10</v>
      </c>
      <c r="H9" s="298" t="str">
        <f>IF(表格1[[#This Row],[本周完成]]&gt;表格1[[#This Row],[本周預計]],"提前",IF(表格1[[#This Row],[本周完成]]&lt;表格1[[#This Row],[本周預計]],"延遲","如期"))</f>
        <v>延遲</v>
      </c>
      <c r="I9" s="340">
        <f>表格1[[#This Row],[累計預估]]/表格1[[#This Row],[合計數]]</f>
        <v>0.15027322404371585</v>
      </c>
      <c r="J9" s="340">
        <f>表格1[[#This Row],[累計完成]]/表格1[[#This Row],[合計數]]</f>
        <v>0.13661202185792351</v>
      </c>
      <c r="K9" s="337"/>
      <c r="L9" s="295"/>
    </row>
    <row r="10" spans="1:12" ht="15" hidden="1" customHeight="1" x14ac:dyDescent="0.35">
      <c r="A10" s="291">
        <v>44405</v>
      </c>
      <c r="B10" s="317">
        <f>表格1[[#This Row],[日期]]</f>
        <v>44405</v>
      </c>
      <c r="C10" s="318">
        <v>368</v>
      </c>
      <c r="D10" s="298">
        <f>COUNTIF(URS確認!K:K,"&lt;"&amp;A10+1)</f>
        <v>55</v>
      </c>
      <c r="E10" s="83">
        <f>COUNTIF(URS確認!L:L,"&lt;"&amp;A10+1)</f>
        <v>55</v>
      </c>
      <c r="F10" s="298">
        <f t="shared" si="2"/>
        <v>0</v>
      </c>
      <c r="G10" s="298">
        <f t="shared" si="2"/>
        <v>5</v>
      </c>
      <c r="H10" s="298" t="str">
        <f>IF(表格1[[#This Row],[本周完成]]&gt;表格1[[#This Row],[本周預計]],"提前",IF(表格1[[#This Row],[本周完成]]&lt;表格1[[#This Row],[本周預計]],"延遲","如期"))</f>
        <v>提前</v>
      </c>
      <c r="I10" s="340">
        <f>表格1[[#This Row],[累計預估]]/表格1[[#This Row],[合計數]]</f>
        <v>0.14945652173913043</v>
      </c>
      <c r="J10" s="340">
        <f>表格1[[#This Row],[累計完成]]/表格1[[#This Row],[合計數]]</f>
        <v>0.14945652173913043</v>
      </c>
      <c r="K10" s="337"/>
      <c r="L10" s="295"/>
    </row>
    <row r="11" spans="1:12" ht="14.5" hidden="1" customHeight="1" x14ac:dyDescent="0.35">
      <c r="A11" s="291">
        <v>44406</v>
      </c>
      <c r="B11" s="317">
        <f>表格1[[#This Row],[日期]]</f>
        <v>44406</v>
      </c>
      <c r="C11" s="318">
        <v>368</v>
      </c>
      <c r="D11" s="298">
        <f>COUNTIF(URS確認!K:K,"&lt;"&amp;A11+1)</f>
        <v>55</v>
      </c>
      <c r="E11" s="83">
        <f>COUNTIF(URS確認!L:L,"&lt;"&amp;A11+1)</f>
        <v>55</v>
      </c>
      <c r="F11" s="298">
        <f t="shared" si="2"/>
        <v>0</v>
      </c>
      <c r="G11" s="298">
        <f t="shared" si="2"/>
        <v>0</v>
      </c>
      <c r="H11" s="298" t="str">
        <f>IF(表格1[[#This Row],[本周完成]]&gt;表格1[[#This Row],[本周預計]],"提前",IF(表格1[[#This Row],[本周完成]]&lt;表格1[[#This Row],[本周預計]],"延遲","如期"))</f>
        <v>如期</v>
      </c>
      <c r="I11" s="340">
        <f>表格1[[#This Row],[累計預估]]/表格1[[#This Row],[合計數]]</f>
        <v>0.14945652173913043</v>
      </c>
      <c r="J11" s="340">
        <f>表格1[[#This Row],[累計完成]]/表格1[[#This Row],[合計數]]</f>
        <v>0.14945652173913043</v>
      </c>
      <c r="K11" s="337"/>
      <c r="L11" s="295"/>
    </row>
    <row r="12" spans="1:12" ht="15" customHeight="1" x14ac:dyDescent="0.35">
      <c r="A12" s="48">
        <v>44407</v>
      </c>
      <c r="B12" s="338">
        <f>表格1[[#This Row],[日期]]</f>
        <v>44407</v>
      </c>
      <c r="C12" s="339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40">
        <f>表格1[[#This Row],[累計預估]]/表格1[[#This Row],[合計數]]</f>
        <v>0.14945652173913043</v>
      </c>
      <c r="J12" s="340">
        <f>表格1[[#This Row],[累計完成]]/表格1[[#This Row],[合計數]]</f>
        <v>0.14945652173913043</v>
      </c>
      <c r="K12" s="337"/>
      <c r="L12" s="295"/>
    </row>
    <row r="13" spans="1:12" ht="15" hidden="1" customHeight="1" x14ac:dyDescent="0.35">
      <c r="A13" s="291">
        <v>44410</v>
      </c>
      <c r="B13" s="317">
        <f>表格1[[#This Row],[日期]]</f>
        <v>44410</v>
      </c>
      <c r="C13" s="318">
        <v>368</v>
      </c>
      <c r="D13" s="298">
        <f>COUNTIF(URS確認!K:K,"&lt;"&amp;A13+1)</f>
        <v>55</v>
      </c>
      <c r="E13" s="83">
        <f>COUNTIF(URS確認!L:L,"&lt;"&amp;A13+1)</f>
        <v>55</v>
      </c>
      <c r="F13" s="298">
        <f t="shared" ref="F13:G16" si="3">D17-D12</f>
        <v>0</v>
      </c>
      <c r="G13" s="298">
        <f t="shared" si="3"/>
        <v>0</v>
      </c>
      <c r="H13" s="298" t="str">
        <f>IF(表格1[[#This Row],[本周完成]]&gt;表格1[[#This Row],[本周預計]],"提前",IF(表格1[[#This Row],[本周完成]]&lt;表格1[[#This Row],[本周預計]],"延遲","如期"))</f>
        <v>如期</v>
      </c>
      <c r="I13" s="340">
        <f>表格1[[#This Row],[累計預估]]/表格1[[#This Row],[合計數]]</f>
        <v>0.14945652173913043</v>
      </c>
      <c r="J13" s="340">
        <f>表格1[[#This Row],[累計完成]]/表格1[[#This Row],[合計數]]</f>
        <v>0.14945652173913043</v>
      </c>
      <c r="K13" s="337"/>
      <c r="L13" s="295"/>
    </row>
    <row r="14" spans="1:12" ht="15" hidden="1" customHeight="1" x14ac:dyDescent="0.35">
      <c r="A14" s="291">
        <v>44411</v>
      </c>
      <c r="B14" s="317">
        <f>表格1[[#This Row],[日期]]</f>
        <v>44411</v>
      </c>
      <c r="C14" s="318">
        <v>368</v>
      </c>
      <c r="D14" s="298">
        <f>COUNTIF(URS確認!K:K,"&lt;"&amp;A14+1)</f>
        <v>55</v>
      </c>
      <c r="E14" s="83">
        <f>COUNTIF(URS確認!L:L,"&lt;"&amp;A14+1)</f>
        <v>55</v>
      </c>
      <c r="F14" s="298">
        <f t="shared" si="3"/>
        <v>0</v>
      </c>
      <c r="G14" s="298">
        <f t="shared" si="3"/>
        <v>0</v>
      </c>
      <c r="H14" s="298" t="str">
        <f>IF(表格1[[#This Row],[本周完成]]&gt;表格1[[#This Row],[本周預計]],"提前",IF(表格1[[#This Row],[本周完成]]&lt;表格1[[#This Row],[本周預計]],"延遲","如期"))</f>
        <v>如期</v>
      </c>
      <c r="I14" s="340">
        <f>表格1[[#This Row],[累計預估]]/表格1[[#This Row],[合計數]]</f>
        <v>0.14945652173913043</v>
      </c>
      <c r="J14" s="340">
        <f>表格1[[#This Row],[累計完成]]/表格1[[#This Row],[合計數]]</f>
        <v>0.14945652173913043</v>
      </c>
      <c r="K14" s="337"/>
      <c r="L14" s="295"/>
    </row>
    <row r="15" spans="1:12" ht="15" hidden="1" customHeight="1" x14ac:dyDescent="0.35">
      <c r="A15" s="291">
        <v>44412</v>
      </c>
      <c r="B15" s="317">
        <f>表格1[[#This Row],[日期]]</f>
        <v>44412</v>
      </c>
      <c r="C15" s="318">
        <v>368</v>
      </c>
      <c r="D15" s="298">
        <f>COUNTIF(URS確認!K:K,"&lt;"&amp;A15+1)</f>
        <v>55</v>
      </c>
      <c r="E15" s="83">
        <f>COUNTIF(URS確認!L:L,"&lt;"&amp;A15+1)</f>
        <v>55</v>
      </c>
      <c r="F15" s="298">
        <f t="shared" si="3"/>
        <v>0</v>
      </c>
      <c r="G15" s="298">
        <f t="shared" si="3"/>
        <v>0</v>
      </c>
      <c r="H15" s="298" t="str">
        <f>IF(表格1[[#This Row],[本周完成]]&gt;表格1[[#This Row],[本周預計]],"提前",IF(表格1[[#This Row],[本周完成]]&lt;表格1[[#This Row],[本周預計]],"延遲","如期"))</f>
        <v>如期</v>
      </c>
      <c r="I15" s="340">
        <f>表格1[[#This Row],[累計預估]]/表格1[[#This Row],[合計數]]</f>
        <v>0.14945652173913043</v>
      </c>
      <c r="J15" s="340">
        <f>表格1[[#This Row],[累計完成]]/表格1[[#This Row],[合計數]]</f>
        <v>0.14945652173913043</v>
      </c>
      <c r="K15" s="337"/>
      <c r="L15" s="295"/>
    </row>
    <row r="16" spans="1:12" ht="15" hidden="1" customHeight="1" x14ac:dyDescent="0.35">
      <c r="A16" s="291">
        <v>44413</v>
      </c>
      <c r="B16" s="317">
        <f>表格1[[#This Row],[日期]]</f>
        <v>44413</v>
      </c>
      <c r="C16" s="318">
        <v>368</v>
      </c>
      <c r="D16" s="298">
        <f>COUNTIF(URS確認!K:K,"&lt;"&amp;A16+1)</f>
        <v>55</v>
      </c>
      <c r="E16" s="83">
        <f>COUNTIF(URS確認!L:L,"&lt;"&amp;A16+1)</f>
        <v>55</v>
      </c>
      <c r="F16" s="298">
        <f t="shared" si="3"/>
        <v>0</v>
      </c>
      <c r="G16" s="298">
        <f t="shared" si="3"/>
        <v>0</v>
      </c>
      <c r="H16" s="298" t="str">
        <f>IF(表格1[[#This Row],[本周完成]]&gt;表格1[[#This Row],[本周預計]],"提前",IF(表格1[[#This Row],[本周完成]]&lt;表格1[[#This Row],[本周預計]],"延遲","如期"))</f>
        <v>如期</v>
      </c>
      <c r="I16" s="340">
        <f>表格1[[#This Row],[累計預估]]/表格1[[#This Row],[合計數]]</f>
        <v>0.14945652173913043</v>
      </c>
      <c r="J16" s="340">
        <f>表格1[[#This Row],[累計完成]]/表格1[[#This Row],[合計數]]</f>
        <v>0.14945652173913043</v>
      </c>
      <c r="K16" s="337"/>
      <c r="L16" s="295"/>
    </row>
    <row r="17" spans="1:12" ht="15" hidden="1" customHeight="1" x14ac:dyDescent="0.35">
      <c r="A17" s="48">
        <v>44414</v>
      </c>
      <c r="B17" s="338">
        <f>表格1[[#This Row],[日期]]</f>
        <v>44414</v>
      </c>
      <c r="C17" s="339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40">
        <f>表格1[[#This Row],[累計預估]]/表格1[[#This Row],[合計數]]</f>
        <v>0.14945652173913043</v>
      </c>
      <c r="J17" s="340">
        <f>表格1[[#This Row],[累計完成]]/表格1[[#This Row],[合計數]]</f>
        <v>0.14945652173913043</v>
      </c>
      <c r="K17" s="337"/>
      <c r="L17" s="295"/>
    </row>
    <row r="18" spans="1:12" ht="15" hidden="1" customHeight="1" x14ac:dyDescent="0.35">
      <c r="A18" s="291">
        <v>44417</v>
      </c>
      <c r="B18" s="317">
        <f>表格1[[#This Row],[日期]]</f>
        <v>44417</v>
      </c>
      <c r="C18" s="318">
        <v>368</v>
      </c>
      <c r="D18" s="298">
        <f>COUNTIF(URS確認!K:K,"&lt;"&amp;A18+1)</f>
        <v>55</v>
      </c>
      <c r="E18" s="83">
        <f>COUNTIF(URS確認!L:L,"&lt;"&amp;A18+1)</f>
        <v>55</v>
      </c>
      <c r="F18" s="298">
        <f t="shared" ref="F18:G21" si="4">D22-D17</f>
        <v>0</v>
      </c>
      <c r="G18" s="298">
        <f t="shared" si="4"/>
        <v>0</v>
      </c>
      <c r="H18" s="298" t="str">
        <f>IF(表格1[[#This Row],[本周完成]]&gt;表格1[[#This Row],[本周預計]],"提前",IF(表格1[[#This Row],[本周完成]]&lt;表格1[[#This Row],[本周預計]],"延遲","如期"))</f>
        <v>如期</v>
      </c>
      <c r="I18" s="340">
        <f>表格1[[#This Row],[累計預估]]/表格1[[#This Row],[合計數]]</f>
        <v>0.14945652173913043</v>
      </c>
      <c r="J18" s="340">
        <f>表格1[[#This Row],[累計完成]]/表格1[[#This Row],[合計數]]</f>
        <v>0.14945652173913043</v>
      </c>
      <c r="K18" s="337"/>
      <c r="L18" s="295"/>
    </row>
    <row r="19" spans="1:12" ht="15" hidden="1" customHeight="1" x14ac:dyDescent="0.35">
      <c r="A19" s="291">
        <v>44418</v>
      </c>
      <c r="B19" s="317">
        <f>表格1[[#This Row],[日期]]</f>
        <v>44418</v>
      </c>
      <c r="C19" s="318">
        <v>368</v>
      </c>
      <c r="D19" s="298">
        <f>COUNTIF(URS確認!K:K,"&lt;"&amp;A19+1)</f>
        <v>55</v>
      </c>
      <c r="E19" s="83">
        <f>COUNTIF(URS確認!L:L,"&lt;"&amp;A19+1)</f>
        <v>55</v>
      </c>
      <c r="F19" s="298">
        <f t="shared" si="4"/>
        <v>0</v>
      </c>
      <c r="G19" s="298">
        <f t="shared" si="4"/>
        <v>0</v>
      </c>
      <c r="H19" s="298" t="str">
        <f>IF(表格1[[#This Row],[本周完成]]&gt;表格1[[#This Row],[本周預計]],"提前",IF(表格1[[#This Row],[本周完成]]&lt;表格1[[#This Row],[本周預計]],"延遲","如期"))</f>
        <v>如期</v>
      </c>
      <c r="I19" s="340">
        <f>表格1[[#This Row],[累計預估]]/表格1[[#This Row],[合計數]]</f>
        <v>0.14945652173913043</v>
      </c>
      <c r="J19" s="340">
        <f>表格1[[#This Row],[累計完成]]/表格1[[#This Row],[合計數]]</f>
        <v>0.14945652173913043</v>
      </c>
      <c r="K19" s="337"/>
      <c r="L19" s="295"/>
    </row>
    <row r="20" spans="1:12" ht="15" hidden="1" customHeight="1" x14ac:dyDescent="0.35">
      <c r="A20" s="291">
        <v>44419</v>
      </c>
      <c r="B20" s="317">
        <f>表格1[[#This Row],[日期]]</f>
        <v>44419</v>
      </c>
      <c r="C20" s="318">
        <v>368</v>
      </c>
      <c r="D20" s="298">
        <f>COUNTIF(URS確認!K:K,"&lt;"&amp;A20+1)</f>
        <v>55</v>
      </c>
      <c r="E20" s="83">
        <f>COUNTIF(URS確認!L:L,"&lt;"&amp;A20+1)</f>
        <v>55</v>
      </c>
      <c r="F20" s="298">
        <f t="shared" si="4"/>
        <v>0</v>
      </c>
      <c r="G20" s="298">
        <f t="shared" si="4"/>
        <v>0</v>
      </c>
      <c r="H20" s="298" t="str">
        <f>IF(表格1[[#This Row],[本周完成]]&gt;表格1[[#This Row],[本周預計]],"提前",IF(表格1[[#This Row],[本周完成]]&lt;表格1[[#This Row],[本周預計]],"延遲","如期"))</f>
        <v>如期</v>
      </c>
      <c r="I20" s="340">
        <f>表格1[[#This Row],[累計預估]]/表格1[[#This Row],[合計數]]</f>
        <v>0.14945652173913043</v>
      </c>
      <c r="J20" s="340">
        <f>表格1[[#This Row],[累計完成]]/表格1[[#This Row],[合計數]]</f>
        <v>0.14945652173913043</v>
      </c>
      <c r="K20" s="337"/>
      <c r="L20" s="295"/>
    </row>
    <row r="21" spans="1:12" ht="15" hidden="1" customHeight="1" x14ac:dyDescent="0.35">
      <c r="A21" s="291">
        <v>44420</v>
      </c>
      <c r="B21" s="317">
        <f>表格1[[#This Row],[日期]]</f>
        <v>44420</v>
      </c>
      <c r="C21" s="318">
        <v>368</v>
      </c>
      <c r="D21" s="298">
        <f>COUNTIF(URS確認!K:K,"&lt;"&amp;A21+1)</f>
        <v>55</v>
      </c>
      <c r="E21" s="83">
        <f>COUNTIF(URS確認!L:L,"&lt;"&amp;A21+1)</f>
        <v>55</v>
      </c>
      <c r="F21" s="298">
        <f t="shared" si="4"/>
        <v>0</v>
      </c>
      <c r="G21" s="298">
        <f t="shared" si="4"/>
        <v>0</v>
      </c>
      <c r="H21" s="298" t="str">
        <f>IF(表格1[[#This Row],[本周完成]]&gt;表格1[[#This Row],[本周預計]],"提前",IF(表格1[[#This Row],[本周完成]]&lt;表格1[[#This Row],[本周預計]],"延遲","如期"))</f>
        <v>如期</v>
      </c>
      <c r="I21" s="340">
        <f>表格1[[#This Row],[累計預估]]/表格1[[#This Row],[合計數]]</f>
        <v>0.14945652173913043</v>
      </c>
      <c r="J21" s="340">
        <f>表格1[[#This Row],[累計完成]]/表格1[[#This Row],[合計數]]</f>
        <v>0.14945652173913043</v>
      </c>
      <c r="K21" s="337"/>
      <c r="L21" s="295"/>
    </row>
    <row r="22" spans="1:12" ht="15" hidden="1" customHeight="1" x14ac:dyDescent="0.35">
      <c r="A22" s="48">
        <v>44421</v>
      </c>
      <c r="B22" s="338">
        <f>表格1[[#This Row],[日期]]</f>
        <v>44421</v>
      </c>
      <c r="C22" s="339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40">
        <f>表格1[[#This Row],[累計預估]]/表格1[[#This Row],[合計數]]</f>
        <v>0.14945652173913043</v>
      </c>
      <c r="J22" s="340">
        <f>表格1[[#This Row],[累計完成]]/表格1[[#This Row],[合計數]]</f>
        <v>0.14945652173913043</v>
      </c>
      <c r="K22" s="337"/>
      <c r="L22" s="295"/>
    </row>
    <row r="23" spans="1:12" ht="15" hidden="1" customHeight="1" x14ac:dyDescent="0.35">
      <c r="A23" s="106">
        <v>44424</v>
      </c>
      <c r="B23" s="341">
        <f>表格1[[#This Row],[日期]]</f>
        <v>44424</v>
      </c>
      <c r="C23" s="342">
        <f>COUNTA(URS確認!E:E)-1</f>
        <v>538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40">
        <f>表格1[[#This Row],[累計預估]]/表格1[[#This Row],[合計數]]</f>
        <v>0.10223048327137546</v>
      </c>
      <c r="J23" s="340">
        <f>表格1[[#This Row],[累計完成]]/表格1[[#This Row],[合計數]]</f>
        <v>0.10223048327137546</v>
      </c>
      <c r="K23" s="337"/>
      <c r="L23" s="295"/>
    </row>
    <row r="24" spans="1:12" ht="15" hidden="1" customHeight="1" x14ac:dyDescent="0.35">
      <c r="A24" s="109">
        <v>44425</v>
      </c>
      <c r="B24" s="343">
        <f>表格1[[#This Row],[日期]]</f>
        <v>44425</v>
      </c>
      <c r="C24" s="344">
        <f>COUNTA(URS確認!E:E)-1</f>
        <v>538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40">
        <f>表格1[[#This Row],[累計預估]]/表格1[[#This Row],[合計數]]</f>
        <v>0.10223048327137546</v>
      </c>
      <c r="J24" s="340">
        <f>表格1[[#This Row],[累計完成]]/表格1[[#This Row],[合計數]]</f>
        <v>0.10223048327137546</v>
      </c>
      <c r="K24" s="337"/>
      <c r="L24" s="295"/>
    </row>
    <row r="25" spans="1:12" ht="15" hidden="1" customHeight="1" x14ac:dyDescent="0.35">
      <c r="A25" s="109">
        <v>44426</v>
      </c>
      <c r="B25" s="343">
        <f>表格1[[#This Row],[日期]]</f>
        <v>44426</v>
      </c>
      <c r="C25" s="344">
        <f>COUNTA(URS確認!E:E)-1</f>
        <v>538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40">
        <f>表格1[[#This Row],[累計預估]]/表格1[[#This Row],[合計數]]</f>
        <v>0.10223048327137546</v>
      </c>
      <c r="J25" s="340">
        <f>表格1[[#This Row],[累計完成]]/表格1[[#This Row],[合計數]]</f>
        <v>0.10223048327137546</v>
      </c>
      <c r="K25" s="337"/>
      <c r="L25" s="295"/>
    </row>
    <row r="26" spans="1:12" ht="15" hidden="1" customHeight="1" x14ac:dyDescent="0.35">
      <c r="A26" s="106">
        <v>44427</v>
      </c>
      <c r="B26" s="345">
        <f>表格1[[#This Row],[日期]]</f>
        <v>44427</v>
      </c>
      <c r="C26" s="346">
        <f>COUNTA(URS確認!E:E)-1</f>
        <v>538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40">
        <f>表格1[[#This Row],[累計預估]]/表格1[[#This Row],[合計數]]</f>
        <v>0.10223048327137546</v>
      </c>
      <c r="J26" s="340">
        <f>表格1[[#This Row],[累計完成]]/表格1[[#This Row],[合計數]]</f>
        <v>0.10223048327137546</v>
      </c>
      <c r="K26" s="337"/>
      <c r="L26" s="295"/>
    </row>
    <row r="27" spans="1:12" ht="15" hidden="1" customHeight="1" x14ac:dyDescent="0.35">
      <c r="A27" s="116">
        <v>44428</v>
      </c>
      <c r="B27" s="347">
        <f>表格1[[#This Row],[日期]]</f>
        <v>44428</v>
      </c>
      <c r="C27" s="348">
        <f>COUNTA(URS確認!E:E)-1-1-2-8-1-112-6-1-2</f>
        <v>405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40">
        <f>表格1[[#This Row],[累計預估]]/表格1[[#This Row],[合計數]]</f>
        <v>0.13580246913580246</v>
      </c>
      <c r="J27" s="340">
        <f>表格1[[#This Row],[累計完成]]/表格1[[#This Row],[合計數]]</f>
        <v>0.13580246913580246</v>
      </c>
      <c r="K27" s="337"/>
      <c r="L27" s="295"/>
    </row>
    <row r="28" spans="1:12" ht="15" hidden="1" customHeight="1" x14ac:dyDescent="0.35">
      <c r="A28" s="114">
        <v>44431</v>
      </c>
      <c r="B28" s="345">
        <f>表格1[[#This Row],[日期]]</f>
        <v>44431</v>
      </c>
      <c r="C28" s="348">
        <f>COUNTA(URS確認!E:E)-1-112-13</f>
        <v>413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40">
        <f>表格1[[#This Row],[累計預估]]/表格1[[#This Row],[合計數]]</f>
        <v>0.15496368038740921</v>
      </c>
      <c r="J28" s="340">
        <f>表格1[[#This Row],[累計完成]]/表格1[[#This Row],[合計數]]</f>
        <v>0.15254237288135594</v>
      </c>
      <c r="K28" s="337"/>
      <c r="L28" s="295"/>
    </row>
    <row r="29" spans="1:12" ht="15" hidden="1" customHeight="1" x14ac:dyDescent="0.35">
      <c r="A29" s="114">
        <v>44432</v>
      </c>
      <c r="B29" s="317">
        <f>表格1[[#This Row],[日期]]</f>
        <v>44432</v>
      </c>
      <c r="C29" s="348">
        <f>COUNTA(URS確認!E:E)-1-112-13</f>
        <v>413</v>
      </c>
      <c r="D29" s="298">
        <f>COUNTIF(URS確認!K:K,"&lt;"&amp;A29+1)</f>
        <v>70</v>
      </c>
      <c r="E29" s="83">
        <f>COUNTIF(URS確認!L:L,"&lt;"&amp;A29+1)</f>
        <v>72</v>
      </c>
      <c r="F29" s="298">
        <f t="shared" si="6"/>
        <v>25</v>
      </c>
      <c r="G29" s="298">
        <f t="shared" si="6"/>
        <v>30</v>
      </c>
      <c r="H29" s="298" t="str">
        <f>IF(表格1[[#This Row],[本周完成]]&gt;表格1[[#This Row],[本周預計]],"提前",IF(表格1[[#This Row],[本周完成]]&lt;表格1[[#This Row],[本周預計]],"延遲","如期"))</f>
        <v>提前</v>
      </c>
      <c r="I29" s="340">
        <f>表格1[[#This Row],[累計預估]]/表格1[[#This Row],[合計數]]</f>
        <v>0.16949152542372881</v>
      </c>
      <c r="J29" s="340">
        <f>表格1[[#This Row],[累計完成]]/表格1[[#This Row],[合計數]]</f>
        <v>0.17433414043583534</v>
      </c>
      <c r="K29" s="337"/>
      <c r="L29" s="295"/>
    </row>
    <row r="30" spans="1:12" ht="15" hidden="1" customHeight="1" x14ac:dyDescent="0.35">
      <c r="A30" s="114">
        <v>44433</v>
      </c>
      <c r="B30" s="317">
        <f>表格1[[#This Row],[日期]]</f>
        <v>44433</v>
      </c>
      <c r="C30" s="348">
        <f>COUNTA(URS確認!E:E)-1-112-13</f>
        <v>413</v>
      </c>
      <c r="D30" s="298">
        <f>COUNTIF(URS確認!K:K,"&lt;"&amp;A30+1)</f>
        <v>76</v>
      </c>
      <c r="E30" s="83">
        <f>COUNTIF(URS確認!L:L,"&lt;"&amp;A30+1)</f>
        <v>78</v>
      </c>
      <c r="F30" s="298">
        <f t="shared" si="6"/>
        <v>23</v>
      </c>
      <c r="G30" s="298">
        <f t="shared" si="6"/>
        <v>36</v>
      </c>
      <c r="H30" s="298" t="str">
        <f>IF(表格1[[#This Row],[本周完成]]&gt;表格1[[#This Row],[本周預計]],"提前",IF(表格1[[#This Row],[本周完成]]&lt;表格1[[#This Row],[本周預計]],"延遲","如期"))</f>
        <v>提前</v>
      </c>
      <c r="I30" s="340">
        <f>表格1[[#This Row],[累計預估]]/表格1[[#This Row],[合計數]]</f>
        <v>0.18401937046004843</v>
      </c>
      <c r="J30" s="340">
        <f>表格1[[#This Row],[累計完成]]/表格1[[#This Row],[合計數]]</f>
        <v>0.18886198547215496</v>
      </c>
      <c r="K30" s="337"/>
      <c r="L30" s="295"/>
    </row>
    <row r="31" spans="1:12" ht="15" hidden="1" customHeight="1" x14ac:dyDescent="0.35">
      <c r="A31" s="114">
        <v>44434</v>
      </c>
      <c r="B31" s="317">
        <f>表格1[[#This Row],[日期]]</f>
        <v>44434</v>
      </c>
      <c r="C31" s="348">
        <f>COUNTA(URS確認!E:E)-1-112-13</f>
        <v>413</v>
      </c>
      <c r="D31" s="298">
        <f>COUNTIF(URS確認!K:K,"&lt;"&amp;A31+1)</f>
        <v>80</v>
      </c>
      <c r="E31" s="83">
        <f>COUNTIF(URS確認!L:L,"&lt;"&amp;A31+1)</f>
        <v>84</v>
      </c>
      <c r="F31" s="298">
        <f t="shared" si="6"/>
        <v>20</v>
      </c>
      <c r="G31" s="298">
        <f t="shared" si="6"/>
        <v>30</v>
      </c>
      <c r="H31" s="298" t="str">
        <f>IF(表格1[[#This Row],[本周完成]]&gt;表格1[[#This Row],[本周預計]],"提前",IF(表格1[[#This Row],[本周完成]]&lt;表格1[[#This Row],[本周預計]],"延遲","如期"))</f>
        <v>提前</v>
      </c>
      <c r="I31" s="340">
        <f>表格1[[#This Row],[累計預估]]/表格1[[#This Row],[合計數]]</f>
        <v>0.1937046004842615</v>
      </c>
      <c r="J31" s="340">
        <f>表格1[[#This Row],[累計完成]]/表格1[[#This Row],[合計數]]</f>
        <v>0.20338983050847459</v>
      </c>
      <c r="K31" s="337"/>
      <c r="L31" s="295"/>
    </row>
    <row r="32" spans="1:12" ht="15" customHeight="1" x14ac:dyDescent="0.35">
      <c r="A32" s="118">
        <v>44435</v>
      </c>
      <c r="B32" s="338">
        <f>表格1[[#This Row],[日期]]</f>
        <v>44435</v>
      </c>
      <c r="C32" s="348">
        <f>COUNTA(URS確認!E:E)-1-1-2-8-1-112-6-1-2-9</f>
        <v>396</v>
      </c>
      <c r="D32" s="83">
        <f>COUNTIF(URS確認!K:K,"&lt;"&amp;A32+1)</f>
        <v>84</v>
      </c>
      <c r="E32" s="83">
        <f>COUNTIF(URS確認!L:L,"&lt;"&amp;A32+1)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40">
        <f>表格1[[#This Row],[累計預估]]/表格1[[#This Row],[合計數]]</f>
        <v>0.21212121212121213</v>
      </c>
      <c r="J32" s="340">
        <f>表格1[[#This Row],[累計完成]]/表格1[[#This Row],[合計數]]</f>
        <v>0.21717171717171718</v>
      </c>
      <c r="K32" s="337"/>
      <c r="L32" s="295"/>
    </row>
    <row r="33" spans="1:12" ht="15" hidden="1" customHeight="1" x14ac:dyDescent="0.35">
      <c r="A33" s="128">
        <v>44438</v>
      </c>
      <c r="B33" s="349">
        <f>表格1[[#This Row],[日期]]</f>
        <v>44438</v>
      </c>
      <c r="C33" s="348">
        <f>COUNTA(URS確認!E:E)-1-112-13</f>
        <v>413</v>
      </c>
      <c r="D33" s="129">
        <f>COUNTIF(URS確認!K:K,"&lt;"&amp;A33+1)</f>
        <v>89</v>
      </c>
      <c r="E33" s="83">
        <f>COUNTIF(URS確認!L:L,"&lt;"&amp;A33+1)</f>
        <v>93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40">
        <f>表格1[[#This Row],[累計預估]]/表格1[[#This Row],[合計數]]</f>
        <v>0.21549636803874092</v>
      </c>
      <c r="J33" s="340">
        <f>表格1[[#This Row],[累計完成]]/表格1[[#This Row],[合計數]]</f>
        <v>0.22518159806295399</v>
      </c>
      <c r="K33" s="337"/>
      <c r="L33" s="295"/>
    </row>
    <row r="34" spans="1:12" ht="15" hidden="1" customHeight="1" x14ac:dyDescent="0.35">
      <c r="A34" s="291">
        <v>44439</v>
      </c>
      <c r="B34" s="317">
        <f>表格1[[#This Row],[日期]]</f>
        <v>44439</v>
      </c>
      <c r="C34" s="348">
        <f>COUNTA(URS確認!E:E)-1-112-13</f>
        <v>413</v>
      </c>
      <c r="D34" s="298">
        <f>COUNTIF(URS確認!K:K,"&lt;"&amp;A34+1)</f>
        <v>93</v>
      </c>
      <c r="E34" s="83">
        <f>COUNTIF(URS確認!L:L,"&lt;"&amp;A34+1)</f>
        <v>108</v>
      </c>
      <c r="F34" s="298">
        <f t="shared" si="7"/>
        <v>30</v>
      </c>
      <c r="G34" s="298">
        <f t="shared" si="7"/>
        <v>26</v>
      </c>
      <c r="H34" s="298" t="str">
        <f>IF(表格1[[#This Row],[本周完成]]&gt;表格1[[#This Row],[本周預計]],"提前",IF(表格1[[#This Row],[本周完成]]&lt;表格1[[#This Row],[本周預計]],"延遲","如期"))</f>
        <v>延遲</v>
      </c>
      <c r="I34" s="340">
        <f>表格1[[#This Row],[累計預估]]/表格1[[#This Row],[合計數]]</f>
        <v>0.22518159806295399</v>
      </c>
      <c r="J34" s="340">
        <f>表格1[[#This Row],[累計完成]]/表格1[[#This Row],[合計數]]</f>
        <v>0.26150121065375304</v>
      </c>
      <c r="K34" s="337"/>
      <c r="L34" s="295"/>
    </row>
    <row r="35" spans="1:12" ht="15" hidden="1" customHeight="1" x14ac:dyDescent="0.35">
      <c r="A35" s="291">
        <v>44440</v>
      </c>
      <c r="B35" s="317">
        <f>表格1[[#This Row],[日期]]</f>
        <v>44440</v>
      </c>
      <c r="C35" s="348">
        <f>COUNTA(URS確認!E:E)-1-112-13</f>
        <v>413</v>
      </c>
      <c r="D35" s="298">
        <f>COUNTIF(URS確認!K:K,"&lt;"&amp;A35+1)</f>
        <v>96</v>
      </c>
      <c r="E35" s="83">
        <f>COUNTIF(URS確認!L:L,"&lt;"&amp;A35+1)</f>
        <v>108</v>
      </c>
      <c r="F35" s="298">
        <f t="shared" si="7"/>
        <v>53</v>
      </c>
      <c r="G35" s="298">
        <f t="shared" si="7"/>
        <v>38</v>
      </c>
      <c r="H35" s="298" t="str">
        <f>IF(表格1[[#This Row],[本周完成]]&gt;表格1[[#This Row],[本周預計]],"提前",IF(表格1[[#This Row],[本周完成]]&lt;表格1[[#This Row],[本周預計]],"延遲","如期"))</f>
        <v>延遲</v>
      </c>
      <c r="I35" s="340">
        <f>表格1[[#This Row],[累計預估]]/表格1[[#This Row],[合計數]]</f>
        <v>0.23244552058111381</v>
      </c>
      <c r="J35" s="340">
        <f>表格1[[#This Row],[累計完成]]/表格1[[#This Row],[合計數]]</f>
        <v>0.26150121065375304</v>
      </c>
      <c r="K35" s="337"/>
      <c r="L35" s="295"/>
    </row>
    <row r="36" spans="1:12" ht="15" hidden="1" customHeight="1" x14ac:dyDescent="0.35">
      <c r="A36" s="291">
        <v>44441</v>
      </c>
      <c r="B36" s="350">
        <f>表格1[[#This Row],[日期]]</f>
        <v>44441</v>
      </c>
      <c r="C36" s="348">
        <f>COUNTA(URS確認!E:E)-1-112-13</f>
        <v>413</v>
      </c>
      <c r="D36" s="130">
        <f>COUNTIF(URS確認!K:K,"&lt;"&amp;A36+1)</f>
        <v>103</v>
      </c>
      <c r="E36" s="83">
        <f>COUNTIF(URS確認!L:L,"&lt;"&amp;A36+1)</f>
        <v>108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40">
        <f>表格1[[#This Row],[累計預估]]/表格1[[#This Row],[合計數]]</f>
        <v>0.24939467312348668</v>
      </c>
      <c r="J36" s="340">
        <f>表格1[[#This Row],[累計完成]]/表格1[[#This Row],[合計數]]</f>
        <v>0.26150121065375304</v>
      </c>
      <c r="K36" s="337"/>
      <c r="L36" s="295"/>
    </row>
    <row r="37" spans="1:12" ht="15" hidden="1" customHeight="1" x14ac:dyDescent="0.35">
      <c r="A37" s="48">
        <v>44442</v>
      </c>
      <c r="B37" s="351">
        <f>表格1[[#This Row],[日期]]</f>
        <v>44442</v>
      </c>
      <c r="C37" s="348">
        <f>COUNTA(URS確認!E:E)-1-1-2-8-1-112-6-1-2</f>
        <v>405</v>
      </c>
      <c r="D37" s="131">
        <f>COUNTIF(URS確認!K:K,"&lt;"&amp;A37+1)</f>
        <v>108</v>
      </c>
      <c r="E37" s="83">
        <f>COUNTIF(URS確認!L:L,"&lt;"&amp;A37+1)</f>
        <v>108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40">
        <f>表格1[[#This Row],[累計預估]]/表格1[[#This Row],[合計數]]</f>
        <v>0.26666666666666666</v>
      </c>
      <c r="J37" s="340">
        <f>表格1[[#This Row],[累計完成]]/表格1[[#This Row],[合計數]]</f>
        <v>0.26666666666666666</v>
      </c>
      <c r="K37" s="337"/>
      <c r="L37" s="295"/>
    </row>
    <row r="38" spans="1:12" ht="15" hidden="1" customHeight="1" x14ac:dyDescent="0.35">
      <c r="A38" s="141">
        <v>44449</v>
      </c>
      <c r="B38" s="352">
        <f>表格1[[#This Row],[日期]]</f>
        <v>44449</v>
      </c>
      <c r="C38" s="348">
        <f>COUNTA(URS確認!E:E)-1-1-2-8-1-112-6-1-2</f>
        <v>405</v>
      </c>
      <c r="D38" s="142">
        <f>COUNTIF(URS確認!K:K,"&lt;"&amp;A38+1)</f>
        <v>119</v>
      </c>
      <c r="E38" s="83">
        <f>COUNTIF(URS確認!L:L,"&lt;"&amp;A38+1)</f>
        <v>119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40">
        <f>表格1[[#This Row],[累計預估]]/表格1[[#This Row],[合計數]]</f>
        <v>0.29382716049382718</v>
      </c>
      <c r="J38" s="340">
        <f>表格1[[#This Row],[累計完成]]/表格1[[#This Row],[合計數]]</f>
        <v>0.29382716049382718</v>
      </c>
      <c r="K38" s="337"/>
      <c r="L38" s="295"/>
    </row>
    <row r="39" spans="1:12" ht="15" hidden="1" customHeight="1" x14ac:dyDescent="0.35">
      <c r="A39" s="141">
        <v>44456</v>
      </c>
      <c r="B39" s="352">
        <f>表格1[[#This Row],[日期]]</f>
        <v>44456</v>
      </c>
      <c r="C39" s="348">
        <f>COUNTA(URS確認!E:E)-1-1-2-8-1-112-6-1-2</f>
        <v>405</v>
      </c>
      <c r="D39" s="142">
        <f>COUNTIF(URS確認!K:K,"&lt;"&amp;A39+1)</f>
        <v>146</v>
      </c>
      <c r="E39" s="83">
        <f>COUNTIF(URS確認!L:L,"&lt;"&amp;A39+1)</f>
        <v>146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40">
        <f>表格1[[#This Row],[累計預估]]/表格1[[#This Row],[合計數]]</f>
        <v>0.36049382716049383</v>
      </c>
      <c r="J39" s="340">
        <f>表格1[[#This Row],[累計完成]]/表格1[[#This Row],[合計數]]</f>
        <v>0.36049382716049383</v>
      </c>
      <c r="K39" s="337"/>
      <c r="L39" s="295"/>
    </row>
    <row r="40" spans="1:12" ht="15" hidden="1" customHeight="1" x14ac:dyDescent="0.35">
      <c r="A40" s="48">
        <v>44463</v>
      </c>
      <c r="B40" s="338">
        <f>表格1[[#This Row],[日期]]</f>
        <v>44463</v>
      </c>
      <c r="C40" s="348">
        <f>COUNTA(URS確認!E:E)-1-1-2-8-1-112-6-1-2</f>
        <v>405</v>
      </c>
      <c r="D40" s="83">
        <f>COUNTIF(URS確認!K:K,"&lt;"&amp;A40+1)</f>
        <v>163</v>
      </c>
      <c r="E40" s="83">
        <f>COUNTIF(URS確認!L:L,"&lt;"&amp;A40+1)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40">
        <f>表格1[[#This Row],[累計預估]]/表格1[[#This Row],[合計數]]</f>
        <v>0.40246913580246912</v>
      </c>
      <c r="J40" s="340">
        <f>表格1[[#This Row],[累計完成]]/表格1[[#This Row],[合計數]]</f>
        <v>0.43209876543209874</v>
      </c>
      <c r="K40" s="337" t="s">
        <v>76</v>
      </c>
      <c r="L40" s="295"/>
    </row>
    <row r="41" spans="1:12" ht="15" customHeight="1" x14ac:dyDescent="0.35">
      <c r="A41" s="48">
        <v>44470</v>
      </c>
      <c r="B41" s="338">
        <f>表格1[[#This Row],[日期]]</f>
        <v>44470</v>
      </c>
      <c r="C41" s="348">
        <f>COUNTA(URS確認!E:E)-1-1-2-8-1-112-6-2-9</f>
        <v>397</v>
      </c>
      <c r="D41" s="83">
        <f>COUNTIF(URS確認!K:K,"&lt;"&amp;A41+1)</f>
        <v>193</v>
      </c>
      <c r="E41" s="83">
        <f>COUNTIF(URS確認!L:L,"&lt;"&amp;A41+1)</f>
        <v>220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40">
        <f>表格1[[#This Row],[累計預估]]/表格1[[#This Row],[合計數]]</f>
        <v>0.48614609571788414</v>
      </c>
      <c r="J41" s="340">
        <f>表格1[[#This Row],[累計完成]]/表格1[[#This Row],[合計數]]</f>
        <v>0.55415617128463479</v>
      </c>
      <c r="K41" s="337"/>
      <c r="L41" s="295"/>
    </row>
    <row r="42" spans="1:12" ht="15" hidden="1" customHeight="1" x14ac:dyDescent="0.35">
      <c r="A42" s="48">
        <v>44477</v>
      </c>
      <c r="B42" s="338">
        <f>表格1[[#This Row],[日期]]</f>
        <v>44477</v>
      </c>
      <c r="C42" s="348">
        <f>COUNTA(URS確認!E:E)-1-1-2-8-1-112-6-1</f>
        <v>407</v>
      </c>
      <c r="D42" s="83">
        <f>COUNTIF(URS確認!K:K,"&lt;"&amp;A42+1)</f>
        <v>219</v>
      </c>
      <c r="E42" s="83">
        <f>COUNTIF(URS確認!L:L,"&lt;"&amp;A42+1)</f>
        <v>228</v>
      </c>
      <c r="F42" s="83">
        <f>表格1[[#This Row],[累計預估]]-D41</f>
        <v>26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40">
        <f>表格1[[#This Row],[累計預估]]/表格1[[#This Row],[合計數]]</f>
        <v>0.53808353808353804</v>
      </c>
      <c r="J42" s="340">
        <f>表格1[[#This Row],[累計完成]]/表格1[[#This Row],[合計數]]</f>
        <v>0.56019656019656017</v>
      </c>
      <c r="K42" s="337"/>
      <c r="L42" s="295"/>
    </row>
    <row r="43" spans="1:12" ht="15" hidden="1" customHeight="1" x14ac:dyDescent="0.35">
      <c r="A43" s="48">
        <v>44484</v>
      </c>
      <c r="B43" s="338">
        <f>表格1[[#This Row],[日期]]</f>
        <v>44484</v>
      </c>
      <c r="C43" s="348">
        <f>COUNTA(URS確認!E:E)-1-1-2-8-1-112-6-1</f>
        <v>407</v>
      </c>
      <c r="D43" s="83">
        <f>COUNTIF(URS確認!K:K,"&lt;"&amp;A43+1)</f>
        <v>228</v>
      </c>
      <c r="E43" s="83">
        <f>COUNTIF(URS確認!L:L,"&lt;"&amp;A43+1)</f>
        <v>263</v>
      </c>
      <c r="F43" s="83">
        <f>表格1[[#This Row],[累計預估]]-D42</f>
        <v>9</v>
      </c>
      <c r="G43" s="83">
        <f>表格1[[#This Row],[累計完成]]-E42</f>
        <v>35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40">
        <f>表格1[[#This Row],[累計預估]]/表格1[[#This Row],[合計數]]</f>
        <v>0.56019656019656017</v>
      </c>
      <c r="J43" s="340">
        <f>表格1[[#This Row],[累計完成]]/表格1[[#This Row],[合計數]]</f>
        <v>0.64619164619164615</v>
      </c>
      <c r="K43" s="337"/>
      <c r="L43" s="295"/>
    </row>
    <row r="44" spans="1:12" ht="15" hidden="1" customHeight="1" x14ac:dyDescent="0.35">
      <c r="A44" s="291">
        <v>44487</v>
      </c>
      <c r="B44" s="317">
        <f>表格1[[#This Row],[日期]]</f>
        <v>44487</v>
      </c>
      <c r="C44" s="318">
        <f>COUNTA(URS確認!E:E)-1-112-13</f>
        <v>413</v>
      </c>
      <c r="D44" s="298">
        <f>COUNTIF(URS確認!K:K,"&lt;"&amp;A44+1)</f>
        <v>243</v>
      </c>
      <c r="E44" s="83">
        <f>COUNTIF(URS確認!L:L,"&lt;"&amp;A44+1)</f>
        <v>276</v>
      </c>
      <c r="H44" s="298" t="str">
        <f>IF(表格1[[#This Row],[本周完成]]&gt;表格1[[#This Row],[本周預計]],"提前",IF(表格1[[#This Row],[本周完成]]&lt;表格1[[#This Row],[本周預計]],"延遲","如期"))</f>
        <v>如期</v>
      </c>
      <c r="I44" s="319">
        <f>表格1[[#This Row],[累計預估]]/表格1[[#This Row],[合計數]]</f>
        <v>0.58837772397094434</v>
      </c>
      <c r="J44" s="319">
        <f>表格1[[#This Row],[累計完成]]/表格1[[#This Row],[合計數]]</f>
        <v>0.66828087167070216</v>
      </c>
      <c r="K44" s="337"/>
      <c r="L44" s="295"/>
    </row>
    <row r="45" spans="1:12" ht="15" hidden="1" customHeight="1" x14ac:dyDescent="0.35">
      <c r="A45" s="291">
        <v>44487</v>
      </c>
      <c r="B45" s="317">
        <f>表格1[[#This Row],[日期]]</f>
        <v>44487</v>
      </c>
      <c r="C45" s="318">
        <f>COUNTA(URS確認!E:E)-1-1-2-8-1-112-6-1</f>
        <v>407</v>
      </c>
      <c r="D45" s="298">
        <f>COUNTIF(URS確認!K:K,"&lt;"&amp;A45+1)</f>
        <v>243</v>
      </c>
      <c r="E45" s="83">
        <f>COUNTIF(URS確認!L:L,"&lt;"&amp;A45+1)</f>
        <v>276</v>
      </c>
      <c r="F45" s="298">
        <f>D49-D44</f>
        <v>29</v>
      </c>
      <c r="G45" s="298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9">
        <f>表格1[[#This Row],[累計預估]]/表格1[[#This Row],[合計數]]</f>
        <v>0.59705159705159705</v>
      </c>
      <c r="J45" s="319">
        <f>表格1[[#This Row],[累計完成]]/表格1[[#This Row],[合計數]]</f>
        <v>0.67813267813267808</v>
      </c>
      <c r="K45" s="337" t="s">
        <v>76</v>
      </c>
      <c r="L45" s="295"/>
    </row>
    <row r="46" spans="1:12" ht="15" hidden="1" customHeight="1" x14ac:dyDescent="0.35">
      <c r="A46" s="291">
        <v>44488</v>
      </c>
      <c r="B46" s="317">
        <f>表格1[[#This Row],[日期]]</f>
        <v>44488</v>
      </c>
      <c r="C46" s="318">
        <f>COUNTA(URS確認!E:E)-1-1-2-8-1-112-6</f>
        <v>408</v>
      </c>
      <c r="D46" s="298">
        <f>COUNTIF(URS確認!K:K,"&lt;"&amp;A46+1)</f>
        <v>251</v>
      </c>
      <c r="E46" s="83">
        <f>COUNTIF(URS確認!L:L,"&lt;"&amp;A46+1)</f>
        <v>285</v>
      </c>
      <c r="H46" s="298" t="str">
        <f>IF(表格1[[#This Row],[本周完成]]&gt;表格1[[#This Row],[本周預計]],"提前",IF(表格1[[#This Row],[本周完成]]&lt;表格1[[#This Row],[本周預計]],"延遲","如期"))</f>
        <v>如期</v>
      </c>
      <c r="I46" s="319">
        <f>表格1[[#This Row],[累計預估]]/表格1[[#This Row],[合計數]]</f>
        <v>0.61519607843137258</v>
      </c>
      <c r="J46" s="319">
        <f>表格1[[#This Row],[累計完成]]/表格1[[#This Row],[合計數]]</f>
        <v>0.69852941176470584</v>
      </c>
      <c r="K46" s="337" t="s">
        <v>77</v>
      </c>
      <c r="L46" s="295"/>
    </row>
    <row r="47" spans="1:12" ht="15" hidden="1" customHeight="1" x14ac:dyDescent="0.35">
      <c r="A47" s="291">
        <v>44489</v>
      </c>
      <c r="B47" s="317">
        <f>表格1[[#This Row],[日期]]</f>
        <v>44489</v>
      </c>
      <c r="C47" s="318">
        <f>COUNTA(URS確認!E:E)-1-1-2-8-1-112</f>
        <v>414</v>
      </c>
      <c r="D47" s="298">
        <f>COUNTIF(URS確認!K:K,"&lt;"&amp;A47+1)</f>
        <v>255</v>
      </c>
      <c r="E47" s="83">
        <f>COUNTIF(URS確認!L:L,"&lt;"&amp;A47+1)</f>
        <v>289</v>
      </c>
      <c r="H47" s="298" t="str">
        <f>IF(表格1[[#This Row],[本周完成]]&gt;表格1[[#This Row],[本周預計]],"提前",IF(表格1[[#This Row],[本周完成]]&lt;表格1[[#This Row],[本周預計]],"延遲","如期"))</f>
        <v>如期</v>
      </c>
      <c r="I47" s="319">
        <f>表格1[[#This Row],[累計預估]]/表格1[[#This Row],[合計數]]</f>
        <v>0.61594202898550721</v>
      </c>
      <c r="J47" s="319">
        <f>表格1[[#This Row],[累計完成]]/表格1[[#This Row],[合計數]]</f>
        <v>0.69806763285024154</v>
      </c>
      <c r="K47" s="337"/>
      <c r="L47" s="295"/>
    </row>
    <row r="48" spans="1:12" ht="15" hidden="1" customHeight="1" x14ac:dyDescent="0.35">
      <c r="A48" s="291">
        <v>44490</v>
      </c>
      <c r="B48" s="317">
        <f>表格1[[#This Row],[日期]]</f>
        <v>44490</v>
      </c>
      <c r="C48" s="318">
        <f>COUNTA(URS確認!E:E)-1-1-2-8-1-112</f>
        <v>414</v>
      </c>
      <c r="D48" s="298">
        <f>COUNTIF(URS確認!K:K,"&lt;"&amp;A48+1)</f>
        <v>263</v>
      </c>
      <c r="E48" s="83">
        <f>COUNTIF(URS確認!L:L,"&lt;"&amp;A48+1)</f>
        <v>298</v>
      </c>
      <c r="H48" s="298" t="str">
        <f>IF(表格1[[#This Row],[本周完成]]&gt;表格1[[#This Row],[本周預計]],"提前",IF(表格1[[#This Row],[本周完成]]&lt;表格1[[#This Row],[本周預計]],"延遲","如期"))</f>
        <v>如期</v>
      </c>
      <c r="I48" s="319">
        <f>表格1[[#This Row],[累計預估]]/表格1[[#This Row],[合計數]]</f>
        <v>0.63526570048309183</v>
      </c>
      <c r="J48" s="319">
        <f>表格1[[#This Row],[累計完成]]/表格1[[#This Row],[合計數]]</f>
        <v>0.71980676328502413</v>
      </c>
      <c r="K48" s="337" t="s">
        <v>78</v>
      </c>
      <c r="L48" s="295"/>
    </row>
    <row r="49" spans="1:12" ht="15" hidden="1" customHeight="1" x14ac:dyDescent="0.35">
      <c r="A49" s="48">
        <v>44491</v>
      </c>
      <c r="B49" s="338">
        <f>表格1[[#This Row],[日期]]</f>
        <v>44491</v>
      </c>
      <c r="C49" s="339">
        <f>COUNTA(URS確認!E:E)-1-2-8-1</f>
        <v>527</v>
      </c>
      <c r="D49" s="83">
        <f>COUNTIF(URS確認!K:K,"&lt;"&amp;A49+1)</f>
        <v>272</v>
      </c>
      <c r="E49" s="83">
        <f>COUNTIF(URS確認!L:L,"&lt;"&amp;A49+1)</f>
        <v>302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40">
        <f>表格1[[#This Row],[累計預估]]/表格1[[#This Row],[合計數]]</f>
        <v>0.5161290322580645</v>
      </c>
      <c r="J49" s="340">
        <f>表格1[[#This Row],[累計完成]]/表格1[[#This Row],[合計數]]</f>
        <v>0.57305502846299805</v>
      </c>
      <c r="K49" s="337"/>
      <c r="L49" s="295"/>
    </row>
    <row r="50" spans="1:12" ht="15" hidden="1" customHeight="1" x14ac:dyDescent="0.35">
      <c r="A50" s="216">
        <v>44494</v>
      </c>
      <c r="B50" s="353">
        <f>表格1[[#This Row],[日期]]</f>
        <v>44494</v>
      </c>
      <c r="C50" s="354">
        <f>COUNTA(URS確認!E:E)-1-2-8-1</f>
        <v>527</v>
      </c>
      <c r="D50" s="217">
        <f>COUNTIF(URS確認!K:K,"&lt;"&amp;A50+1)</f>
        <v>285</v>
      </c>
      <c r="E50" s="83">
        <f>COUNTIF(URS確認!L:L,"&lt;"&amp;A50+1)</f>
        <v>314</v>
      </c>
      <c r="F50" s="298">
        <v>33</v>
      </c>
      <c r="G50" s="298">
        <f>E65-E49</f>
        <v>187</v>
      </c>
      <c r="H50" s="298" t="str">
        <f>IF(表格1[[#This Row],[本周完成]]&gt;表格1[[#This Row],[本周預計]],"提前",IF(表格1[[#This Row],[本周完成]]&lt;表格1[[#This Row],[本周預計]],"延遲","如期"))</f>
        <v>提前</v>
      </c>
      <c r="I50" s="355">
        <f>表格1[[#This Row],[累計預估]]/表格1[[#This Row],[合計數]]</f>
        <v>0.54079696394686905</v>
      </c>
      <c r="J50" s="355">
        <f>表格1[[#This Row],[累計完成]]/表格1[[#This Row],[合計數]]</f>
        <v>0.59582542694497154</v>
      </c>
      <c r="K50" s="337" t="s">
        <v>76</v>
      </c>
      <c r="L50" s="295"/>
    </row>
    <row r="51" spans="1:12" ht="15" hidden="1" customHeight="1" x14ac:dyDescent="0.35">
      <c r="A51" s="216">
        <v>44495</v>
      </c>
      <c r="B51" s="317">
        <f>表格1[[#This Row],[日期]]</f>
        <v>44495</v>
      </c>
      <c r="C51" s="318">
        <f>COUNTA(URS確認!E:E)-1-2-8</f>
        <v>528</v>
      </c>
      <c r="D51" s="298">
        <f>COUNTIF(URS確認!K:K,"&lt;"&amp;A51+1)</f>
        <v>285</v>
      </c>
      <c r="E51" s="83">
        <f>COUNTIF(URS確認!L:L,"&lt;"&amp;A51+1)</f>
        <v>314</v>
      </c>
      <c r="F51" s="298">
        <f>D65-D50</f>
        <v>204</v>
      </c>
      <c r="G51" s="298">
        <f>E65-E50</f>
        <v>175</v>
      </c>
      <c r="H51" s="298" t="str">
        <f>IF(表格1[[#This Row],[本周完成]]&gt;表格1[[#This Row],[本周預計]],"提前",IF(表格1[[#This Row],[本周完成]]&lt;表格1[[#This Row],[本周預計]],"延遲","如期"))</f>
        <v>延遲</v>
      </c>
      <c r="I51" s="319">
        <f>表格1[[#This Row],[累計預估]]/表格1[[#This Row],[合計數]]</f>
        <v>0.53977272727272729</v>
      </c>
      <c r="J51" s="319">
        <f>表格1[[#This Row],[累計完成]]/表格1[[#This Row],[合計數]]</f>
        <v>0.59469696969696972</v>
      </c>
      <c r="K51" s="337" t="s">
        <v>79</v>
      </c>
      <c r="L51" s="295"/>
    </row>
    <row r="52" spans="1:12" ht="15" hidden="1" customHeight="1" x14ac:dyDescent="0.35">
      <c r="A52" s="216">
        <v>44496</v>
      </c>
      <c r="B52" s="317">
        <f>表格1[[#This Row],[日期]]</f>
        <v>44496</v>
      </c>
      <c r="C52" s="318">
        <f>COUNTA(URS確認!E:E)-1-2</f>
        <v>536</v>
      </c>
      <c r="D52" s="298">
        <f>COUNTIF(URS確認!K:K,"&lt;"&amp;A52+1)</f>
        <v>293</v>
      </c>
      <c r="E52" s="83">
        <f>COUNTIF(URS確認!L:L,"&lt;"&amp;A52+1)</f>
        <v>329</v>
      </c>
      <c r="F52" s="298">
        <f>D65-D51</f>
        <v>204</v>
      </c>
      <c r="G52" s="298">
        <f>E65-E51</f>
        <v>175</v>
      </c>
      <c r="H52" s="298" t="str">
        <f>IF(表格1[[#This Row],[本周完成]]&gt;表格1[[#This Row],[本周預計]],"提前",IF(表格1[[#This Row],[本周完成]]&lt;表格1[[#This Row],[本周預計]],"延遲","如期"))</f>
        <v>延遲</v>
      </c>
      <c r="I52" s="319">
        <f>表格1[[#This Row],[累計預估]]/表格1[[#This Row],[合計數]]</f>
        <v>0.54664179104477617</v>
      </c>
      <c r="J52" s="319">
        <f>表格1[[#This Row],[累計完成]]/表格1[[#This Row],[合計數]]</f>
        <v>0.61380597014925375</v>
      </c>
      <c r="K52" s="337"/>
      <c r="L52" s="295"/>
    </row>
    <row r="53" spans="1:12" ht="15" hidden="1" customHeight="1" x14ac:dyDescent="0.35">
      <c r="A53" s="216">
        <v>44497</v>
      </c>
      <c r="B53" s="317">
        <f>表格1[[#This Row],[日期]]</f>
        <v>44497</v>
      </c>
      <c r="C53" s="318">
        <f>COUNTA(URS確認!E:E)-1-2</f>
        <v>536</v>
      </c>
      <c r="D53" s="298">
        <f>COUNTIF(URS確認!K:K,"&lt;"&amp;A53+1)</f>
        <v>300</v>
      </c>
      <c r="E53" s="83">
        <f>COUNTIF(URS確認!L:L,"&lt;"&amp;A53+1)</f>
        <v>329</v>
      </c>
      <c r="F53" s="298">
        <f>D65-D52</f>
        <v>196</v>
      </c>
      <c r="G53" s="298">
        <f>E65-E52</f>
        <v>160</v>
      </c>
      <c r="H53" s="298" t="str">
        <f>IF(表格1[[#This Row],[本周完成]]&gt;表格1[[#This Row],[本周預計]],"提前",IF(表格1[[#This Row],[本周完成]]&lt;表格1[[#This Row],[本周預計]],"延遲","如期"))</f>
        <v>延遲</v>
      </c>
      <c r="I53" s="319">
        <f>表格1[[#This Row],[累計預估]]/表格1[[#This Row],[合計數]]</f>
        <v>0.55970149253731338</v>
      </c>
      <c r="J53" s="319">
        <f>表格1[[#This Row],[累計完成]]/表格1[[#This Row],[合計數]]</f>
        <v>0.61380597014925375</v>
      </c>
      <c r="K53" s="337" t="s">
        <v>80</v>
      </c>
      <c r="L53" s="295"/>
    </row>
    <row r="54" spans="1:12" ht="15" customHeight="1" x14ac:dyDescent="0.35">
      <c r="A54" s="48">
        <v>44498</v>
      </c>
      <c r="B54" s="338">
        <f>表格1[[#This Row],[日期]]</f>
        <v>44498</v>
      </c>
      <c r="C54" s="339">
        <f>COUNTA(URS確認!E:E)-1-2-9</f>
        <v>527</v>
      </c>
      <c r="D54" s="83">
        <f>COUNTIF(URS確認!K:K,"&lt;"&amp;A54+1)</f>
        <v>309</v>
      </c>
      <c r="E54" s="83">
        <f>COUNTIF(URS確認!L:L,"&lt;"&amp;A54+1)</f>
        <v>344</v>
      </c>
      <c r="F54" s="83">
        <f>表格1[[#This Row],[累計預估]]-D49</f>
        <v>37</v>
      </c>
      <c r="G54" s="83">
        <f>表格1[[#This Row],[累計完成]]-E49</f>
        <v>42</v>
      </c>
      <c r="H54" s="259" t="s">
        <v>81</v>
      </c>
      <c r="I54" s="340">
        <f>表格1[[#This Row],[累計預估]]/表格1[[#This Row],[合計數]]</f>
        <v>0.58633776091081591</v>
      </c>
      <c r="J54" s="340">
        <f>表格1[[#This Row],[累計完成]]/表格1[[#This Row],[合計數]]</f>
        <v>0.65275142314990509</v>
      </c>
      <c r="K54" s="337"/>
      <c r="L54" s="295"/>
    </row>
    <row r="55" spans="1:12" ht="15" hidden="1" customHeight="1" x14ac:dyDescent="0.35">
      <c r="A55" s="291">
        <v>44501</v>
      </c>
      <c r="B55" s="317">
        <f>表格1[[#This Row],[日期]]</f>
        <v>44501</v>
      </c>
      <c r="C55" s="318">
        <f>COUNTA(URS確認!E:E)-1-2</f>
        <v>536</v>
      </c>
      <c r="D55" s="298">
        <f>COUNTIF(URS確認!K:K,"&lt;"&amp;A55+1)</f>
        <v>309</v>
      </c>
      <c r="E55" s="83">
        <f>COUNTIF(URS確認!L:L,"&lt;"&amp;A55+1)</f>
        <v>344</v>
      </c>
      <c r="F55" s="298">
        <f>D68-D54</f>
        <v>197</v>
      </c>
      <c r="G55" s="298">
        <f>E68-E54</f>
        <v>163</v>
      </c>
      <c r="H55" s="260" t="s">
        <v>81</v>
      </c>
      <c r="I55" s="319">
        <f>表格1[[#This Row],[累計預估]]/表格1[[#This Row],[合計數]]</f>
        <v>0.57649253731343286</v>
      </c>
      <c r="J55" s="319">
        <f>表格1[[#This Row],[累計完成]]/表格1[[#This Row],[合計數]]</f>
        <v>0.64179104477611937</v>
      </c>
      <c r="K55" s="337"/>
      <c r="L55" s="295"/>
    </row>
    <row r="56" spans="1:12" ht="15" hidden="1" customHeight="1" x14ac:dyDescent="0.35">
      <c r="A56" s="291">
        <v>44502</v>
      </c>
      <c r="B56" s="317">
        <f>表格1[[#This Row],[日期]]</f>
        <v>44502</v>
      </c>
      <c r="C56" s="318">
        <f>COUNTA(URS確認!E:E)-1-1</f>
        <v>537</v>
      </c>
      <c r="D56" s="298">
        <f>COUNTIF(URS確認!K:K,"&lt;"&amp;A56+1)</f>
        <v>311</v>
      </c>
      <c r="E56" s="83">
        <f>COUNTIF(URS確認!L:L,"&lt;"&amp;A56+1)</f>
        <v>344</v>
      </c>
      <c r="F56" s="298">
        <f>D68-D55</f>
        <v>197</v>
      </c>
      <c r="G56" s="298">
        <f>E68-E55</f>
        <v>163</v>
      </c>
      <c r="H56" s="260" t="s">
        <v>81</v>
      </c>
      <c r="I56" s="319">
        <f>表格1[[#This Row],[累計預估]]/表格1[[#This Row],[合計數]]</f>
        <v>0.57914338919925512</v>
      </c>
      <c r="J56" s="319">
        <f>表格1[[#This Row],[累計完成]]/表格1[[#This Row],[合計數]]</f>
        <v>0.64059590316573556</v>
      </c>
      <c r="K56" s="337" t="s">
        <v>76</v>
      </c>
      <c r="L56" s="295"/>
    </row>
    <row r="57" spans="1:12" ht="15" hidden="1" customHeight="1" x14ac:dyDescent="0.35">
      <c r="A57" s="291">
        <v>44503</v>
      </c>
      <c r="B57" s="317">
        <f>表格1[[#This Row],[日期]]</f>
        <v>44503</v>
      </c>
      <c r="C57" s="318">
        <f>COUNTA(URS確認!E:E)-1</f>
        <v>538</v>
      </c>
      <c r="D57" s="298">
        <f>COUNTIF(URS確認!K:K,"&lt;"&amp;A57+1)</f>
        <v>316</v>
      </c>
      <c r="E57" s="83">
        <f>COUNTIF(URS確認!L:L,"&lt;"&amp;A57+1)</f>
        <v>353</v>
      </c>
      <c r="F57" s="298">
        <f>D65-D56</f>
        <v>178</v>
      </c>
      <c r="G57" s="298">
        <f>E65-E56</f>
        <v>145</v>
      </c>
      <c r="H57" s="260" t="s">
        <v>82</v>
      </c>
      <c r="I57" s="319">
        <f>表格1[[#This Row],[累計預估]]/表格1[[#This Row],[合計數]]</f>
        <v>0.58736059479553904</v>
      </c>
      <c r="J57" s="319">
        <f>表格1[[#This Row],[累計完成]]/表格1[[#This Row],[合計數]]</f>
        <v>0.65613382899628248</v>
      </c>
      <c r="K57" s="337" t="s">
        <v>76</v>
      </c>
      <c r="L57" s="295"/>
    </row>
    <row r="58" spans="1:12" ht="15" hidden="1" customHeight="1" x14ac:dyDescent="0.35">
      <c r="A58" s="291">
        <v>44504</v>
      </c>
      <c r="B58" s="317">
        <f>表格1[[#This Row],[日期]]</f>
        <v>44504</v>
      </c>
      <c r="C58" s="318">
        <f>COUNTA(URS確認!E:E)-1</f>
        <v>538</v>
      </c>
      <c r="D58" s="298">
        <f>COUNTIF(URS確認!K:K,"&lt;"&amp;A58+1)</f>
        <v>323</v>
      </c>
      <c r="E58" s="83">
        <f>COUNTIF(URS確認!L:L,"&lt;"&amp;A58+1)</f>
        <v>358</v>
      </c>
      <c r="F58" s="298">
        <f>D68-D57</f>
        <v>190</v>
      </c>
      <c r="G58" s="298">
        <f>E68-E57</f>
        <v>154</v>
      </c>
      <c r="I58" s="319">
        <f>表格1[[#This Row],[累計預估]]/表格1[[#This Row],[合計數]]</f>
        <v>0.6003717472118959</v>
      </c>
      <c r="J58" s="319">
        <f>表格1[[#This Row],[累計完成]]/表格1[[#This Row],[合計數]]</f>
        <v>0.66542750929368033</v>
      </c>
      <c r="K58" s="337"/>
      <c r="L58" s="295"/>
    </row>
    <row r="59" spans="1:12" ht="15" customHeight="1" x14ac:dyDescent="0.35">
      <c r="A59" s="48">
        <v>44505</v>
      </c>
      <c r="B59" s="338">
        <f>表格1[[#This Row],[日期]]</f>
        <v>44505</v>
      </c>
      <c r="C59" s="339">
        <f>COUNTA(URS確認!E:E)-1-9</f>
        <v>529</v>
      </c>
      <c r="D59" s="83">
        <f>COUNTIF(URS確認!K:K,"&lt;"&amp;A59+1)</f>
        <v>328</v>
      </c>
      <c r="E59" s="83">
        <f>COUNTIF(URS確認!L:L,"&lt;"&amp;A59+1)</f>
        <v>363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40">
        <f>表格1[[#This Row],[累計預估]]/表格1[[#This Row],[合計數]]</f>
        <v>0.62003780718336488</v>
      </c>
      <c r="J59" s="340">
        <f>表格1[[#This Row],[累計完成]]/表格1[[#This Row],[合計數]]</f>
        <v>0.68620037807183365</v>
      </c>
      <c r="K59" s="337"/>
      <c r="L59" s="295"/>
    </row>
    <row r="60" spans="1:12" ht="15" customHeight="1" x14ac:dyDescent="0.35">
      <c r="A60" s="48">
        <v>44512</v>
      </c>
      <c r="B60" s="338">
        <f>表格1[[#This Row],[日期]]</f>
        <v>44512</v>
      </c>
      <c r="C60" s="339">
        <f>COUNTA(URS確認!E:E)-1-9</f>
        <v>529</v>
      </c>
      <c r="D60" s="83">
        <f>COUNTIF(URS確認!K:K,"&lt;"&amp;A60+1)</f>
        <v>328</v>
      </c>
      <c r="E60" s="83">
        <f>COUNTIF(URS確認!L:L,"&lt;"&amp;A60+1)</f>
        <v>363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40">
        <f>表格1[[#This Row],[累計預估]]/表格1[[#This Row],[合計數]]</f>
        <v>0.62003780718336488</v>
      </c>
      <c r="J60" s="340">
        <f>表格1[[#This Row],[累計完成]]/表格1[[#This Row],[合計數]]</f>
        <v>0.68620037807183365</v>
      </c>
      <c r="K60" s="337"/>
      <c r="L60" s="295"/>
    </row>
    <row r="61" spans="1:12" ht="15" hidden="1" customHeight="1" x14ac:dyDescent="0.35">
      <c r="A61" s="291">
        <v>44515</v>
      </c>
      <c r="B61" s="317">
        <f>表格1[[#This Row],[日期]]</f>
        <v>44515</v>
      </c>
      <c r="C61" s="318">
        <v>503</v>
      </c>
      <c r="D61" s="298">
        <f>COUNTIF(URS確認!K:K,"&lt;"&amp;A61+1)</f>
        <v>372</v>
      </c>
      <c r="E61" s="83">
        <f>COUNTIF(URS確認!L:L,"&lt;"&amp;A61+1)</f>
        <v>363</v>
      </c>
      <c r="F61" s="298">
        <f>D65-D60</f>
        <v>161</v>
      </c>
      <c r="G61" s="298">
        <f>E61-E60</f>
        <v>0</v>
      </c>
      <c r="H61" s="298" t="str">
        <f>IF(表格1[[#This Row],[本周完成]]&gt;表格1[[#This Row],[本周預計]],"提前",IF(表格1[[#This Row],[本周完成]]&lt;表格1[[#This Row],[本周預計]],"延遲","如期"))</f>
        <v>延遲</v>
      </c>
      <c r="I61" s="319">
        <f>表格1[[#This Row],[累計預估]]/表格1[[#This Row],[合計數]]</f>
        <v>0.73956262425447317</v>
      </c>
      <c r="J61" s="319">
        <f>表格1[[#This Row],[累計完成]]/表格1[[#This Row],[合計數]]</f>
        <v>0.72166998011928429</v>
      </c>
      <c r="K61" s="337"/>
      <c r="L61" s="295"/>
    </row>
    <row r="62" spans="1:12" ht="15" hidden="1" customHeight="1" x14ac:dyDescent="0.35">
      <c r="A62" s="291">
        <v>44516</v>
      </c>
      <c r="B62" s="317">
        <f>表格1[[#This Row],[日期]]</f>
        <v>44516</v>
      </c>
      <c r="C62" s="318">
        <f>COUNTA(URS確認!E:E)-1</f>
        <v>538</v>
      </c>
      <c r="D62" s="298">
        <f>COUNTIF(URS確認!K:K,"&lt;"&amp;A62+1)</f>
        <v>415</v>
      </c>
      <c r="E62" s="83">
        <f>COUNTIF(URS確認!L:L,"&lt;"&amp;A62+1)</f>
        <v>363</v>
      </c>
      <c r="F62" s="298">
        <f>D65-D60</f>
        <v>161</v>
      </c>
      <c r="G62" s="298">
        <f>E62-E60</f>
        <v>0</v>
      </c>
      <c r="H62" s="298" t="str">
        <f>IF(表格1[[#This Row],[本周完成]]&gt;表格1[[#This Row],[本周預計]],"提前",IF(表格1[[#This Row],[本周完成]]&lt;表格1[[#This Row],[本周預計]],"延遲","如期"))</f>
        <v>延遲</v>
      </c>
      <c r="I62" s="319">
        <f>表格1[[#This Row],[累計預估]]/表格1[[#This Row],[合計數]]</f>
        <v>0.77137546468401486</v>
      </c>
      <c r="J62" s="319">
        <f>表格1[[#This Row],[累計完成]]/表格1[[#This Row],[合計數]]</f>
        <v>0.67472118959107807</v>
      </c>
      <c r="K62" s="337"/>
      <c r="L62" s="295"/>
    </row>
    <row r="63" spans="1:12" ht="15" hidden="1" customHeight="1" x14ac:dyDescent="0.35">
      <c r="A63" s="291">
        <v>44517</v>
      </c>
      <c r="B63" s="317">
        <f>表格1[[#This Row],[日期]]</f>
        <v>44517</v>
      </c>
      <c r="C63" s="318">
        <f>COUNTA(URS確認!E:E)-1</f>
        <v>538</v>
      </c>
      <c r="D63" s="298">
        <f>COUNTIF(URS確認!K:K,"&lt;"&amp;A63+1)</f>
        <v>428</v>
      </c>
      <c r="E63" s="83">
        <f>COUNTIF(URS確認!L:L,"&lt;"&amp;A63+1)</f>
        <v>480</v>
      </c>
      <c r="F63" s="298">
        <f>$D65-$D60</f>
        <v>161</v>
      </c>
      <c r="G63" s="298">
        <f>E65-E60</f>
        <v>126</v>
      </c>
      <c r="H63" s="298" t="str">
        <f>IF(表格1[[#This Row],[本周完成]]&gt;表格1[[#This Row],[本周預計]],"提前",IF(表格1[[#This Row],[本周完成]]&lt;表格1[[#This Row],[本周預計]],"延遲","如期"))</f>
        <v>延遲</v>
      </c>
      <c r="I63" s="319">
        <f>表格1[[#This Row],[累計預估]]/表格1[[#This Row],[合計數]]</f>
        <v>0.79553903345724908</v>
      </c>
      <c r="J63" s="319">
        <f>表格1[[#This Row],[累計完成]]/表格1[[#This Row],[合計數]]</f>
        <v>0.89219330855018586</v>
      </c>
      <c r="K63" s="337"/>
      <c r="L63" s="295"/>
    </row>
    <row r="64" spans="1:12" ht="15" hidden="1" customHeight="1" x14ac:dyDescent="0.35">
      <c r="A64" s="291">
        <v>44518</v>
      </c>
      <c r="B64" s="317">
        <f>表格1[[#This Row],[日期]]</f>
        <v>44518</v>
      </c>
      <c r="C64" s="318">
        <f>COUNTA(URS確認!E:E)-1</f>
        <v>538</v>
      </c>
      <c r="D64" s="298">
        <f>COUNTIF(URS確認!K:K,"&lt;"&amp;A64+1)</f>
        <v>466</v>
      </c>
      <c r="E64" s="83">
        <f>COUNTIF(URS確認!L:L,"&lt;"&amp;A64+1)</f>
        <v>489</v>
      </c>
      <c r="F64" s="298">
        <f>$D65-$D60</f>
        <v>161</v>
      </c>
      <c r="G64" s="298">
        <f>表格1[[#This Row],[累計完成]]-E60</f>
        <v>126</v>
      </c>
      <c r="H64" s="298" t="str">
        <f>IF(表格1[[#This Row],[本周完成]]&gt;表格1[[#This Row],[本周預計]],"提前",IF(表格1[[#This Row],[本周完成]]&lt;表格1[[#This Row],[本周預計]],"延遲","如期"))</f>
        <v>延遲</v>
      </c>
      <c r="I64" s="319">
        <f>表格1[[#This Row],[累計預估]]/表格1[[#This Row],[合計數]]</f>
        <v>0.86617100371747213</v>
      </c>
      <c r="J64" s="319">
        <f>表格1[[#This Row],[累計完成]]/表格1[[#This Row],[合計數]]</f>
        <v>0.90892193308550184</v>
      </c>
      <c r="K64" s="337"/>
      <c r="L64" s="295"/>
    </row>
    <row r="65" spans="1:12" ht="15" customHeight="1" x14ac:dyDescent="0.35">
      <c r="A65" s="48">
        <v>44519</v>
      </c>
      <c r="B65" s="338">
        <f>表格1[[#This Row],[日期]]</f>
        <v>44519</v>
      </c>
      <c r="C65" s="339">
        <f>COUNTA(URS確認!E:E)-1-9</f>
        <v>529</v>
      </c>
      <c r="D65" s="83">
        <f>COUNTIF(URS確認!K:K,"&lt;"&amp;A65+1)</f>
        <v>489</v>
      </c>
      <c r="E65" s="83">
        <f>COUNTIF(URS確認!L:L,"&lt;"&amp;A65+1)</f>
        <v>489</v>
      </c>
      <c r="F65" s="83">
        <f>表格1[[#This Row],[累計預估]]-D60</f>
        <v>161</v>
      </c>
      <c r="G65" s="83">
        <f>表格1[[#This Row],[累計完成]]-E60</f>
        <v>126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40">
        <f>表格1[[#This Row],[累計預估]]/表格1[[#This Row],[合計數]]</f>
        <v>0.92438563327032142</v>
      </c>
      <c r="J65" s="340">
        <f>表格1[[#This Row],[累計完成]]/表格1[[#This Row],[合計數]]</f>
        <v>0.92438563327032142</v>
      </c>
      <c r="K65" s="337"/>
      <c r="L65" s="295"/>
    </row>
    <row r="66" spans="1:12" ht="15" hidden="1" customHeight="1" x14ac:dyDescent="0.35">
      <c r="A66" s="291">
        <v>44522</v>
      </c>
      <c r="B66" s="317">
        <f>表格1[[#This Row],[日期]]</f>
        <v>44522</v>
      </c>
      <c r="C66" s="318">
        <f>COUNTA(URS確認!E:E)-1</f>
        <v>538</v>
      </c>
      <c r="D66" s="298">
        <f>COUNTIF(URS確認!K:K,"&lt;"&amp;A66+1)</f>
        <v>489</v>
      </c>
      <c r="E66" s="83">
        <f>COUNTIF(URS確認!L:L,"&lt;"&amp;A66+1)</f>
        <v>490</v>
      </c>
      <c r="F66" s="298">
        <f>D68-D65</f>
        <v>17</v>
      </c>
      <c r="G66" s="298">
        <f>表格1[[#This Row],[累計完成]]-E65</f>
        <v>1</v>
      </c>
      <c r="H66" s="298" t="str">
        <f>IF(表格1[[#This Row],[本周完成]]&gt;表格1[[#This Row],[本周預計]],"提前",IF(表格1[[#This Row],[本周完成]]&lt;表格1[[#This Row],[本周預計]],"延遲","如期"))</f>
        <v>延遲</v>
      </c>
      <c r="I66" s="319">
        <f>表格1[[#This Row],[累計預估]]/表格1[[#This Row],[合計數]]</f>
        <v>0.90892193308550184</v>
      </c>
      <c r="J66" s="319">
        <f>表格1[[#This Row],[累計完成]]/表格1[[#This Row],[合計數]]</f>
        <v>0.91078066914498146</v>
      </c>
      <c r="K66" s="337"/>
      <c r="L66" s="295"/>
    </row>
    <row r="67" spans="1:12" ht="15" hidden="1" customHeight="1" x14ac:dyDescent="0.35">
      <c r="A67" s="291">
        <v>44523</v>
      </c>
      <c r="B67" s="317">
        <f>表格1[[#This Row],[日期]]</f>
        <v>44523</v>
      </c>
      <c r="C67" s="318">
        <f>COUNTA(URS確認!E:E)-1</f>
        <v>538</v>
      </c>
      <c r="D67" s="298">
        <f>COUNTIF(URS確認!K:K,"&lt;"&amp;A67+1)</f>
        <v>492</v>
      </c>
      <c r="E67" s="83">
        <f>COUNTIF(URS確認!L:L,"&lt;"&amp;A67+1)</f>
        <v>490</v>
      </c>
      <c r="F67" s="298">
        <v>29</v>
      </c>
      <c r="G67" s="298">
        <f>表格1[[#This Row],[累計完成]]-E66</f>
        <v>0</v>
      </c>
      <c r="H67" s="298" t="str">
        <f>IF(表格1[[#This Row],[本周完成]]&gt;表格1[[#This Row],[本周預計]],"提前",IF(表格1[[#This Row],[本周完成]]&lt;表格1[[#This Row],[本周預計]],"延遲","如期"))</f>
        <v>延遲</v>
      </c>
      <c r="I67" s="319">
        <f>表格1[[#This Row],[累計預估]]/表格1[[#This Row],[合計數]]</f>
        <v>0.91449814126394047</v>
      </c>
      <c r="J67" s="319">
        <f>表格1[[#This Row],[累計完成]]/表格1[[#This Row],[合計數]]</f>
        <v>0.91078066914498146</v>
      </c>
      <c r="K67" s="337"/>
      <c r="L67" s="295"/>
    </row>
    <row r="68" spans="1:12" ht="15" customHeight="1" x14ac:dyDescent="0.35">
      <c r="A68" s="48">
        <v>44526</v>
      </c>
      <c r="B68" s="338">
        <f>表格1[[#This Row],[日期]]</f>
        <v>44526</v>
      </c>
      <c r="C68" s="339">
        <f>COUNTA(URS確認!E:E)-1-9</f>
        <v>529</v>
      </c>
      <c r="D68" s="83">
        <f>COUNTIF(URS確認!K:K,"&lt;"&amp;A68+1)</f>
        <v>506</v>
      </c>
      <c r="E68" s="83">
        <f>COUNTIF(URS確認!L:L,"&lt;"&amp;A68+1)</f>
        <v>507</v>
      </c>
      <c r="F68" s="83">
        <f>表格1[[#This Row],[累計預估]]-D65</f>
        <v>17</v>
      </c>
      <c r="G68" s="83">
        <f>表格1[[#This Row],[累計完成]]-E65</f>
        <v>18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40">
        <f>表格1[[#This Row],[累計預估]]/表格1[[#This Row],[合計數]]</f>
        <v>0.95652173913043481</v>
      </c>
      <c r="J68" s="340">
        <f>表格1[[#This Row],[累計完成]]/表格1[[#This Row],[合計數]]</f>
        <v>0.9584120982986768</v>
      </c>
      <c r="K68" s="337"/>
      <c r="L68" s="295"/>
    </row>
    <row r="69" spans="1:12" ht="14.5" x14ac:dyDescent="0.35">
      <c r="A69" s="291">
        <v>44529</v>
      </c>
      <c r="B69" s="317">
        <f>表格1[[#This Row],[日期]]</f>
        <v>44529</v>
      </c>
      <c r="C69" s="318">
        <f>COUNTA(URS確認!E:E)-1-9</f>
        <v>529</v>
      </c>
      <c r="D69" s="398">
        <f>COUNTIF(URS確認!K:K,"&lt;"&amp;A69+1)</f>
        <v>520</v>
      </c>
      <c r="E69" s="402">
        <f>COUNTIF(URS確認!L:L,"&lt;"&amp;A69+1)</f>
        <v>517</v>
      </c>
      <c r="F69" s="398">
        <f>$D$73-$D$68</f>
        <v>32</v>
      </c>
      <c r="G69" s="398">
        <f>表格1[[#This Row],[累計完成]]-$E$68</f>
        <v>10</v>
      </c>
      <c r="H69" s="398"/>
      <c r="I69" s="400">
        <f>表格1[[#This Row],[累計預估]]/表格1[[#This Row],[合計數]]</f>
        <v>0.98298676748582225</v>
      </c>
      <c r="J69" s="400">
        <f>表格1[[#This Row],[累計完成]]/表格1[[#This Row],[合計數]]</f>
        <v>0.97731568998109641</v>
      </c>
      <c r="K69" s="401"/>
    </row>
    <row r="70" spans="1:12" ht="14.5" x14ac:dyDescent="0.35">
      <c r="A70" s="291">
        <v>44530</v>
      </c>
      <c r="B70" s="317">
        <f>表格1[[#This Row],[日期]]</f>
        <v>44530</v>
      </c>
      <c r="C70" s="318">
        <f>COUNTA(URS確認!E:E)-1</f>
        <v>538</v>
      </c>
      <c r="D70" s="398">
        <f>COUNTIF(URS確認!K:K,"&lt;"&amp;A70+1)</f>
        <v>529</v>
      </c>
      <c r="E70" s="402">
        <f>COUNTIF(URS確認!L:L,"&lt;"&amp;A70+1)</f>
        <v>526</v>
      </c>
      <c r="F70" s="398">
        <f t="shared" ref="F70:F73" si="8">$D$73-$D$68</f>
        <v>32</v>
      </c>
      <c r="G70" s="398">
        <f>表格1[[#This Row],[累計完成]]-$E$68</f>
        <v>19</v>
      </c>
      <c r="H70" s="398"/>
      <c r="I70" s="400">
        <f>表格1[[#This Row],[累計預估]]/表格1[[#This Row],[合計數]]</f>
        <v>0.98327137546468402</v>
      </c>
      <c r="J70" s="400">
        <f>表格1[[#This Row],[累計完成]]/表格1[[#This Row],[合計數]]</f>
        <v>0.97769516728624539</v>
      </c>
      <c r="K70" s="401"/>
    </row>
    <row r="71" spans="1:12" ht="14.5" x14ac:dyDescent="0.35">
      <c r="A71" s="291">
        <v>44531</v>
      </c>
      <c r="B71" s="317">
        <f>表格1[[#This Row],[日期]]</f>
        <v>44531</v>
      </c>
      <c r="C71" s="318">
        <f>COUNTA(URS確認!E:E)-1</f>
        <v>538</v>
      </c>
      <c r="D71" s="398">
        <f>COUNTIF(URS確認!K:K,"&lt;"&amp;A71+1)</f>
        <v>529</v>
      </c>
      <c r="E71" s="402">
        <f>COUNTIF(URS確認!L:L,"&lt;"&amp;A71+1)</f>
        <v>526</v>
      </c>
      <c r="F71" s="398">
        <f t="shared" si="8"/>
        <v>32</v>
      </c>
      <c r="G71" s="398">
        <f>表格1[[#This Row],[累計完成]]-$E$68</f>
        <v>19</v>
      </c>
      <c r="H71" s="398"/>
      <c r="I71" s="400">
        <f>表格1[[#This Row],[累計預估]]/表格1[[#This Row],[合計數]]</f>
        <v>0.98327137546468402</v>
      </c>
      <c r="J71" s="400">
        <f>表格1[[#This Row],[累計完成]]/表格1[[#This Row],[合計數]]</f>
        <v>0.97769516728624539</v>
      </c>
      <c r="K71" s="401"/>
    </row>
    <row r="72" spans="1:12" ht="14.5" x14ac:dyDescent="0.35">
      <c r="A72" s="291">
        <v>44532</v>
      </c>
      <c r="B72" s="317">
        <f>表格1[[#This Row],[日期]]</f>
        <v>44532</v>
      </c>
      <c r="C72" s="318">
        <f>COUNTA(URS確認!E:E)-1</f>
        <v>538</v>
      </c>
      <c r="D72" s="398">
        <f>COUNTIF(URS確認!K:K,"&lt;"&amp;A72+1)</f>
        <v>529</v>
      </c>
      <c r="E72" s="402">
        <f>COUNTIF(URS確認!L:L,"&lt;"&amp;A72+1)</f>
        <v>526</v>
      </c>
      <c r="F72" s="398">
        <f t="shared" si="8"/>
        <v>32</v>
      </c>
      <c r="G72" s="398">
        <f>表格1[[#This Row],[累計完成]]-$E$68</f>
        <v>19</v>
      </c>
      <c r="H72" s="398"/>
      <c r="I72" s="400">
        <f>表格1[[#This Row],[累計預估]]/表格1[[#This Row],[合計數]]</f>
        <v>0.98327137546468402</v>
      </c>
      <c r="J72" s="400">
        <f>表格1[[#This Row],[累計完成]]/表格1[[#This Row],[合計數]]</f>
        <v>0.97769516728624539</v>
      </c>
      <c r="K72" s="401"/>
    </row>
    <row r="73" spans="1:12" ht="14.5" x14ac:dyDescent="0.35">
      <c r="A73" s="48">
        <v>44533</v>
      </c>
      <c r="B73" s="338">
        <f>表格1[[#This Row],[日期]]</f>
        <v>44533</v>
      </c>
      <c r="C73" s="339">
        <f>COUNTA(URS確認!E:E)-1</f>
        <v>538</v>
      </c>
      <c r="D73" s="399">
        <f>COUNTIF(URS確認!K:K,"&lt;"&amp;A73+1)</f>
        <v>538</v>
      </c>
      <c r="E73" s="83">
        <f>COUNTIF(URS確認!L:L,"&lt;"&amp;A73+1)</f>
        <v>538</v>
      </c>
      <c r="F73" s="399">
        <f t="shared" si="8"/>
        <v>32</v>
      </c>
      <c r="G73" s="399">
        <f>E73-E68</f>
        <v>31</v>
      </c>
      <c r="H73" s="399" t="str">
        <f>IF(表格1[[#This Row],[本周完成]]&gt;表格1[[#This Row],[本周預計]],"提前",IF(表格1[[#This Row],[本周完成]]&lt;表格1[[#This Row],[本周預計]],"延遲","如期"))</f>
        <v>延遲</v>
      </c>
      <c r="I73" s="340">
        <f>表格1[[#This Row],[累計預估]]/表格1[[#This Row],[合計數]]</f>
        <v>1</v>
      </c>
      <c r="J73" s="340">
        <f>表格1[[#This Row],[累計完成]]/表格1[[#This Row],[合計數]]</f>
        <v>1</v>
      </c>
      <c r="K73" s="40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PE227"/>
  <sheetViews>
    <sheetView tabSelected="1" topLeftCell="OZ1" workbookViewId="0">
      <selection activeCell="PC4" sqref="PC4"/>
    </sheetView>
  </sheetViews>
  <sheetFormatPr defaultRowHeight="14.5" x14ac:dyDescent="0.3"/>
  <cols>
    <col min="1" max="1" width="63.09765625" style="294" bestFit="1" customWidth="1"/>
    <col min="2" max="2" width="22.69921875" style="294" hidden="1" customWidth="1"/>
    <col min="3" max="4" width="18.09765625" style="294" hidden="1" customWidth="1"/>
    <col min="5" max="5" width="23.69921875" style="294" hidden="1" customWidth="1"/>
    <col min="6" max="6" width="27.19921875" style="294" hidden="1" customWidth="1"/>
    <col min="7" max="7" width="18.09765625" style="294" hidden="1" customWidth="1"/>
    <col min="8" max="8" width="17.69921875" style="294" hidden="1" customWidth="1"/>
    <col min="9" max="11" width="18.09765625" style="294" hidden="1" customWidth="1"/>
    <col min="12" max="12" width="23.69921875" style="294" hidden="1" customWidth="1"/>
    <col min="13" max="13" width="27.19921875" style="294" hidden="1" customWidth="1"/>
    <col min="14" max="14" width="18.09765625" style="294" hidden="1" customWidth="1"/>
    <col min="15" max="15" width="17.69921875" style="294" hidden="1" customWidth="1"/>
    <col min="16" max="18" width="18.09765625" style="294" hidden="1" customWidth="1"/>
    <col min="19" max="19" width="23.69921875" style="294" hidden="1" customWidth="1"/>
    <col min="20" max="20" width="27.19921875" style="294" hidden="1" customWidth="1"/>
    <col min="21" max="21" width="18.09765625" style="294" hidden="1" customWidth="1"/>
    <col min="22" max="22" width="17.69921875" style="294" hidden="1" customWidth="1"/>
    <col min="23" max="25" width="18.09765625" style="294" hidden="1" customWidth="1"/>
    <col min="26" max="26" width="23.69921875" hidden="1" customWidth="1"/>
    <col min="27" max="27" width="27.19921875" hidden="1" customWidth="1"/>
    <col min="28" max="28" width="18.09765625" hidden="1" customWidth="1"/>
    <col min="29" max="29" width="17.69921875" hidden="1" customWidth="1"/>
    <col min="30" max="32" width="18.09765625" hidden="1" customWidth="1"/>
    <col min="33" max="33" width="23.69921875" hidden="1" customWidth="1"/>
    <col min="34" max="34" width="27.19921875" hidden="1" customWidth="1"/>
    <col min="35" max="35" width="18.09765625" hidden="1" customWidth="1"/>
    <col min="36" max="36" width="17.69921875" hidden="1" customWidth="1"/>
    <col min="37" max="39" width="18.09765625" hidden="1" customWidth="1"/>
    <col min="40" max="40" width="23.69921875" hidden="1" customWidth="1"/>
    <col min="41" max="41" width="27.19921875" hidden="1" customWidth="1"/>
    <col min="42" max="42" width="18.09765625" hidden="1" customWidth="1"/>
    <col min="43" max="43" width="17.69921875" hidden="1" customWidth="1"/>
    <col min="44" max="46" width="18.09765625" hidden="1" customWidth="1"/>
    <col min="47" max="47" width="23.69921875" hidden="1" customWidth="1"/>
    <col min="48" max="48" width="27.19921875" hidden="1" customWidth="1"/>
    <col min="49" max="49" width="18.09765625" hidden="1" customWidth="1"/>
    <col min="50" max="50" width="17.69921875" hidden="1" customWidth="1"/>
    <col min="51" max="53" width="18.09765625" hidden="1" customWidth="1"/>
    <col min="54" max="54" width="23.796875" hidden="1" customWidth="1"/>
    <col min="55" max="55" width="27.296875" hidden="1" customWidth="1"/>
    <col min="56" max="56" width="18.09765625" hidden="1" customWidth="1"/>
    <col min="57" max="57" width="17.69921875" hidden="1" customWidth="1"/>
    <col min="58" max="60" width="18.09765625" hidden="1" customWidth="1"/>
    <col min="61" max="61" width="23.796875" hidden="1" customWidth="1"/>
    <col min="62" max="62" width="27.296875" hidden="1" customWidth="1"/>
    <col min="63" max="63" width="18.09765625" hidden="1" customWidth="1"/>
    <col min="64" max="64" width="17.69921875" hidden="1" customWidth="1"/>
    <col min="65" max="67" width="18.09765625" hidden="1" customWidth="1"/>
    <col min="68" max="68" width="23.796875" hidden="1" customWidth="1"/>
    <col min="69" max="69" width="27.296875" hidden="1" customWidth="1"/>
    <col min="70" max="70" width="18.09765625" hidden="1" customWidth="1"/>
    <col min="71" max="71" width="17.69921875" hidden="1" customWidth="1"/>
    <col min="72" max="74" width="18.09765625" hidden="1" customWidth="1"/>
    <col min="75" max="75" width="23.796875" hidden="1" customWidth="1"/>
    <col min="76" max="76" width="27.296875" hidden="1" customWidth="1"/>
    <col min="77" max="77" width="18.09765625" hidden="1" customWidth="1"/>
    <col min="78" max="78" width="17.69921875" hidden="1" customWidth="1"/>
    <col min="79" max="81" width="18.09765625" hidden="1" customWidth="1"/>
    <col min="82" max="82" width="23.796875" hidden="1" customWidth="1"/>
    <col min="83" max="83" width="27.296875" hidden="1" customWidth="1"/>
    <col min="84" max="84" width="18.09765625" hidden="1" customWidth="1"/>
    <col min="85" max="85" width="17.69921875" hidden="1" customWidth="1"/>
    <col min="86" max="88" width="18.09765625" hidden="1" customWidth="1"/>
    <col min="89" max="89" width="23.796875" hidden="1" customWidth="1"/>
    <col min="90" max="90" width="27.296875" hidden="1" customWidth="1"/>
    <col min="91" max="91" width="18.09765625" hidden="1" customWidth="1"/>
    <col min="92" max="92" width="17.69921875" hidden="1" customWidth="1"/>
    <col min="93" max="95" width="18.09765625" hidden="1" customWidth="1"/>
    <col min="96" max="96" width="23.796875" hidden="1" customWidth="1"/>
    <col min="97" max="97" width="27.296875" hidden="1" customWidth="1"/>
    <col min="98" max="98" width="18.09765625" hidden="1" customWidth="1"/>
    <col min="99" max="99" width="17.69921875" hidden="1" customWidth="1"/>
    <col min="100" max="102" width="18.09765625" hidden="1" customWidth="1"/>
    <col min="103" max="103" width="23.796875" hidden="1" customWidth="1"/>
    <col min="104" max="104" width="27.296875" hidden="1" customWidth="1"/>
    <col min="105" max="105" width="18.09765625" hidden="1" customWidth="1"/>
    <col min="106" max="106" width="17.69921875" hidden="1" customWidth="1"/>
    <col min="107" max="109" width="18.09765625" hidden="1" customWidth="1"/>
    <col min="110" max="110" width="23.796875" hidden="1" customWidth="1"/>
    <col min="111" max="111" width="27.296875" hidden="1" customWidth="1"/>
    <col min="112" max="112" width="18.09765625" hidden="1" customWidth="1"/>
    <col min="113" max="113" width="17.69921875" hidden="1" customWidth="1"/>
    <col min="114" max="116" width="18.09765625" hidden="1" customWidth="1"/>
    <col min="117" max="117" width="23.796875" hidden="1" customWidth="1"/>
    <col min="118" max="118" width="27.296875" hidden="1" customWidth="1"/>
    <col min="119" max="119" width="18.09765625" hidden="1" customWidth="1"/>
    <col min="120" max="120" width="17.69921875" hidden="1" customWidth="1"/>
    <col min="121" max="123" width="18.09765625" hidden="1" customWidth="1"/>
    <col min="124" max="124" width="23.796875" hidden="1" customWidth="1"/>
    <col min="125" max="125" width="27.296875" hidden="1" customWidth="1"/>
    <col min="126" max="126" width="18.09765625" hidden="1" customWidth="1"/>
    <col min="127" max="127" width="17.69921875" hidden="1" customWidth="1"/>
    <col min="128" max="130" width="18.09765625" hidden="1" customWidth="1"/>
    <col min="131" max="131" width="23.796875" hidden="1" customWidth="1"/>
    <col min="132" max="132" width="27.296875" hidden="1" customWidth="1"/>
    <col min="133" max="133" width="18.09765625" hidden="1" customWidth="1"/>
    <col min="134" max="134" width="17.69921875" hidden="1" customWidth="1"/>
    <col min="135" max="137" width="18.09765625" hidden="1" customWidth="1"/>
    <col min="138" max="138" width="23.796875" hidden="1" customWidth="1"/>
    <col min="139" max="139" width="27.296875" hidden="1" customWidth="1"/>
    <col min="140" max="140" width="18.09765625" hidden="1" customWidth="1"/>
    <col min="141" max="141" width="17.69921875" hidden="1" customWidth="1"/>
    <col min="142" max="144" width="18.09765625" hidden="1" customWidth="1"/>
    <col min="145" max="145" width="23.796875" hidden="1" customWidth="1"/>
    <col min="146" max="146" width="27.296875" hidden="1" customWidth="1"/>
    <col min="147" max="147" width="18.09765625" hidden="1" customWidth="1"/>
    <col min="148" max="148" width="17.69921875" hidden="1" customWidth="1"/>
    <col min="149" max="151" width="18.09765625" hidden="1" customWidth="1"/>
    <col min="152" max="152" width="23.796875" hidden="1" customWidth="1"/>
    <col min="153" max="153" width="27.296875" hidden="1" customWidth="1"/>
    <col min="154" max="154" width="18.09765625" hidden="1" customWidth="1"/>
    <col min="155" max="155" width="17.69921875" hidden="1" customWidth="1"/>
    <col min="156" max="158" width="18.09765625" hidden="1" customWidth="1"/>
    <col min="159" max="159" width="23.796875" hidden="1" customWidth="1"/>
    <col min="160" max="160" width="27.296875" hidden="1" customWidth="1"/>
    <col min="161" max="161" width="18.09765625" hidden="1" customWidth="1"/>
    <col min="162" max="162" width="17.69921875" hidden="1" customWidth="1"/>
    <col min="163" max="165" width="18.09765625" hidden="1" customWidth="1"/>
    <col min="166" max="166" width="23.796875" hidden="1" customWidth="1"/>
    <col min="167" max="167" width="27.296875" hidden="1" customWidth="1"/>
    <col min="168" max="168" width="18.09765625" hidden="1" customWidth="1"/>
    <col min="169" max="169" width="17.69921875" hidden="1" customWidth="1"/>
    <col min="170" max="172" width="18.09765625" hidden="1" customWidth="1"/>
    <col min="173" max="173" width="23.796875" hidden="1" customWidth="1"/>
    <col min="174" max="174" width="27.296875" hidden="1" customWidth="1"/>
    <col min="175" max="175" width="18.09765625" hidden="1" customWidth="1"/>
    <col min="176" max="176" width="17.69921875" hidden="1" customWidth="1"/>
    <col min="177" max="179" width="18.09765625" hidden="1" customWidth="1"/>
    <col min="180" max="180" width="23.796875" hidden="1" customWidth="1"/>
    <col min="181" max="181" width="27.296875" hidden="1" customWidth="1"/>
    <col min="182" max="182" width="18.09765625" hidden="1" customWidth="1"/>
    <col min="183" max="183" width="17.69921875" hidden="1" customWidth="1"/>
    <col min="184" max="186" width="18.09765625" hidden="1" customWidth="1"/>
    <col min="187" max="187" width="23.796875" hidden="1" customWidth="1"/>
    <col min="188" max="188" width="27.296875" hidden="1" customWidth="1"/>
    <col min="189" max="189" width="18.09765625" hidden="1" customWidth="1"/>
    <col min="190" max="190" width="17.69921875" hidden="1" customWidth="1"/>
    <col min="191" max="193" width="18.09765625" hidden="1" customWidth="1"/>
    <col min="194" max="194" width="23.796875" hidden="1" customWidth="1"/>
    <col min="195" max="195" width="27.296875" hidden="1" customWidth="1"/>
    <col min="196" max="196" width="18.09765625" hidden="1" customWidth="1"/>
    <col min="197" max="197" width="17.69921875" hidden="1" customWidth="1"/>
    <col min="198" max="200" width="18.09765625" hidden="1" customWidth="1"/>
    <col min="201" max="201" width="23.796875" hidden="1" customWidth="1"/>
    <col min="202" max="202" width="27.296875" hidden="1" customWidth="1"/>
    <col min="203" max="203" width="18.09765625" hidden="1" customWidth="1"/>
    <col min="204" max="204" width="17.69921875" hidden="1" customWidth="1"/>
    <col min="205" max="207" width="18.09765625" hidden="1" customWidth="1"/>
    <col min="208" max="208" width="23.796875" hidden="1" customWidth="1"/>
    <col min="209" max="209" width="27.296875" hidden="1" customWidth="1"/>
    <col min="210" max="210" width="18.09765625" hidden="1" customWidth="1"/>
    <col min="211" max="211" width="17.69921875" hidden="1" customWidth="1"/>
    <col min="212" max="214" width="18.09765625" hidden="1" customWidth="1"/>
    <col min="215" max="215" width="23.796875" hidden="1" customWidth="1"/>
    <col min="216" max="216" width="27.296875" hidden="1" customWidth="1"/>
    <col min="217" max="217" width="18.09765625" hidden="1" customWidth="1"/>
    <col min="218" max="218" width="17.69921875" hidden="1" customWidth="1"/>
    <col min="219" max="221" width="18.09765625" hidden="1" customWidth="1"/>
    <col min="222" max="222" width="23.796875" hidden="1" customWidth="1"/>
    <col min="223" max="223" width="27.296875" hidden="1" customWidth="1"/>
    <col min="224" max="224" width="18.09765625" hidden="1" customWidth="1"/>
    <col min="225" max="225" width="17.69921875" hidden="1" customWidth="1"/>
    <col min="226" max="228" width="18.09765625" hidden="1" customWidth="1"/>
    <col min="229" max="229" width="23.796875" hidden="1" customWidth="1"/>
    <col min="230" max="230" width="27.296875" hidden="1" customWidth="1"/>
    <col min="231" max="231" width="18.09765625" hidden="1" customWidth="1"/>
    <col min="232" max="232" width="17.69921875" hidden="1" customWidth="1"/>
    <col min="233" max="235" width="18.09765625" hidden="1" customWidth="1"/>
    <col min="236" max="236" width="23.796875" hidden="1" customWidth="1"/>
    <col min="237" max="237" width="27.296875" hidden="1" customWidth="1"/>
    <col min="238" max="238" width="18.09765625" hidden="1" customWidth="1"/>
    <col min="239" max="239" width="17.69921875" hidden="1" customWidth="1"/>
    <col min="240" max="242" width="18.09765625" hidden="1" customWidth="1"/>
    <col min="243" max="243" width="23.796875" hidden="1" customWidth="1"/>
    <col min="244" max="244" width="27.296875" hidden="1" customWidth="1"/>
    <col min="245" max="245" width="18.09765625" hidden="1" customWidth="1"/>
    <col min="246" max="246" width="17.69921875" hidden="1" customWidth="1"/>
    <col min="247" max="249" width="18.09765625" hidden="1" customWidth="1"/>
    <col min="250" max="250" width="23.796875" hidden="1" customWidth="1"/>
    <col min="251" max="251" width="27.296875" hidden="1" customWidth="1"/>
    <col min="252" max="252" width="18.09765625" hidden="1" customWidth="1"/>
    <col min="253" max="253" width="17.69921875" hidden="1" customWidth="1"/>
    <col min="254" max="256" width="18.09765625" hidden="1" customWidth="1"/>
    <col min="257" max="257" width="23.796875" hidden="1" customWidth="1"/>
    <col min="258" max="258" width="27.296875" hidden="1" customWidth="1"/>
    <col min="259" max="259" width="18.09765625" hidden="1" customWidth="1"/>
    <col min="260" max="260" width="17.69921875" hidden="1" customWidth="1"/>
    <col min="261" max="263" width="18.09765625" hidden="1" customWidth="1"/>
    <col min="264" max="264" width="23.796875" hidden="1" customWidth="1"/>
    <col min="265" max="265" width="27.296875" hidden="1" customWidth="1"/>
    <col min="266" max="266" width="18.09765625" hidden="1" customWidth="1"/>
    <col min="267" max="267" width="17.69921875" hidden="1" customWidth="1"/>
    <col min="268" max="270" width="18.09765625" hidden="1" customWidth="1"/>
    <col min="271" max="271" width="23.796875" hidden="1" customWidth="1"/>
    <col min="272" max="272" width="27.296875" hidden="1" customWidth="1"/>
    <col min="273" max="273" width="18.09765625" hidden="1" customWidth="1"/>
    <col min="274" max="274" width="17.69921875" hidden="1" customWidth="1"/>
    <col min="275" max="277" width="18.09765625" hidden="1" customWidth="1"/>
    <col min="278" max="278" width="23.796875" hidden="1" customWidth="1"/>
    <col min="279" max="279" width="27.296875" hidden="1" customWidth="1"/>
    <col min="280" max="280" width="18.09765625" hidden="1" customWidth="1"/>
    <col min="281" max="281" width="17.69921875" hidden="1" customWidth="1"/>
    <col min="282" max="284" width="18.09765625" hidden="1" customWidth="1"/>
    <col min="285" max="285" width="23.796875" hidden="1" customWidth="1"/>
    <col min="286" max="286" width="27.296875" hidden="1" customWidth="1"/>
    <col min="287" max="287" width="18.09765625" hidden="1" customWidth="1"/>
    <col min="288" max="288" width="17.69921875" hidden="1" customWidth="1"/>
    <col min="289" max="291" width="18.09765625" hidden="1" customWidth="1"/>
    <col min="292" max="292" width="23.796875" hidden="1" customWidth="1"/>
    <col min="293" max="293" width="27.296875" hidden="1" customWidth="1"/>
    <col min="294" max="294" width="18.09765625" hidden="1" customWidth="1"/>
    <col min="295" max="295" width="17.69921875" hidden="1" customWidth="1"/>
    <col min="296" max="298" width="18.09765625" hidden="1" customWidth="1"/>
    <col min="299" max="299" width="23.796875" hidden="1" customWidth="1"/>
    <col min="300" max="300" width="27.296875" hidden="1" customWidth="1"/>
    <col min="301" max="301" width="18.09765625" hidden="1" customWidth="1"/>
    <col min="302" max="302" width="17.69921875" hidden="1" customWidth="1"/>
    <col min="303" max="305" width="18.09765625" hidden="1" customWidth="1"/>
    <col min="306" max="306" width="23.796875" hidden="1" customWidth="1"/>
    <col min="307" max="307" width="27.296875" hidden="1" customWidth="1"/>
    <col min="308" max="308" width="18.09765625" hidden="1" customWidth="1"/>
    <col min="309" max="309" width="17.69921875" hidden="1" customWidth="1"/>
    <col min="310" max="312" width="18.09765625" hidden="1" customWidth="1"/>
    <col min="313" max="313" width="23.796875" hidden="1" customWidth="1"/>
    <col min="314" max="314" width="27.296875" hidden="1" customWidth="1"/>
    <col min="315" max="315" width="18.09765625" hidden="1" customWidth="1"/>
    <col min="316" max="316" width="17.69921875" hidden="1" customWidth="1"/>
    <col min="317" max="319" width="18.09765625" hidden="1" customWidth="1"/>
    <col min="320" max="320" width="23.796875" hidden="1" customWidth="1"/>
    <col min="321" max="321" width="27.296875" hidden="1" customWidth="1"/>
    <col min="322" max="322" width="18.09765625" hidden="1" customWidth="1"/>
    <col min="323" max="323" width="17.69921875" hidden="1" customWidth="1"/>
    <col min="324" max="326" width="18.09765625" hidden="1" customWidth="1"/>
    <col min="327" max="327" width="23.796875" hidden="1" customWidth="1"/>
    <col min="328" max="328" width="27.296875" hidden="1" customWidth="1"/>
    <col min="329" max="329" width="18.09765625" hidden="1" customWidth="1"/>
    <col min="330" max="330" width="17.69921875" hidden="1" customWidth="1"/>
    <col min="331" max="333" width="18.09765625" hidden="1" customWidth="1"/>
    <col min="334" max="334" width="23.796875" hidden="1" customWidth="1"/>
    <col min="335" max="335" width="27.296875" hidden="1" customWidth="1"/>
    <col min="336" max="336" width="18.09765625" hidden="1" customWidth="1"/>
    <col min="337" max="337" width="17.69921875" hidden="1" customWidth="1"/>
    <col min="338" max="340" width="18.09765625" hidden="1" customWidth="1"/>
    <col min="341" max="341" width="23.796875" hidden="1" customWidth="1"/>
    <col min="342" max="342" width="27.296875" hidden="1" customWidth="1"/>
    <col min="343" max="343" width="18.09765625" hidden="1" customWidth="1"/>
    <col min="344" max="344" width="17.69921875" hidden="1" customWidth="1"/>
    <col min="345" max="347" width="18.09765625" hidden="1" customWidth="1"/>
    <col min="348" max="348" width="23.796875" hidden="1" customWidth="1"/>
    <col min="349" max="349" width="27.296875" hidden="1" customWidth="1"/>
    <col min="350" max="350" width="18.09765625" hidden="1" customWidth="1"/>
    <col min="351" max="351" width="17.69921875" hidden="1" customWidth="1"/>
    <col min="352" max="354" width="18.09765625" hidden="1" customWidth="1"/>
    <col min="355" max="355" width="23.796875" hidden="1" customWidth="1"/>
    <col min="356" max="356" width="27.296875" hidden="1" customWidth="1"/>
    <col min="357" max="357" width="18.09765625" hidden="1" customWidth="1"/>
    <col min="358" max="358" width="17.69921875" hidden="1" customWidth="1"/>
    <col min="359" max="361" width="18.09765625" hidden="1" customWidth="1"/>
    <col min="362" max="362" width="23.796875" hidden="1" customWidth="1"/>
    <col min="363" max="363" width="27.296875" hidden="1" customWidth="1"/>
    <col min="364" max="364" width="18.09765625" hidden="1" customWidth="1"/>
    <col min="365" max="365" width="17.69921875" hidden="1" customWidth="1"/>
    <col min="366" max="368" width="18.09765625" hidden="1" customWidth="1"/>
    <col min="369" max="369" width="23.796875" hidden="1" customWidth="1"/>
    <col min="370" max="370" width="27.296875" hidden="1" customWidth="1"/>
    <col min="371" max="371" width="18.09765625" hidden="1" customWidth="1"/>
    <col min="372" max="372" width="17.69921875" hidden="1" customWidth="1"/>
    <col min="373" max="375" width="18.09765625" hidden="1" customWidth="1"/>
    <col min="376" max="376" width="23.796875" hidden="1" customWidth="1"/>
    <col min="377" max="377" width="27.296875" hidden="1" customWidth="1"/>
    <col min="378" max="378" width="18.09765625" hidden="1" customWidth="1"/>
    <col min="379" max="379" width="17.69921875" hidden="1" customWidth="1"/>
    <col min="380" max="382" width="18.09765625" hidden="1" customWidth="1"/>
    <col min="383" max="383" width="23.796875" hidden="1" customWidth="1"/>
    <col min="384" max="384" width="27.296875" hidden="1" customWidth="1"/>
    <col min="385" max="385" width="18.09765625" hidden="1" customWidth="1"/>
    <col min="386" max="386" width="17.69921875" hidden="1" customWidth="1"/>
    <col min="387" max="389" width="18.09765625" hidden="1" customWidth="1"/>
    <col min="390" max="390" width="23.796875" hidden="1" customWidth="1"/>
    <col min="391" max="391" width="27.296875" hidden="1" customWidth="1"/>
    <col min="392" max="392" width="18.09765625" hidden="1" customWidth="1"/>
    <col min="393" max="393" width="17.69921875" hidden="1" customWidth="1"/>
    <col min="394" max="396" width="18.09765625" hidden="1" customWidth="1"/>
    <col min="397" max="397" width="23.796875" hidden="1" customWidth="1"/>
    <col min="398" max="398" width="27.296875" hidden="1" customWidth="1"/>
    <col min="399" max="399" width="18.09765625" hidden="1" customWidth="1"/>
    <col min="400" max="400" width="17.69921875" hidden="1" customWidth="1"/>
    <col min="401" max="403" width="18.09765625" hidden="1" customWidth="1"/>
    <col min="404" max="404" width="23.796875" hidden="1" customWidth="1"/>
    <col min="405" max="405" width="27.296875" hidden="1" customWidth="1"/>
    <col min="406" max="406" width="18.09765625" hidden="1" customWidth="1"/>
    <col min="407" max="407" width="17.69921875" hidden="1" customWidth="1"/>
    <col min="408" max="408" width="21.09765625" hidden="1" customWidth="1"/>
    <col min="409" max="410" width="18.09765625" hidden="1" customWidth="1"/>
    <col min="411" max="411" width="23.796875" hidden="1" customWidth="1"/>
    <col min="412" max="412" width="27.296875" hidden="1" customWidth="1"/>
    <col min="413" max="413" width="18.09765625" hidden="1" customWidth="1"/>
    <col min="414" max="414" width="17.69921875" hidden="1" customWidth="1"/>
    <col min="415" max="417" width="26.296875" bestFit="1" customWidth="1"/>
    <col min="418" max="418" width="32.09765625" bestFit="1" customWidth="1"/>
    <col min="419" max="419" width="30" bestFit="1" customWidth="1"/>
    <col min="420" max="420" width="26.296875" bestFit="1" customWidth="1"/>
    <col min="421" max="421" width="26" bestFit="1" customWidth="1"/>
    <col min="422" max="424" width="26.296875" bestFit="1" customWidth="1"/>
    <col min="425" max="425" width="32.09765625" bestFit="1" customWidth="1"/>
    <col min="426" max="426" width="35.59765625" bestFit="1" customWidth="1"/>
    <col min="427" max="427" width="26.296875" bestFit="1" customWidth="1"/>
    <col min="428" max="428" width="26" bestFit="1" customWidth="1"/>
  </cols>
  <sheetData>
    <row r="3" spans="1:421" x14ac:dyDescent="0.3">
      <c r="A3"/>
      <c r="B3" s="272" t="s">
        <v>83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21" x14ac:dyDescent="0.3">
      <c r="A4"/>
      <c r="B4" s="278">
        <v>44399</v>
      </c>
      <c r="C4"/>
      <c r="D4"/>
      <c r="E4"/>
      <c r="F4"/>
      <c r="G4"/>
      <c r="H4"/>
      <c r="I4" s="278">
        <v>44403</v>
      </c>
      <c r="J4"/>
      <c r="K4"/>
      <c r="L4"/>
      <c r="M4"/>
      <c r="N4"/>
      <c r="O4"/>
      <c r="P4" s="278">
        <v>44461</v>
      </c>
      <c r="Q4"/>
      <c r="R4"/>
      <c r="S4"/>
      <c r="T4"/>
      <c r="U4"/>
      <c r="V4"/>
      <c r="W4" s="278">
        <v>44404</v>
      </c>
      <c r="X4"/>
      <c r="Y4"/>
      <c r="AD4" s="278">
        <v>44431</v>
      </c>
      <c r="AK4" s="278">
        <v>44432</v>
      </c>
      <c r="AR4" s="278">
        <v>44433</v>
      </c>
      <c r="AY4" s="278">
        <v>44434</v>
      </c>
      <c r="BF4" s="278">
        <v>44435</v>
      </c>
      <c r="BM4" s="278">
        <v>44438</v>
      </c>
      <c r="BT4" s="278">
        <v>44439</v>
      </c>
      <c r="CA4" s="278">
        <v>44440</v>
      </c>
      <c r="CH4" s="278">
        <v>44441</v>
      </c>
      <c r="CO4" s="278">
        <v>44442</v>
      </c>
      <c r="CV4" s="278">
        <v>44447</v>
      </c>
      <c r="DC4" s="278">
        <v>44448</v>
      </c>
      <c r="DJ4" s="278">
        <v>44452</v>
      </c>
      <c r="DQ4" s="278">
        <v>44481</v>
      </c>
      <c r="DX4" s="278">
        <v>44453</v>
      </c>
      <c r="EE4" s="278">
        <v>44455</v>
      </c>
      <c r="EL4" s="278">
        <v>44456</v>
      </c>
      <c r="ES4" s="278">
        <v>44462</v>
      </c>
      <c r="EZ4" s="278">
        <v>44467</v>
      </c>
      <c r="FG4" s="278">
        <v>44463</v>
      </c>
      <c r="FN4" s="278">
        <v>44466</v>
      </c>
      <c r="FU4" s="278">
        <v>44515</v>
      </c>
      <c r="GB4" s="278">
        <v>44516</v>
      </c>
      <c r="GI4" s="278">
        <v>44468</v>
      </c>
      <c r="GP4" s="278">
        <v>44469</v>
      </c>
      <c r="GW4" s="278">
        <v>44473</v>
      </c>
      <c r="HD4" s="278">
        <v>44470</v>
      </c>
      <c r="HK4" s="278">
        <v>44491</v>
      </c>
      <c r="HR4" s="278">
        <v>44474</v>
      </c>
      <c r="HY4" s="278">
        <v>44475</v>
      </c>
      <c r="IF4" s="278">
        <v>44482</v>
      </c>
      <c r="IM4" s="278">
        <v>44487</v>
      </c>
      <c r="IT4" s="278">
        <v>44488</v>
      </c>
      <c r="JA4" s="278">
        <v>44490</v>
      </c>
      <c r="JH4" s="278">
        <v>44489</v>
      </c>
      <c r="JO4" s="278">
        <v>44494</v>
      </c>
      <c r="JV4" s="278">
        <v>44496</v>
      </c>
      <c r="KC4" s="278">
        <v>44497</v>
      </c>
      <c r="KJ4" s="278">
        <v>44502</v>
      </c>
      <c r="KQ4" s="278">
        <v>44524</v>
      </c>
      <c r="KX4" s="278">
        <v>44503</v>
      </c>
      <c r="LE4" s="278">
        <v>44498</v>
      </c>
      <c r="LL4" s="278">
        <v>44504</v>
      </c>
      <c r="LS4" s="278">
        <v>44505</v>
      </c>
      <c r="LZ4" s="278">
        <v>44396</v>
      </c>
      <c r="MG4" s="278">
        <v>44397</v>
      </c>
      <c r="MN4" s="278">
        <v>44398</v>
      </c>
      <c r="MU4" s="278">
        <v>44518</v>
      </c>
      <c r="NB4" s="278">
        <v>44517</v>
      </c>
      <c r="NI4" s="278">
        <v>44523</v>
      </c>
      <c r="NP4" s="278">
        <v>44519</v>
      </c>
      <c r="NW4" s="278">
        <v>44529</v>
      </c>
      <c r="OD4" s="278">
        <v>44530</v>
      </c>
      <c r="OK4" s="278">
        <v>44533</v>
      </c>
      <c r="OR4" s="294" t="s">
        <v>100</v>
      </c>
      <c r="OY4" s="294" t="s">
        <v>84</v>
      </c>
      <c r="OZ4" s="294" t="s">
        <v>85</v>
      </c>
      <c r="PA4" s="294" t="s">
        <v>86</v>
      </c>
      <c r="PB4" s="294" t="s">
        <v>2849</v>
      </c>
      <c r="PC4" s="294" t="s">
        <v>3183</v>
      </c>
      <c r="PD4" s="294" t="s">
        <v>2899</v>
      </c>
      <c r="PE4" s="294" t="s">
        <v>3015</v>
      </c>
    </row>
    <row r="5" spans="1:421" x14ac:dyDescent="0.3">
      <c r="A5" s="272" t="s">
        <v>87</v>
      </c>
      <c r="B5" s="294" t="s">
        <v>88</v>
      </c>
      <c r="C5" s="294" t="s">
        <v>89</v>
      </c>
      <c r="D5" s="294" t="s">
        <v>90</v>
      </c>
      <c r="E5" s="294" t="s">
        <v>2850</v>
      </c>
      <c r="F5" s="294" t="s">
        <v>3184</v>
      </c>
      <c r="G5" s="294" t="s">
        <v>2900</v>
      </c>
      <c r="H5" s="294" t="s">
        <v>3016</v>
      </c>
      <c r="I5" s="294" t="s">
        <v>88</v>
      </c>
      <c r="J5" s="294" t="s">
        <v>89</v>
      </c>
      <c r="K5" s="294" t="s">
        <v>90</v>
      </c>
      <c r="L5" s="294" t="s">
        <v>2850</v>
      </c>
      <c r="M5" s="294" t="s">
        <v>3184</v>
      </c>
      <c r="N5" s="294" t="s">
        <v>2900</v>
      </c>
      <c r="O5" s="294" t="s">
        <v>3016</v>
      </c>
      <c r="P5" s="294" t="s">
        <v>88</v>
      </c>
      <c r="Q5" s="294" t="s">
        <v>89</v>
      </c>
      <c r="R5" s="294" t="s">
        <v>90</v>
      </c>
      <c r="S5" s="294" t="s">
        <v>2850</v>
      </c>
      <c r="T5" s="294" t="s">
        <v>3184</v>
      </c>
      <c r="U5" s="294" t="s">
        <v>2900</v>
      </c>
      <c r="V5" s="294" t="s">
        <v>3016</v>
      </c>
      <c r="W5" s="294" t="s">
        <v>88</v>
      </c>
      <c r="X5" s="294" t="s">
        <v>89</v>
      </c>
      <c r="Y5" s="294" t="s">
        <v>90</v>
      </c>
      <c r="Z5" s="294" t="s">
        <v>2850</v>
      </c>
      <c r="AA5" s="294" t="s">
        <v>3184</v>
      </c>
      <c r="AB5" s="294" t="s">
        <v>2900</v>
      </c>
      <c r="AC5" s="294" t="s">
        <v>3016</v>
      </c>
      <c r="AD5" s="294" t="s">
        <v>88</v>
      </c>
      <c r="AE5" s="294" t="s">
        <v>89</v>
      </c>
      <c r="AF5" s="294" t="s">
        <v>90</v>
      </c>
      <c r="AG5" s="294" t="s">
        <v>2850</v>
      </c>
      <c r="AH5" s="294" t="s">
        <v>3184</v>
      </c>
      <c r="AI5" s="294" t="s">
        <v>2900</v>
      </c>
      <c r="AJ5" s="294" t="s">
        <v>3016</v>
      </c>
      <c r="AK5" s="294" t="s">
        <v>88</v>
      </c>
      <c r="AL5" s="294" t="s">
        <v>89</v>
      </c>
      <c r="AM5" s="294" t="s">
        <v>90</v>
      </c>
      <c r="AN5" s="294" t="s">
        <v>2850</v>
      </c>
      <c r="AO5" s="294" t="s">
        <v>3184</v>
      </c>
      <c r="AP5" s="294" t="s">
        <v>2900</v>
      </c>
      <c r="AQ5" s="294" t="s">
        <v>3016</v>
      </c>
      <c r="AR5" s="294" t="s">
        <v>88</v>
      </c>
      <c r="AS5" s="294" t="s">
        <v>89</v>
      </c>
      <c r="AT5" s="294" t="s">
        <v>90</v>
      </c>
      <c r="AU5" s="294" t="s">
        <v>2850</v>
      </c>
      <c r="AV5" s="294" t="s">
        <v>3184</v>
      </c>
      <c r="AW5" s="294" t="s">
        <v>2900</v>
      </c>
      <c r="AX5" s="294" t="s">
        <v>3016</v>
      </c>
      <c r="AY5" s="294" t="s">
        <v>88</v>
      </c>
      <c r="AZ5" s="294" t="s">
        <v>89</v>
      </c>
      <c r="BA5" s="294" t="s">
        <v>90</v>
      </c>
      <c r="BB5" s="294" t="s">
        <v>2850</v>
      </c>
      <c r="BC5" s="294" t="s">
        <v>3184</v>
      </c>
      <c r="BD5" s="294" t="s">
        <v>2900</v>
      </c>
      <c r="BE5" s="294" t="s">
        <v>3016</v>
      </c>
      <c r="BF5" s="294" t="s">
        <v>88</v>
      </c>
      <c r="BG5" s="294" t="s">
        <v>89</v>
      </c>
      <c r="BH5" s="294" t="s">
        <v>90</v>
      </c>
      <c r="BI5" s="294" t="s">
        <v>2850</v>
      </c>
      <c r="BJ5" s="294" t="s">
        <v>3184</v>
      </c>
      <c r="BK5" s="294" t="s">
        <v>2900</v>
      </c>
      <c r="BL5" s="294" t="s">
        <v>3016</v>
      </c>
      <c r="BM5" s="294" t="s">
        <v>88</v>
      </c>
      <c r="BN5" s="294" t="s">
        <v>89</v>
      </c>
      <c r="BO5" s="294" t="s">
        <v>90</v>
      </c>
      <c r="BP5" s="294" t="s">
        <v>2850</v>
      </c>
      <c r="BQ5" s="294" t="s">
        <v>3184</v>
      </c>
      <c r="BR5" s="294" t="s">
        <v>2900</v>
      </c>
      <c r="BS5" s="294" t="s">
        <v>3016</v>
      </c>
      <c r="BT5" s="294" t="s">
        <v>88</v>
      </c>
      <c r="BU5" s="294" t="s">
        <v>89</v>
      </c>
      <c r="BV5" s="294" t="s">
        <v>90</v>
      </c>
      <c r="BW5" s="294" t="s">
        <v>2850</v>
      </c>
      <c r="BX5" s="294" t="s">
        <v>3184</v>
      </c>
      <c r="BY5" s="294" t="s">
        <v>2900</v>
      </c>
      <c r="BZ5" s="294" t="s">
        <v>3016</v>
      </c>
      <c r="CA5" s="294" t="s">
        <v>88</v>
      </c>
      <c r="CB5" s="294" t="s">
        <v>89</v>
      </c>
      <c r="CC5" s="294" t="s">
        <v>90</v>
      </c>
      <c r="CD5" s="294" t="s">
        <v>2850</v>
      </c>
      <c r="CE5" s="294" t="s">
        <v>3184</v>
      </c>
      <c r="CF5" s="294" t="s">
        <v>2900</v>
      </c>
      <c r="CG5" s="294" t="s">
        <v>3016</v>
      </c>
      <c r="CH5" s="294" t="s">
        <v>88</v>
      </c>
      <c r="CI5" s="294" t="s">
        <v>89</v>
      </c>
      <c r="CJ5" s="294" t="s">
        <v>90</v>
      </c>
      <c r="CK5" s="294" t="s">
        <v>2850</v>
      </c>
      <c r="CL5" s="294" t="s">
        <v>3184</v>
      </c>
      <c r="CM5" s="294" t="s">
        <v>2900</v>
      </c>
      <c r="CN5" s="294" t="s">
        <v>3016</v>
      </c>
      <c r="CO5" s="294" t="s">
        <v>88</v>
      </c>
      <c r="CP5" s="294" t="s">
        <v>89</v>
      </c>
      <c r="CQ5" s="294" t="s">
        <v>90</v>
      </c>
      <c r="CR5" s="294" t="s">
        <v>2850</v>
      </c>
      <c r="CS5" s="294" t="s">
        <v>3184</v>
      </c>
      <c r="CT5" s="294" t="s">
        <v>2900</v>
      </c>
      <c r="CU5" s="294" t="s">
        <v>3016</v>
      </c>
      <c r="CV5" s="294" t="s">
        <v>88</v>
      </c>
      <c r="CW5" s="294" t="s">
        <v>89</v>
      </c>
      <c r="CX5" s="294" t="s">
        <v>90</v>
      </c>
      <c r="CY5" s="294" t="s">
        <v>2850</v>
      </c>
      <c r="CZ5" s="294" t="s">
        <v>3184</v>
      </c>
      <c r="DA5" s="294" t="s">
        <v>2900</v>
      </c>
      <c r="DB5" s="294" t="s">
        <v>3016</v>
      </c>
      <c r="DC5" s="294" t="s">
        <v>88</v>
      </c>
      <c r="DD5" s="294" t="s">
        <v>89</v>
      </c>
      <c r="DE5" s="294" t="s">
        <v>90</v>
      </c>
      <c r="DF5" s="294" t="s">
        <v>2850</v>
      </c>
      <c r="DG5" s="294" t="s">
        <v>3184</v>
      </c>
      <c r="DH5" s="294" t="s">
        <v>2900</v>
      </c>
      <c r="DI5" s="294" t="s">
        <v>3016</v>
      </c>
      <c r="DJ5" s="294" t="s">
        <v>88</v>
      </c>
      <c r="DK5" s="294" t="s">
        <v>89</v>
      </c>
      <c r="DL5" s="294" t="s">
        <v>90</v>
      </c>
      <c r="DM5" s="294" t="s">
        <v>2850</v>
      </c>
      <c r="DN5" s="294" t="s">
        <v>3184</v>
      </c>
      <c r="DO5" s="294" t="s">
        <v>2900</v>
      </c>
      <c r="DP5" s="294" t="s">
        <v>3016</v>
      </c>
      <c r="DQ5" s="294" t="s">
        <v>88</v>
      </c>
      <c r="DR5" s="294" t="s">
        <v>89</v>
      </c>
      <c r="DS5" s="294" t="s">
        <v>90</v>
      </c>
      <c r="DT5" s="294" t="s">
        <v>2850</v>
      </c>
      <c r="DU5" s="294" t="s">
        <v>3184</v>
      </c>
      <c r="DV5" s="294" t="s">
        <v>2900</v>
      </c>
      <c r="DW5" s="294" t="s">
        <v>3016</v>
      </c>
      <c r="DX5" s="294" t="s">
        <v>88</v>
      </c>
      <c r="DY5" s="294" t="s">
        <v>89</v>
      </c>
      <c r="DZ5" s="294" t="s">
        <v>90</v>
      </c>
      <c r="EA5" s="294" t="s">
        <v>2850</v>
      </c>
      <c r="EB5" s="294" t="s">
        <v>3184</v>
      </c>
      <c r="EC5" s="294" t="s">
        <v>2900</v>
      </c>
      <c r="ED5" s="294" t="s">
        <v>3016</v>
      </c>
      <c r="EE5" s="294" t="s">
        <v>88</v>
      </c>
      <c r="EF5" s="294" t="s">
        <v>89</v>
      </c>
      <c r="EG5" s="294" t="s">
        <v>90</v>
      </c>
      <c r="EH5" s="294" t="s">
        <v>2850</v>
      </c>
      <c r="EI5" s="294" t="s">
        <v>3184</v>
      </c>
      <c r="EJ5" s="294" t="s">
        <v>2900</v>
      </c>
      <c r="EK5" s="294" t="s">
        <v>3016</v>
      </c>
      <c r="EL5" s="294" t="s">
        <v>88</v>
      </c>
      <c r="EM5" s="294" t="s">
        <v>89</v>
      </c>
      <c r="EN5" s="294" t="s">
        <v>90</v>
      </c>
      <c r="EO5" s="294" t="s">
        <v>2850</v>
      </c>
      <c r="EP5" s="294" t="s">
        <v>3184</v>
      </c>
      <c r="EQ5" s="294" t="s">
        <v>2900</v>
      </c>
      <c r="ER5" s="294" t="s">
        <v>3016</v>
      </c>
      <c r="ES5" s="294" t="s">
        <v>88</v>
      </c>
      <c r="ET5" s="294" t="s">
        <v>89</v>
      </c>
      <c r="EU5" s="294" t="s">
        <v>90</v>
      </c>
      <c r="EV5" s="294" t="s">
        <v>2850</v>
      </c>
      <c r="EW5" s="294" t="s">
        <v>3184</v>
      </c>
      <c r="EX5" s="294" t="s">
        <v>2900</v>
      </c>
      <c r="EY5" s="294" t="s">
        <v>3016</v>
      </c>
      <c r="EZ5" s="294" t="s">
        <v>88</v>
      </c>
      <c r="FA5" s="294" t="s">
        <v>89</v>
      </c>
      <c r="FB5" s="294" t="s">
        <v>90</v>
      </c>
      <c r="FC5" s="294" t="s">
        <v>2850</v>
      </c>
      <c r="FD5" s="294" t="s">
        <v>3184</v>
      </c>
      <c r="FE5" s="294" t="s">
        <v>2900</v>
      </c>
      <c r="FF5" s="294" t="s">
        <v>3016</v>
      </c>
      <c r="FG5" s="294" t="s">
        <v>88</v>
      </c>
      <c r="FH5" s="294" t="s">
        <v>89</v>
      </c>
      <c r="FI5" s="294" t="s">
        <v>90</v>
      </c>
      <c r="FJ5" s="294" t="s">
        <v>2850</v>
      </c>
      <c r="FK5" s="294" t="s">
        <v>3184</v>
      </c>
      <c r="FL5" s="294" t="s">
        <v>2900</v>
      </c>
      <c r="FM5" s="294" t="s">
        <v>3016</v>
      </c>
      <c r="FN5" s="294" t="s">
        <v>88</v>
      </c>
      <c r="FO5" s="294" t="s">
        <v>89</v>
      </c>
      <c r="FP5" s="294" t="s">
        <v>90</v>
      </c>
      <c r="FQ5" s="294" t="s">
        <v>2850</v>
      </c>
      <c r="FR5" s="294" t="s">
        <v>3184</v>
      </c>
      <c r="FS5" s="294" t="s">
        <v>2900</v>
      </c>
      <c r="FT5" s="294" t="s">
        <v>3016</v>
      </c>
      <c r="FU5" s="294" t="s">
        <v>88</v>
      </c>
      <c r="FV5" s="294" t="s">
        <v>89</v>
      </c>
      <c r="FW5" s="294" t="s">
        <v>90</v>
      </c>
      <c r="FX5" s="294" t="s">
        <v>2850</v>
      </c>
      <c r="FY5" s="294" t="s">
        <v>3184</v>
      </c>
      <c r="FZ5" s="294" t="s">
        <v>2900</v>
      </c>
      <c r="GA5" s="294" t="s">
        <v>3016</v>
      </c>
      <c r="GB5" s="294" t="s">
        <v>88</v>
      </c>
      <c r="GC5" s="294" t="s">
        <v>89</v>
      </c>
      <c r="GD5" s="294" t="s">
        <v>90</v>
      </c>
      <c r="GE5" s="294" t="s">
        <v>2850</v>
      </c>
      <c r="GF5" s="294" t="s">
        <v>3184</v>
      </c>
      <c r="GG5" s="294" t="s">
        <v>2900</v>
      </c>
      <c r="GH5" s="294" t="s">
        <v>3016</v>
      </c>
      <c r="GI5" s="294" t="s">
        <v>88</v>
      </c>
      <c r="GJ5" s="294" t="s">
        <v>89</v>
      </c>
      <c r="GK5" s="294" t="s">
        <v>90</v>
      </c>
      <c r="GL5" s="294" t="s">
        <v>2850</v>
      </c>
      <c r="GM5" s="294" t="s">
        <v>3184</v>
      </c>
      <c r="GN5" s="294" t="s">
        <v>2900</v>
      </c>
      <c r="GO5" s="294" t="s">
        <v>3016</v>
      </c>
      <c r="GP5" s="294" t="s">
        <v>88</v>
      </c>
      <c r="GQ5" s="294" t="s">
        <v>89</v>
      </c>
      <c r="GR5" s="294" t="s">
        <v>90</v>
      </c>
      <c r="GS5" s="294" t="s">
        <v>2850</v>
      </c>
      <c r="GT5" s="294" t="s">
        <v>3184</v>
      </c>
      <c r="GU5" s="294" t="s">
        <v>2900</v>
      </c>
      <c r="GV5" s="294" t="s">
        <v>3016</v>
      </c>
      <c r="GW5" s="294" t="s">
        <v>88</v>
      </c>
      <c r="GX5" s="294" t="s">
        <v>89</v>
      </c>
      <c r="GY5" s="294" t="s">
        <v>90</v>
      </c>
      <c r="GZ5" s="294" t="s">
        <v>2850</v>
      </c>
      <c r="HA5" s="294" t="s">
        <v>3184</v>
      </c>
      <c r="HB5" s="294" t="s">
        <v>2900</v>
      </c>
      <c r="HC5" s="294" t="s">
        <v>3016</v>
      </c>
      <c r="HD5" s="294" t="s">
        <v>88</v>
      </c>
      <c r="HE5" s="294" t="s">
        <v>89</v>
      </c>
      <c r="HF5" s="294" t="s">
        <v>90</v>
      </c>
      <c r="HG5" s="294" t="s">
        <v>2850</v>
      </c>
      <c r="HH5" s="294" t="s">
        <v>3184</v>
      </c>
      <c r="HI5" s="294" t="s">
        <v>2900</v>
      </c>
      <c r="HJ5" s="294" t="s">
        <v>3016</v>
      </c>
      <c r="HK5" s="294" t="s">
        <v>88</v>
      </c>
      <c r="HL5" s="294" t="s">
        <v>89</v>
      </c>
      <c r="HM5" s="294" t="s">
        <v>90</v>
      </c>
      <c r="HN5" s="294" t="s">
        <v>2850</v>
      </c>
      <c r="HO5" s="294" t="s">
        <v>3184</v>
      </c>
      <c r="HP5" s="294" t="s">
        <v>2900</v>
      </c>
      <c r="HQ5" s="294" t="s">
        <v>3016</v>
      </c>
      <c r="HR5" s="294" t="s">
        <v>88</v>
      </c>
      <c r="HS5" s="294" t="s">
        <v>89</v>
      </c>
      <c r="HT5" s="294" t="s">
        <v>90</v>
      </c>
      <c r="HU5" s="294" t="s">
        <v>2850</v>
      </c>
      <c r="HV5" s="294" t="s">
        <v>3184</v>
      </c>
      <c r="HW5" s="294" t="s">
        <v>2900</v>
      </c>
      <c r="HX5" s="294" t="s">
        <v>3016</v>
      </c>
      <c r="HY5" s="294" t="s">
        <v>88</v>
      </c>
      <c r="HZ5" s="294" t="s">
        <v>89</v>
      </c>
      <c r="IA5" s="294" t="s">
        <v>90</v>
      </c>
      <c r="IB5" s="294" t="s">
        <v>2850</v>
      </c>
      <c r="IC5" s="294" t="s">
        <v>3184</v>
      </c>
      <c r="ID5" s="294" t="s">
        <v>2900</v>
      </c>
      <c r="IE5" s="294" t="s">
        <v>3016</v>
      </c>
      <c r="IF5" s="294" t="s">
        <v>88</v>
      </c>
      <c r="IG5" s="294" t="s">
        <v>89</v>
      </c>
      <c r="IH5" s="294" t="s">
        <v>90</v>
      </c>
      <c r="II5" s="294" t="s">
        <v>2850</v>
      </c>
      <c r="IJ5" s="294" t="s">
        <v>3184</v>
      </c>
      <c r="IK5" s="294" t="s">
        <v>2900</v>
      </c>
      <c r="IL5" s="294" t="s">
        <v>3016</v>
      </c>
      <c r="IM5" s="294" t="s">
        <v>88</v>
      </c>
      <c r="IN5" s="294" t="s">
        <v>89</v>
      </c>
      <c r="IO5" s="294" t="s">
        <v>90</v>
      </c>
      <c r="IP5" s="294" t="s">
        <v>2850</v>
      </c>
      <c r="IQ5" s="294" t="s">
        <v>3184</v>
      </c>
      <c r="IR5" s="294" t="s">
        <v>2900</v>
      </c>
      <c r="IS5" s="294" t="s">
        <v>3016</v>
      </c>
      <c r="IT5" s="294" t="s">
        <v>88</v>
      </c>
      <c r="IU5" s="294" t="s">
        <v>89</v>
      </c>
      <c r="IV5" s="294" t="s">
        <v>90</v>
      </c>
      <c r="IW5" s="294" t="s">
        <v>2850</v>
      </c>
      <c r="IX5" s="294" t="s">
        <v>3184</v>
      </c>
      <c r="IY5" s="294" t="s">
        <v>2900</v>
      </c>
      <c r="IZ5" s="294" t="s">
        <v>3016</v>
      </c>
      <c r="JA5" s="294" t="s">
        <v>88</v>
      </c>
      <c r="JB5" s="294" t="s">
        <v>89</v>
      </c>
      <c r="JC5" s="294" t="s">
        <v>90</v>
      </c>
      <c r="JD5" s="294" t="s">
        <v>2850</v>
      </c>
      <c r="JE5" s="294" t="s">
        <v>3184</v>
      </c>
      <c r="JF5" s="294" t="s">
        <v>2900</v>
      </c>
      <c r="JG5" s="294" t="s">
        <v>3016</v>
      </c>
      <c r="JH5" s="294" t="s">
        <v>88</v>
      </c>
      <c r="JI5" s="294" t="s">
        <v>89</v>
      </c>
      <c r="JJ5" s="294" t="s">
        <v>90</v>
      </c>
      <c r="JK5" s="294" t="s">
        <v>2850</v>
      </c>
      <c r="JL5" s="294" t="s">
        <v>3184</v>
      </c>
      <c r="JM5" s="294" t="s">
        <v>2900</v>
      </c>
      <c r="JN5" s="294" t="s">
        <v>3016</v>
      </c>
      <c r="JO5" s="294" t="s">
        <v>88</v>
      </c>
      <c r="JP5" s="294" t="s">
        <v>89</v>
      </c>
      <c r="JQ5" s="294" t="s">
        <v>90</v>
      </c>
      <c r="JR5" s="294" t="s">
        <v>2850</v>
      </c>
      <c r="JS5" s="294" t="s">
        <v>3184</v>
      </c>
      <c r="JT5" s="294" t="s">
        <v>2900</v>
      </c>
      <c r="JU5" s="294" t="s">
        <v>3016</v>
      </c>
      <c r="JV5" s="294" t="s">
        <v>88</v>
      </c>
      <c r="JW5" s="294" t="s">
        <v>89</v>
      </c>
      <c r="JX5" s="294" t="s">
        <v>90</v>
      </c>
      <c r="JY5" s="294" t="s">
        <v>2850</v>
      </c>
      <c r="JZ5" s="294" t="s">
        <v>3184</v>
      </c>
      <c r="KA5" s="294" t="s">
        <v>2900</v>
      </c>
      <c r="KB5" s="294" t="s">
        <v>3016</v>
      </c>
      <c r="KC5" s="294" t="s">
        <v>88</v>
      </c>
      <c r="KD5" s="294" t="s">
        <v>89</v>
      </c>
      <c r="KE5" s="294" t="s">
        <v>90</v>
      </c>
      <c r="KF5" s="294" t="s">
        <v>2850</v>
      </c>
      <c r="KG5" s="294" t="s">
        <v>3184</v>
      </c>
      <c r="KH5" s="294" t="s">
        <v>2900</v>
      </c>
      <c r="KI5" s="294" t="s">
        <v>3016</v>
      </c>
      <c r="KJ5" s="294" t="s">
        <v>88</v>
      </c>
      <c r="KK5" s="294" t="s">
        <v>89</v>
      </c>
      <c r="KL5" s="294" t="s">
        <v>90</v>
      </c>
      <c r="KM5" s="294" t="s">
        <v>2850</v>
      </c>
      <c r="KN5" s="294" t="s">
        <v>3184</v>
      </c>
      <c r="KO5" s="294" t="s">
        <v>2900</v>
      </c>
      <c r="KP5" s="294" t="s">
        <v>3016</v>
      </c>
      <c r="KQ5" s="294" t="s">
        <v>88</v>
      </c>
      <c r="KR5" s="294" t="s">
        <v>89</v>
      </c>
      <c r="KS5" s="294" t="s">
        <v>90</v>
      </c>
      <c r="KT5" s="294" t="s">
        <v>2850</v>
      </c>
      <c r="KU5" s="294" t="s">
        <v>3184</v>
      </c>
      <c r="KV5" s="294" t="s">
        <v>2900</v>
      </c>
      <c r="KW5" s="294" t="s">
        <v>3016</v>
      </c>
      <c r="KX5" s="294" t="s">
        <v>88</v>
      </c>
      <c r="KY5" s="294" t="s">
        <v>89</v>
      </c>
      <c r="KZ5" s="294" t="s">
        <v>90</v>
      </c>
      <c r="LA5" s="294" t="s">
        <v>2850</v>
      </c>
      <c r="LB5" s="294" t="s">
        <v>3184</v>
      </c>
      <c r="LC5" s="294" t="s">
        <v>2900</v>
      </c>
      <c r="LD5" s="294" t="s">
        <v>3016</v>
      </c>
      <c r="LE5" s="294" t="s">
        <v>88</v>
      </c>
      <c r="LF5" s="294" t="s">
        <v>89</v>
      </c>
      <c r="LG5" s="294" t="s">
        <v>90</v>
      </c>
      <c r="LH5" s="294" t="s">
        <v>2850</v>
      </c>
      <c r="LI5" s="294" t="s">
        <v>3184</v>
      </c>
      <c r="LJ5" s="294" t="s">
        <v>2900</v>
      </c>
      <c r="LK5" s="294" t="s">
        <v>3016</v>
      </c>
      <c r="LL5" s="294" t="s">
        <v>88</v>
      </c>
      <c r="LM5" s="294" t="s">
        <v>89</v>
      </c>
      <c r="LN5" s="294" t="s">
        <v>90</v>
      </c>
      <c r="LO5" s="294" t="s">
        <v>2850</v>
      </c>
      <c r="LP5" s="294" t="s">
        <v>3184</v>
      </c>
      <c r="LQ5" s="294" t="s">
        <v>2900</v>
      </c>
      <c r="LR5" s="294" t="s">
        <v>3016</v>
      </c>
      <c r="LS5" s="294" t="s">
        <v>88</v>
      </c>
      <c r="LT5" s="294" t="s">
        <v>89</v>
      </c>
      <c r="LU5" s="294" t="s">
        <v>90</v>
      </c>
      <c r="LV5" s="294" t="s">
        <v>2850</v>
      </c>
      <c r="LW5" s="294" t="s">
        <v>3184</v>
      </c>
      <c r="LX5" s="294" t="s">
        <v>2900</v>
      </c>
      <c r="LY5" s="294" t="s">
        <v>3016</v>
      </c>
      <c r="LZ5" s="294" t="s">
        <v>88</v>
      </c>
      <c r="MA5" s="294" t="s">
        <v>89</v>
      </c>
      <c r="MB5" s="294" t="s">
        <v>90</v>
      </c>
      <c r="MC5" s="294" t="s">
        <v>2850</v>
      </c>
      <c r="MD5" s="294" t="s">
        <v>3184</v>
      </c>
      <c r="ME5" s="294" t="s">
        <v>2900</v>
      </c>
      <c r="MF5" s="294" t="s">
        <v>3016</v>
      </c>
      <c r="MG5" s="294" t="s">
        <v>88</v>
      </c>
      <c r="MH5" s="294" t="s">
        <v>89</v>
      </c>
      <c r="MI5" s="294" t="s">
        <v>90</v>
      </c>
      <c r="MJ5" s="294" t="s">
        <v>2850</v>
      </c>
      <c r="MK5" s="294" t="s">
        <v>3184</v>
      </c>
      <c r="ML5" s="294" t="s">
        <v>2900</v>
      </c>
      <c r="MM5" s="294" t="s">
        <v>3016</v>
      </c>
      <c r="MN5" s="294" t="s">
        <v>88</v>
      </c>
      <c r="MO5" s="294" t="s">
        <v>89</v>
      </c>
      <c r="MP5" s="294" t="s">
        <v>90</v>
      </c>
      <c r="MQ5" s="294" t="s">
        <v>2850</v>
      </c>
      <c r="MR5" s="294" t="s">
        <v>3184</v>
      </c>
      <c r="MS5" s="294" t="s">
        <v>2900</v>
      </c>
      <c r="MT5" s="294" t="s">
        <v>3016</v>
      </c>
      <c r="MU5" s="294" t="s">
        <v>88</v>
      </c>
      <c r="MV5" s="294" t="s">
        <v>89</v>
      </c>
      <c r="MW5" s="294" t="s">
        <v>90</v>
      </c>
      <c r="MX5" s="294" t="s">
        <v>2850</v>
      </c>
      <c r="MY5" s="294" t="s">
        <v>3184</v>
      </c>
      <c r="MZ5" s="294" t="s">
        <v>2900</v>
      </c>
      <c r="NA5" s="294" t="s">
        <v>3016</v>
      </c>
      <c r="NB5" s="294" t="s">
        <v>88</v>
      </c>
      <c r="NC5" s="294" t="s">
        <v>89</v>
      </c>
      <c r="ND5" s="294" t="s">
        <v>90</v>
      </c>
      <c r="NE5" s="294" t="s">
        <v>2850</v>
      </c>
      <c r="NF5" s="294" t="s">
        <v>3184</v>
      </c>
      <c r="NG5" s="294" t="s">
        <v>2900</v>
      </c>
      <c r="NH5" s="294" t="s">
        <v>3016</v>
      </c>
      <c r="NI5" s="294" t="s">
        <v>88</v>
      </c>
      <c r="NJ5" s="294" t="s">
        <v>89</v>
      </c>
      <c r="NK5" s="294" t="s">
        <v>90</v>
      </c>
      <c r="NL5" s="294" t="s">
        <v>2850</v>
      </c>
      <c r="NM5" s="294" t="s">
        <v>3184</v>
      </c>
      <c r="NN5" s="294" t="s">
        <v>2900</v>
      </c>
      <c r="NO5" s="294" t="s">
        <v>3016</v>
      </c>
      <c r="NP5" s="294" t="s">
        <v>88</v>
      </c>
      <c r="NQ5" s="294" t="s">
        <v>89</v>
      </c>
      <c r="NR5" s="294" t="s">
        <v>90</v>
      </c>
      <c r="NS5" s="294" t="s">
        <v>2850</v>
      </c>
      <c r="NT5" s="294" t="s">
        <v>3184</v>
      </c>
      <c r="NU5" s="294" t="s">
        <v>2900</v>
      </c>
      <c r="NV5" s="294" t="s">
        <v>3016</v>
      </c>
      <c r="NW5" s="294" t="s">
        <v>88</v>
      </c>
      <c r="NX5" s="294" t="s">
        <v>89</v>
      </c>
      <c r="NY5" s="294" t="s">
        <v>90</v>
      </c>
      <c r="NZ5" s="294" t="s">
        <v>2850</v>
      </c>
      <c r="OA5" s="294" t="s">
        <v>3184</v>
      </c>
      <c r="OB5" s="294" t="s">
        <v>2900</v>
      </c>
      <c r="OC5" s="294" t="s">
        <v>3016</v>
      </c>
      <c r="OD5" s="294" t="s">
        <v>88</v>
      </c>
      <c r="OE5" s="294" t="s">
        <v>89</v>
      </c>
      <c r="OF5" s="294" t="s">
        <v>90</v>
      </c>
      <c r="OG5" s="294" t="s">
        <v>2850</v>
      </c>
      <c r="OH5" s="294" t="s">
        <v>3184</v>
      </c>
      <c r="OI5" s="294" t="s">
        <v>2900</v>
      </c>
      <c r="OJ5" s="294" t="s">
        <v>3016</v>
      </c>
      <c r="OK5" s="294" t="s">
        <v>88</v>
      </c>
      <c r="OL5" s="294" t="s">
        <v>89</v>
      </c>
      <c r="OM5" s="294" t="s">
        <v>90</v>
      </c>
      <c r="ON5" s="294" t="s">
        <v>2850</v>
      </c>
      <c r="OO5" s="294" t="s">
        <v>3184</v>
      </c>
      <c r="OP5" s="294" t="s">
        <v>2900</v>
      </c>
      <c r="OQ5" s="294" t="s">
        <v>3016</v>
      </c>
      <c r="OR5" s="294" t="s">
        <v>88</v>
      </c>
      <c r="OS5" s="294" t="s">
        <v>89</v>
      </c>
      <c r="OT5" s="294" t="s">
        <v>90</v>
      </c>
      <c r="OU5" s="294" t="s">
        <v>2850</v>
      </c>
      <c r="OV5" s="294" t="s">
        <v>3184</v>
      </c>
      <c r="OW5" s="294" t="s">
        <v>2900</v>
      </c>
      <c r="OX5" s="294" t="s">
        <v>3016</v>
      </c>
    </row>
    <row r="6" spans="1:421" x14ac:dyDescent="0.3">
      <c r="A6" s="273" t="s">
        <v>91</v>
      </c>
      <c r="B6" s="403">
        <v>9</v>
      </c>
      <c r="C6" s="403">
        <v>9</v>
      </c>
      <c r="D6" s="403">
        <v>9</v>
      </c>
      <c r="E6" s="403">
        <v>9</v>
      </c>
      <c r="F6" s="403">
        <v>9</v>
      </c>
      <c r="G6" s="403">
        <v>9</v>
      </c>
      <c r="H6" s="403">
        <v>9</v>
      </c>
      <c r="I6" s="403">
        <v>4</v>
      </c>
      <c r="J6" s="403">
        <v>4</v>
      </c>
      <c r="K6" s="403">
        <v>4</v>
      </c>
      <c r="L6" s="403">
        <v>4</v>
      </c>
      <c r="M6" s="403">
        <v>4</v>
      </c>
      <c r="N6" s="403">
        <v>4</v>
      </c>
      <c r="O6" s="403">
        <v>4</v>
      </c>
      <c r="P6" s="403">
        <v>3</v>
      </c>
      <c r="Q6" s="403">
        <v>3</v>
      </c>
      <c r="R6" s="403">
        <v>3</v>
      </c>
      <c r="S6" s="403">
        <v>3</v>
      </c>
      <c r="T6" s="403">
        <v>3</v>
      </c>
      <c r="U6" s="403">
        <v>3</v>
      </c>
      <c r="V6" s="403">
        <v>3</v>
      </c>
      <c r="W6" s="403"/>
      <c r="X6" s="403"/>
      <c r="Y6" s="403"/>
      <c r="Z6" s="403"/>
      <c r="AA6" s="403"/>
      <c r="AB6" s="403"/>
      <c r="AC6" s="403"/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/>
      <c r="AZ6" s="403"/>
      <c r="BA6" s="403"/>
      <c r="BB6" s="403"/>
      <c r="BC6" s="403"/>
      <c r="BD6" s="403"/>
      <c r="BE6" s="403"/>
      <c r="BF6" s="403"/>
      <c r="BG6" s="403"/>
      <c r="BH6" s="403"/>
      <c r="BI6" s="403"/>
      <c r="BJ6" s="403"/>
      <c r="BK6" s="403"/>
      <c r="BL6" s="403"/>
      <c r="BM6" s="403"/>
      <c r="BN6" s="403"/>
      <c r="BO6" s="403"/>
      <c r="BP6" s="403"/>
      <c r="BQ6" s="403"/>
      <c r="BR6" s="403"/>
      <c r="BS6" s="403"/>
      <c r="BT6" s="403"/>
      <c r="BU6" s="403"/>
      <c r="BV6" s="403"/>
      <c r="BW6" s="403"/>
      <c r="BX6" s="403"/>
      <c r="BY6" s="403"/>
      <c r="BZ6" s="403"/>
      <c r="CA6" s="403"/>
      <c r="CB6" s="403"/>
      <c r="CC6" s="403"/>
      <c r="CD6" s="403"/>
      <c r="CE6" s="403"/>
      <c r="CF6" s="403"/>
      <c r="CG6" s="403"/>
      <c r="CH6" s="403"/>
      <c r="CI6" s="403"/>
      <c r="CJ6" s="403"/>
      <c r="CK6" s="403"/>
      <c r="CL6" s="403"/>
      <c r="CM6" s="403"/>
      <c r="CN6" s="403"/>
      <c r="CO6" s="403"/>
      <c r="CP6" s="403"/>
      <c r="CQ6" s="403"/>
      <c r="CR6" s="403"/>
      <c r="CS6" s="403"/>
      <c r="CT6" s="403"/>
      <c r="CU6" s="403"/>
      <c r="CV6" s="403"/>
      <c r="CW6" s="403"/>
      <c r="CX6" s="403"/>
      <c r="CY6" s="403"/>
      <c r="CZ6" s="403"/>
      <c r="DA6" s="403"/>
      <c r="DB6" s="403"/>
      <c r="DC6" s="403"/>
      <c r="DD6" s="403"/>
      <c r="DE6" s="403"/>
      <c r="DF6" s="403"/>
      <c r="DG6" s="403"/>
      <c r="DH6" s="403"/>
      <c r="DI6" s="403"/>
      <c r="DJ6" s="403"/>
      <c r="DK6" s="403"/>
      <c r="DL6" s="403"/>
      <c r="DM6" s="403"/>
      <c r="DN6" s="403"/>
      <c r="DO6" s="403"/>
      <c r="DP6" s="403"/>
      <c r="DQ6" s="403"/>
      <c r="DR6" s="403"/>
      <c r="DS6" s="403"/>
      <c r="DT6" s="403"/>
      <c r="DU6" s="403"/>
      <c r="DV6" s="403"/>
      <c r="DW6" s="403"/>
      <c r="DX6" s="403"/>
      <c r="DY6" s="403"/>
      <c r="DZ6" s="403"/>
      <c r="EA6" s="403"/>
      <c r="EB6" s="403"/>
      <c r="EC6" s="403"/>
      <c r="ED6" s="403"/>
      <c r="EE6" s="403"/>
      <c r="EF6" s="403"/>
      <c r="EG6" s="403"/>
      <c r="EH6" s="403"/>
      <c r="EI6" s="403"/>
      <c r="EJ6" s="403"/>
      <c r="EK6" s="403"/>
      <c r="EL6" s="403"/>
      <c r="EM6" s="403"/>
      <c r="EN6" s="403"/>
      <c r="EO6" s="403"/>
      <c r="EP6" s="403"/>
      <c r="EQ6" s="403"/>
      <c r="ER6" s="403"/>
      <c r="ES6" s="403"/>
      <c r="ET6" s="403"/>
      <c r="EU6" s="403"/>
      <c r="EV6" s="403"/>
      <c r="EW6" s="403"/>
      <c r="EX6" s="403"/>
      <c r="EY6" s="403"/>
      <c r="EZ6" s="403"/>
      <c r="FA6" s="403"/>
      <c r="FB6" s="403"/>
      <c r="FC6" s="403"/>
      <c r="FD6" s="403"/>
      <c r="FE6" s="403"/>
      <c r="FF6" s="403"/>
      <c r="FG6" s="403"/>
      <c r="FH6" s="403"/>
      <c r="FI6" s="403"/>
      <c r="FJ6" s="403"/>
      <c r="FK6" s="403"/>
      <c r="FL6" s="403"/>
      <c r="FM6" s="403"/>
      <c r="FN6" s="403"/>
      <c r="FO6" s="403"/>
      <c r="FP6" s="403"/>
      <c r="FQ6" s="403"/>
      <c r="FR6" s="403"/>
      <c r="FS6" s="403"/>
      <c r="FT6" s="403"/>
      <c r="FU6" s="403"/>
      <c r="FV6" s="403"/>
      <c r="FW6" s="403"/>
      <c r="FX6" s="403"/>
      <c r="FY6" s="403"/>
      <c r="FZ6" s="403"/>
      <c r="GA6" s="403"/>
      <c r="GB6" s="403"/>
      <c r="GC6" s="403"/>
      <c r="GD6" s="403"/>
      <c r="GE6" s="403"/>
      <c r="GF6" s="403"/>
      <c r="GG6" s="403"/>
      <c r="GH6" s="403"/>
      <c r="GI6" s="403"/>
      <c r="GJ6" s="403"/>
      <c r="GK6" s="403"/>
      <c r="GL6" s="403"/>
      <c r="GM6" s="403"/>
      <c r="GN6" s="403"/>
      <c r="GO6" s="403"/>
      <c r="GP6" s="403"/>
      <c r="GQ6" s="403"/>
      <c r="GR6" s="403"/>
      <c r="GS6" s="403"/>
      <c r="GT6" s="403"/>
      <c r="GU6" s="403"/>
      <c r="GV6" s="403"/>
      <c r="GW6" s="403"/>
      <c r="GX6" s="403"/>
      <c r="GY6" s="403"/>
      <c r="GZ6" s="403"/>
      <c r="HA6" s="403"/>
      <c r="HB6" s="403"/>
      <c r="HC6" s="403"/>
      <c r="HD6" s="403"/>
      <c r="HE6" s="403"/>
      <c r="HF6" s="403"/>
      <c r="HG6" s="403"/>
      <c r="HH6" s="403"/>
      <c r="HI6" s="403"/>
      <c r="HJ6" s="403"/>
      <c r="HK6" s="403"/>
      <c r="HL6" s="403"/>
      <c r="HM6" s="403"/>
      <c r="HN6" s="403"/>
      <c r="HO6" s="403"/>
      <c r="HP6" s="403"/>
      <c r="HQ6" s="403"/>
      <c r="HR6" s="403"/>
      <c r="HS6" s="403"/>
      <c r="HT6" s="403"/>
      <c r="HU6" s="403"/>
      <c r="HV6" s="403"/>
      <c r="HW6" s="403"/>
      <c r="HX6" s="403"/>
      <c r="HY6" s="403"/>
      <c r="HZ6" s="403"/>
      <c r="IA6" s="403"/>
      <c r="IB6" s="403"/>
      <c r="IC6" s="403"/>
      <c r="ID6" s="403"/>
      <c r="IE6" s="403"/>
      <c r="IF6" s="403"/>
      <c r="IG6" s="403"/>
      <c r="IH6" s="403"/>
      <c r="II6" s="403"/>
      <c r="IJ6" s="403"/>
      <c r="IK6" s="403"/>
      <c r="IL6" s="403"/>
      <c r="IM6" s="403"/>
      <c r="IN6" s="403"/>
      <c r="IO6" s="403"/>
      <c r="IP6" s="403"/>
      <c r="IQ6" s="403"/>
      <c r="IR6" s="403"/>
      <c r="IS6" s="403"/>
      <c r="IT6" s="403"/>
      <c r="IU6" s="403"/>
      <c r="IV6" s="403"/>
      <c r="IW6" s="403"/>
      <c r="IX6" s="403"/>
      <c r="IY6" s="403"/>
      <c r="IZ6" s="403"/>
      <c r="JA6" s="403"/>
      <c r="JB6" s="403"/>
      <c r="JC6" s="403"/>
      <c r="JD6" s="403"/>
      <c r="JE6" s="403"/>
      <c r="JF6" s="403"/>
      <c r="JG6" s="403"/>
      <c r="JH6" s="403"/>
      <c r="JI6" s="403"/>
      <c r="JJ6" s="403"/>
      <c r="JK6" s="403"/>
      <c r="JL6" s="403"/>
      <c r="JM6" s="403"/>
      <c r="JN6" s="403"/>
      <c r="JO6" s="403"/>
      <c r="JP6" s="403"/>
      <c r="JQ6" s="403"/>
      <c r="JR6" s="403"/>
      <c r="JS6" s="403"/>
      <c r="JT6" s="403"/>
      <c r="JU6" s="403"/>
      <c r="JV6" s="403"/>
      <c r="JW6" s="403"/>
      <c r="JX6" s="403"/>
      <c r="JY6" s="403"/>
      <c r="JZ6" s="403"/>
      <c r="KA6" s="403"/>
      <c r="KB6" s="403"/>
      <c r="KC6" s="403"/>
      <c r="KD6" s="403"/>
      <c r="KE6" s="403"/>
      <c r="KF6" s="403"/>
      <c r="KG6" s="403"/>
      <c r="KH6" s="403"/>
      <c r="KI6" s="403"/>
      <c r="KJ6" s="403"/>
      <c r="KK6" s="403"/>
      <c r="KL6" s="403"/>
      <c r="KM6" s="403"/>
      <c r="KN6" s="403"/>
      <c r="KO6" s="403"/>
      <c r="KP6" s="403"/>
      <c r="KQ6" s="403"/>
      <c r="KR6" s="403"/>
      <c r="KS6" s="403"/>
      <c r="KT6" s="403"/>
      <c r="KU6" s="403"/>
      <c r="KV6" s="403"/>
      <c r="KW6" s="403"/>
      <c r="KX6" s="403"/>
      <c r="KY6" s="403"/>
      <c r="KZ6" s="403"/>
      <c r="LA6" s="403"/>
      <c r="LB6" s="403"/>
      <c r="LC6" s="403"/>
      <c r="LD6" s="403"/>
      <c r="LE6" s="403"/>
      <c r="LF6" s="403"/>
      <c r="LG6" s="403"/>
      <c r="LH6" s="403"/>
      <c r="LI6" s="403"/>
      <c r="LJ6" s="403"/>
      <c r="LK6" s="403"/>
      <c r="LL6" s="403"/>
      <c r="LM6" s="403"/>
      <c r="LN6" s="403"/>
      <c r="LO6" s="403"/>
      <c r="LP6" s="403"/>
      <c r="LQ6" s="403"/>
      <c r="LR6" s="403"/>
      <c r="LS6" s="403"/>
      <c r="LT6" s="403"/>
      <c r="LU6" s="403"/>
      <c r="LV6" s="403"/>
      <c r="LW6" s="403"/>
      <c r="LX6" s="403"/>
      <c r="LY6" s="403"/>
      <c r="LZ6" s="403"/>
      <c r="MA6" s="403"/>
      <c r="MB6" s="403"/>
      <c r="MC6" s="403"/>
      <c r="MD6" s="403"/>
      <c r="ME6" s="403"/>
      <c r="MF6" s="403"/>
      <c r="MG6" s="403"/>
      <c r="MH6" s="403"/>
      <c r="MI6" s="403"/>
      <c r="MJ6" s="403"/>
      <c r="MK6" s="403"/>
      <c r="ML6" s="403"/>
      <c r="MM6" s="403"/>
      <c r="MN6" s="403"/>
      <c r="MO6" s="403"/>
      <c r="MP6" s="403"/>
      <c r="MQ6" s="403"/>
      <c r="MR6" s="403"/>
      <c r="MS6" s="403"/>
      <c r="MT6" s="403"/>
      <c r="MU6" s="403"/>
      <c r="MV6" s="403"/>
      <c r="MW6" s="403"/>
      <c r="MX6" s="403"/>
      <c r="MY6" s="403"/>
      <c r="MZ6" s="403"/>
      <c r="NA6" s="403"/>
      <c r="NB6" s="403"/>
      <c r="NC6" s="403"/>
      <c r="ND6" s="403"/>
      <c r="NE6" s="403"/>
      <c r="NF6" s="403"/>
      <c r="NG6" s="403"/>
      <c r="NH6" s="403"/>
      <c r="NI6" s="403"/>
      <c r="NJ6" s="403"/>
      <c r="NK6" s="403"/>
      <c r="NL6" s="403"/>
      <c r="NM6" s="403"/>
      <c r="NN6" s="403"/>
      <c r="NO6" s="403"/>
      <c r="NP6" s="403"/>
      <c r="NQ6" s="403"/>
      <c r="NR6" s="403"/>
      <c r="NS6" s="403"/>
      <c r="NT6" s="403"/>
      <c r="NU6" s="403"/>
      <c r="NV6" s="403"/>
      <c r="NW6" s="403"/>
      <c r="NX6" s="403"/>
      <c r="NY6" s="403"/>
      <c r="NZ6" s="403"/>
      <c r="OA6" s="403"/>
      <c r="OB6" s="403"/>
      <c r="OC6" s="403"/>
      <c r="OD6" s="403"/>
      <c r="OE6" s="403"/>
      <c r="OF6" s="403"/>
      <c r="OG6" s="403"/>
      <c r="OH6" s="403"/>
      <c r="OI6" s="403"/>
      <c r="OJ6" s="403"/>
      <c r="OK6" s="403"/>
      <c r="OL6" s="403"/>
      <c r="OM6" s="403"/>
      <c r="ON6" s="403"/>
      <c r="OO6" s="403"/>
      <c r="OP6" s="403"/>
      <c r="OQ6" s="403"/>
      <c r="OR6" s="403"/>
      <c r="OS6" s="403"/>
      <c r="OT6" s="403"/>
      <c r="OU6" s="403"/>
      <c r="OV6" s="403"/>
      <c r="OW6" s="403"/>
      <c r="OX6" s="403"/>
      <c r="OY6" s="403">
        <v>16</v>
      </c>
      <c r="OZ6" s="403">
        <v>16</v>
      </c>
      <c r="PA6" s="403">
        <v>16</v>
      </c>
      <c r="PB6" s="403">
        <v>16</v>
      </c>
      <c r="PC6" s="403">
        <v>16</v>
      </c>
      <c r="PD6" s="403">
        <v>16</v>
      </c>
      <c r="PE6" s="403">
        <v>16</v>
      </c>
    </row>
    <row r="7" spans="1:421" x14ac:dyDescent="0.3">
      <c r="A7" s="457" t="s">
        <v>2906</v>
      </c>
      <c r="B7" s="403">
        <v>6</v>
      </c>
      <c r="C7" s="403">
        <v>6</v>
      </c>
      <c r="D7" s="403">
        <v>6</v>
      </c>
      <c r="E7" s="403">
        <v>6</v>
      </c>
      <c r="F7" s="403">
        <v>6</v>
      </c>
      <c r="G7" s="403">
        <v>6</v>
      </c>
      <c r="H7" s="403">
        <v>6</v>
      </c>
      <c r="I7" s="403">
        <v>2</v>
      </c>
      <c r="J7" s="403">
        <v>2</v>
      </c>
      <c r="K7" s="403">
        <v>2</v>
      </c>
      <c r="L7" s="403">
        <v>2</v>
      </c>
      <c r="M7" s="403">
        <v>2</v>
      </c>
      <c r="N7" s="403">
        <v>2</v>
      </c>
      <c r="O7" s="403">
        <v>2</v>
      </c>
      <c r="P7" s="403">
        <v>3</v>
      </c>
      <c r="Q7" s="403">
        <v>3</v>
      </c>
      <c r="R7" s="403">
        <v>3</v>
      </c>
      <c r="S7" s="403">
        <v>3</v>
      </c>
      <c r="T7" s="403">
        <v>3</v>
      </c>
      <c r="U7" s="403">
        <v>3</v>
      </c>
      <c r="V7" s="403">
        <v>3</v>
      </c>
      <c r="W7" s="403"/>
      <c r="X7" s="403"/>
      <c r="Y7" s="403"/>
      <c r="Z7" s="403"/>
      <c r="AA7" s="403"/>
      <c r="AB7" s="403"/>
      <c r="AC7" s="403"/>
      <c r="AD7" s="403"/>
      <c r="AE7" s="403"/>
      <c r="AF7" s="403"/>
      <c r="AG7" s="403"/>
      <c r="AH7" s="403"/>
      <c r="AI7" s="403"/>
      <c r="AJ7" s="403"/>
      <c r="AK7" s="403"/>
      <c r="AL7" s="403"/>
      <c r="AM7" s="403"/>
      <c r="AN7" s="403"/>
      <c r="AO7" s="403"/>
      <c r="AP7" s="403"/>
      <c r="AQ7" s="403"/>
      <c r="AR7" s="403"/>
      <c r="AS7" s="403"/>
      <c r="AT7" s="403"/>
      <c r="AU7" s="403"/>
      <c r="AV7" s="403"/>
      <c r="AW7" s="403"/>
      <c r="AX7" s="403"/>
      <c r="AY7" s="403"/>
      <c r="AZ7" s="403"/>
      <c r="BA7" s="403"/>
      <c r="BB7" s="403"/>
      <c r="BC7" s="403"/>
      <c r="BD7" s="403"/>
      <c r="BE7" s="403"/>
      <c r="BF7" s="403"/>
      <c r="BG7" s="403"/>
      <c r="BH7" s="403"/>
      <c r="BI7" s="403"/>
      <c r="BJ7" s="403"/>
      <c r="BK7" s="403"/>
      <c r="BL7" s="403"/>
      <c r="BM7" s="403"/>
      <c r="BN7" s="403"/>
      <c r="BO7" s="403"/>
      <c r="BP7" s="403"/>
      <c r="BQ7" s="403"/>
      <c r="BR7" s="403"/>
      <c r="BS7" s="403"/>
      <c r="BT7" s="403"/>
      <c r="BU7" s="403"/>
      <c r="BV7" s="403"/>
      <c r="BW7" s="403"/>
      <c r="BX7" s="403"/>
      <c r="BY7" s="403"/>
      <c r="BZ7" s="403"/>
      <c r="CA7" s="403"/>
      <c r="CB7" s="403"/>
      <c r="CC7" s="403"/>
      <c r="CD7" s="403"/>
      <c r="CE7" s="403"/>
      <c r="CF7" s="403"/>
      <c r="CG7" s="403"/>
      <c r="CH7" s="403"/>
      <c r="CI7" s="403"/>
      <c r="CJ7" s="403"/>
      <c r="CK7" s="403"/>
      <c r="CL7" s="403"/>
      <c r="CM7" s="403"/>
      <c r="CN7" s="403"/>
      <c r="CO7" s="403"/>
      <c r="CP7" s="403"/>
      <c r="CQ7" s="403"/>
      <c r="CR7" s="403"/>
      <c r="CS7" s="403"/>
      <c r="CT7" s="403"/>
      <c r="CU7" s="403"/>
      <c r="CV7" s="403"/>
      <c r="CW7" s="403"/>
      <c r="CX7" s="403"/>
      <c r="CY7" s="403"/>
      <c r="CZ7" s="403"/>
      <c r="DA7" s="403"/>
      <c r="DB7" s="403"/>
      <c r="DC7" s="403"/>
      <c r="DD7" s="403"/>
      <c r="DE7" s="403"/>
      <c r="DF7" s="403"/>
      <c r="DG7" s="403"/>
      <c r="DH7" s="403"/>
      <c r="DI7" s="403"/>
      <c r="DJ7" s="403"/>
      <c r="DK7" s="403"/>
      <c r="DL7" s="403"/>
      <c r="DM7" s="403"/>
      <c r="DN7" s="403"/>
      <c r="DO7" s="403"/>
      <c r="DP7" s="403"/>
      <c r="DQ7" s="403"/>
      <c r="DR7" s="403"/>
      <c r="DS7" s="403"/>
      <c r="DT7" s="403"/>
      <c r="DU7" s="403"/>
      <c r="DV7" s="403"/>
      <c r="DW7" s="403"/>
      <c r="DX7" s="403"/>
      <c r="DY7" s="403"/>
      <c r="DZ7" s="403"/>
      <c r="EA7" s="403"/>
      <c r="EB7" s="403"/>
      <c r="EC7" s="403"/>
      <c r="ED7" s="403"/>
      <c r="EE7" s="403"/>
      <c r="EF7" s="403"/>
      <c r="EG7" s="403"/>
      <c r="EH7" s="403"/>
      <c r="EI7" s="403"/>
      <c r="EJ7" s="403"/>
      <c r="EK7" s="403"/>
      <c r="EL7" s="403"/>
      <c r="EM7" s="403"/>
      <c r="EN7" s="403"/>
      <c r="EO7" s="403"/>
      <c r="EP7" s="403"/>
      <c r="EQ7" s="403"/>
      <c r="ER7" s="403"/>
      <c r="ES7" s="403"/>
      <c r="ET7" s="403"/>
      <c r="EU7" s="403"/>
      <c r="EV7" s="403"/>
      <c r="EW7" s="403"/>
      <c r="EX7" s="403"/>
      <c r="EY7" s="403"/>
      <c r="EZ7" s="403"/>
      <c r="FA7" s="403"/>
      <c r="FB7" s="403"/>
      <c r="FC7" s="403"/>
      <c r="FD7" s="403"/>
      <c r="FE7" s="403"/>
      <c r="FF7" s="403"/>
      <c r="FG7" s="403"/>
      <c r="FH7" s="403"/>
      <c r="FI7" s="403"/>
      <c r="FJ7" s="403"/>
      <c r="FK7" s="403"/>
      <c r="FL7" s="403"/>
      <c r="FM7" s="403"/>
      <c r="FN7" s="403"/>
      <c r="FO7" s="403"/>
      <c r="FP7" s="403"/>
      <c r="FQ7" s="403"/>
      <c r="FR7" s="403"/>
      <c r="FS7" s="403"/>
      <c r="FT7" s="403"/>
      <c r="FU7" s="403"/>
      <c r="FV7" s="403"/>
      <c r="FW7" s="403"/>
      <c r="FX7" s="403"/>
      <c r="FY7" s="403"/>
      <c r="FZ7" s="403"/>
      <c r="GA7" s="403"/>
      <c r="GB7" s="403"/>
      <c r="GC7" s="403"/>
      <c r="GD7" s="403"/>
      <c r="GE7" s="403"/>
      <c r="GF7" s="403"/>
      <c r="GG7" s="403"/>
      <c r="GH7" s="403"/>
      <c r="GI7" s="403"/>
      <c r="GJ7" s="403"/>
      <c r="GK7" s="403"/>
      <c r="GL7" s="403"/>
      <c r="GM7" s="403"/>
      <c r="GN7" s="403"/>
      <c r="GO7" s="403"/>
      <c r="GP7" s="403"/>
      <c r="GQ7" s="403"/>
      <c r="GR7" s="403"/>
      <c r="GS7" s="403"/>
      <c r="GT7" s="403"/>
      <c r="GU7" s="403"/>
      <c r="GV7" s="403"/>
      <c r="GW7" s="403"/>
      <c r="GX7" s="403"/>
      <c r="GY7" s="403"/>
      <c r="GZ7" s="403"/>
      <c r="HA7" s="403"/>
      <c r="HB7" s="403"/>
      <c r="HC7" s="403"/>
      <c r="HD7" s="403"/>
      <c r="HE7" s="403"/>
      <c r="HF7" s="403"/>
      <c r="HG7" s="403"/>
      <c r="HH7" s="403"/>
      <c r="HI7" s="403"/>
      <c r="HJ7" s="403"/>
      <c r="HK7" s="403"/>
      <c r="HL7" s="403"/>
      <c r="HM7" s="403"/>
      <c r="HN7" s="403"/>
      <c r="HO7" s="403"/>
      <c r="HP7" s="403"/>
      <c r="HQ7" s="403"/>
      <c r="HR7" s="403"/>
      <c r="HS7" s="403"/>
      <c r="HT7" s="403"/>
      <c r="HU7" s="403"/>
      <c r="HV7" s="403"/>
      <c r="HW7" s="403"/>
      <c r="HX7" s="403"/>
      <c r="HY7" s="403"/>
      <c r="HZ7" s="403"/>
      <c r="IA7" s="403"/>
      <c r="IB7" s="403"/>
      <c r="IC7" s="403"/>
      <c r="ID7" s="403"/>
      <c r="IE7" s="403"/>
      <c r="IF7" s="403"/>
      <c r="IG7" s="403"/>
      <c r="IH7" s="403"/>
      <c r="II7" s="403"/>
      <c r="IJ7" s="403"/>
      <c r="IK7" s="403"/>
      <c r="IL7" s="403"/>
      <c r="IM7" s="403"/>
      <c r="IN7" s="403"/>
      <c r="IO7" s="403"/>
      <c r="IP7" s="403"/>
      <c r="IQ7" s="403"/>
      <c r="IR7" s="403"/>
      <c r="IS7" s="403"/>
      <c r="IT7" s="403"/>
      <c r="IU7" s="403"/>
      <c r="IV7" s="403"/>
      <c r="IW7" s="403"/>
      <c r="IX7" s="403"/>
      <c r="IY7" s="403"/>
      <c r="IZ7" s="403"/>
      <c r="JA7" s="403"/>
      <c r="JB7" s="403"/>
      <c r="JC7" s="403"/>
      <c r="JD7" s="403"/>
      <c r="JE7" s="403"/>
      <c r="JF7" s="403"/>
      <c r="JG7" s="403"/>
      <c r="JH7" s="403"/>
      <c r="JI7" s="403"/>
      <c r="JJ7" s="403"/>
      <c r="JK7" s="403"/>
      <c r="JL7" s="403"/>
      <c r="JM7" s="403"/>
      <c r="JN7" s="403"/>
      <c r="JO7" s="403"/>
      <c r="JP7" s="403"/>
      <c r="JQ7" s="403"/>
      <c r="JR7" s="403"/>
      <c r="JS7" s="403"/>
      <c r="JT7" s="403"/>
      <c r="JU7" s="403"/>
      <c r="JV7" s="403"/>
      <c r="JW7" s="403"/>
      <c r="JX7" s="403"/>
      <c r="JY7" s="403"/>
      <c r="JZ7" s="403"/>
      <c r="KA7" s="403"/>
      <c r="KB7" s="403"/>
      <c r="KC7" s="403"/>
      <c r="KD7" s="403"/>
      <c r="KE7" s="403"/>
      <c r="KF7" s="403"/>
      <c r="KG7" s="403"/>
      <c r="KH7" s="403"/>
      <c r="KI7" s="403"/>
      <c r="KJ7" s="403"/>
      <c r="KK7" s="403"/>
      <c r="KL7" s="403"/>
      <c r="KM7" s="403"/>
      <c r="KN7" s="403"/>
      <c r="KO7" s="403"/>
      <c r="KP7" s="403"/>
      <c r="KQ7" s="403"/>
      <c r="KR7" s="403"/>
      <c r="KS7" s="403"/>
      <c r="KT7" s="403"/>
      <c r="KU7" s="403"/>
      <c r="KV7" s="403"/>
      <c r="KW7" s="403"/>
      <c r="KX7" s="403"/>
      <c r="KY7" s="403"/>
      <c r="KZ7" s="403"/>
      <c r="LA7" s="403"/>
      <c r="LB7" s="403"/>
      <c r="LC7" s="403"/>
      <c r="LD7" s="403"/>
      <c r="LE7" s="403"/>
      <c r="LF7" s="403"/>
      <c r="LG7" s="403"/>
      <c r="LH7" s="403"/>
      <c r="LI7" s="403"/>
      <c r="LJ7" s="403"/>
      <c r="LK7" s="403"/>
      <c r="LL7" s="403"/>
      <c r="LM7" s="403"/>
      <c r="LN7" s="403"/>
      <c r="LO7" s="403"/>
      <c r="LP7" s="403"/>
      <c r="LQ7" s="403"/>
      <c r="LR7" s="403"/>
      <c r="LS7" s="403"/>
      <c r="LT7" s="403"/>
      <c r="LU7" s="403"/>
      <c r="LV7" s="403"/>
      <c r="LW7" s="403"/>
      <c r="LX7" s="403"/>
      <c r="LY7" s="403"/>
      <c r="LZ7" s="403"/>
      <c r="MA7" s="403"/>
      <c r="MB7" s="403"/>
      <c r="MC7" s="403"/>
      <c r="MD7" s="403"/>
      <c r="ME7" s="403"/>
      <c r="MF7" s="403"/>
      <c r="MG7" s="403"/>
      <c r="MH7" s="403"/>
      <c r="MI7" s="403"/>
      <c r="MJ7" s="403"/>
      <c r="MK7" s="403"/>
      <c r="ML7" s="403"/>
      <c r="MM7" s="403"/>
      <c r="MN7" s="403"/>
      <c r="MO7" s="403"/>
      <c r="MP7" s="403"/>
      <c r="MQ7" s="403"/>
      <c r="MR7" s="403"/>
      <c r="MS7" s="403"/>
      <c r="MT7" s="403"/>
      <c r="MU7" s="403"/>
      <c r="MV7" s="403"/>
      <c r="MW7" s="403"/>
      <c r="MX7" s="403"/>
      <c r="MY7" s="403"/>
      <c r="MZ7" s="403"/>
      <c r="NA7" s="403"/>
      <c r="NB7" s="403"/>
      <c r="NC7" s="403"/>
      <c r="ND7" s="403"/>
      <c r="NE7" s="403"/>
      <c r="NF7" s="403"/>
      <c r="NG7" s="403"/>
      <c r="NH7" s="403"/>
      <c r="NI7" s="403"/>
      <c r="NJ7" s="403"/>
      <c r="NK7" s="403"/>
      <c r="NL7" s="403"/>
      <c r="NM7" s="403"/>
      <c r="NN7" s="403"/>
      <c r="NO7" s="403"/>
      <c r="NP7" s="403"/>
      <c r="NQ7" s="403"/>
      <c r="NR7" s="403"/>
      <c r="NS7" s="403"/>
      <c r="NT7" s="403"/>
      <c r="NU7" s="403"/>
      <c r="NV7" s="403"/>
      <c r="NW7" s="403"/>
      <c r="NX7" s="403"/>
      <c r="NY7" s="403"/>
      <c r="NZ7" s="403"/>
      <c r="OA7" s="403"/>
      <c r="OB7" s="403"/>
      <c r="OC7" s="403"/>
      <c r="OD7" s="403"/>
      <c r="OE7" s="403"/>
      <c r="OF7" s="403"/>
      <c r="OG7" s="403"/>
      <c r="OH7" s="403"/>
      <c r="OI7" s="403"/>
      <c r="OJ7" s="403"/>
      <c r="OK7" s="403"/>
      <c r="OL7" s="403"/>
      <c r="OM7" s="403"/>
      <c r="ON7" s="403"/>
      <c r="OO7" s="403"/>
      <c r="OP7" s="403"/>
      <c r="OQ7" s="403"/>
      <c r="OR7" s="403"/>
      <c r="OS7" s="403"/>
      <c r="OT7" s="403"/>
      <c r="OU7" s="403"/>
      <c r="OV7" s="403"/>
      <c r="OW7" s="403"/>
      <c r="OX7" s="403"/>
      <c r="OY7" s="403">
        <v>11</v>
      </c>
      <c r="OZ7" s="403">
        <v>11</v>
      </c>
      <c r="PA7" s="403">
        <v>11</v>
      </c>
      <c r="PB7" s="403">
        <v>11</v>
      </c>
      <c r="PC7" s="403">
        <v>11</v>
      </c>
      <c r="PD7" s="403">
        <v>11</v>
      </c>
      <c r="PE7" s="403">
        <v>11</v>
      </c>
    </row>
    <row r="8" spans="1:421" x14ac:dyDescent="0.3">
      <c r="A8" s="457" t="s">
        <v>2908</v>
      </c>
      <c r="B8" s="403"/>
      <c r="C8" s="403"/>
      <c r="D8" s="403"/>
      <c r="E8" s="403"/>
      <c r="F8" s="403"/>
      <c r="G8" s="403"/>
      <c r="H8" s="403"/>
      <c r="I8" s="403">
        <v>2</v>
      </c>
      <c r="J8" s="403">
        <v>2</v>
      </c>
      <c r="K8" s="403">
        <v>2</v>
      </c>
      <c r="L8" s="403">
        <v>2</v>
      </c>
      <c r="M8" s="403">
        <v>2</v>
      </c>
      <c r="N8" s="403">
        <v>2</v>
      </c>
      <c r="O8" s="403">
        <v>2</v>
      </c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/>
      <c r="AV8" s="403"/>
      <c r="AW8" s="403"/>
      <c r="AX8" s="403"/>
      <c r="AY8" s="403"/>
      <c r="AZ8" s="403"/>
      <c r="BA8" s="403"/>
      <c r="BB8" s="403"/>
      <c r="BC8" s="403"/>
      <c r="BD8" s="403"/>
      <c r="BE8" s="403"/>
      <c r="BF8" s="403"/>
      <c r="BG8" s="403"/>
      <c r="BH8" s="403"/>
      <c r="BI8" s="403"/>
      <c r="BJ8" s="403"/>
      <c r="BK8" s="403"/>
      <c r="BL8" s="403"/>
      <c r="BM8" s="403"/>
      <c r="BN8" s="403"/>
      <c r="BO8" s="403"/>
      <c r="BP8" s="403"/>
      <c r="BQ8" s="403"/>
      <c r="BR8" s="403"/>
      <c r="BS8" s="403"/>
      <c r="BT8" s="403"/>
      <c r="BU8" s="403"/>
      <c r="BV8" s="403"/>
      <c r="BW8" s="403"/>
      <c r="BX8" s="403"/>
      <c r="BY8" s="403"/>
      <c r="BZ8" s="403"/>
      <c r="CA8" s="403"/>
      <c r="CB8" s="403"/>
      <c r="CC8" s="403"/>
      <c r="CD8" s="403"/>
      <c r="CE8" s="403"/>
      <c r="CF8" s="403"/>
      <c r="CG8" s="403"/>
      <c r="CH8" s="403"/>
      <c r="CI8" s="403"/>
      <c r="CJ8" s="403"/>
      <c r="CK8" s="403"/>
      <c r="CL8" s="403"/>
      <c r="CM8" s="403"/>
      <c r="CN8" s="403"/>
      <c r="CO8" s="403"/>
      <c r="CP8" s="403"/>
      <c r="CQ8" s="403"/>
      <c r="CR8" s="403"/>
      <c r="CS8" s="403"/>
      <c r="CT8" s="403"/>
      <c r="CU8" s="403"/>
      <c r="CV8" s="403"/>
      <c r="CW8" s="403"/>
      <c r="CX8" s="403"/>
      <c r="CY8" s="403"/>
      <c r="CZ8" s="403"/>
      <c r="DA8" s="403"/>
      <c r="DB8" s="403"/>
      <c r="DC8" s="403"/>
      <c r="DD8" s="403"/>
      <c r="DE8" s="403"/>
      <c r="DF8" s="403"/>
      <c r="DG8" s="403"/>
      <c r="DH8" s="403"/>
      <c r="DI8" s="403"/>
      <c r="DJ8" s="403"/>
      <c r="DK8" s="403"/>
      <c r="DL8" s="403"/>
      <c r="DM8" s="403"/>
      <c r="DN8" s="403"/>
      <c r="DO8" s="403"/>
      <c r="DP8" s="403"/>
      <c r="DQ8" s="403"/>
      <c r="DR8" s="403"/>
      <c r="DS8" s="403"/>
      <c r="DT8" s="403"/>
      <c r="DU8" s="403"/>
      <c r="DV8" s="403"/>
      <c r="DW8" s="403"/>
      <c r="DX8" s="403"/>
      <c r="DY8" s="403"/>
      <c r="DZ8" s="403"/>
      <c r="EA8" s="403"/>
      <c r="EB8" s="403"/>
      <c r="EC8" s="403"/>
      <c r="ED8" s="403"/>
      <c r="EE8" s="403"/>
      <c r="EF8" s="403"/>
      <c r="EG8" s="403"/>
      <c r="EH8" s="403"/>
      <c r="EI8" s="403"/>
      <c r="EJ8" s="403"/>
      <c r="EK8" s="403"/>
      <c r="EL8" s="403"/>
      <c r="EM8" s="403"/>
      <c r="EN8" s="403"/>
      <c r="EO8" s="403"/>
      <c r="EP8" s="403"/>
      <c r="EQ8" s="403"/>
      <c r="ER8" s="403"/>
      <c r="ES8" s="403"/>
      <c r="ET8" s="403"/>
      <c r="EU8" s="403"/>
      <c r="EV8" s="403"/>
      <c r="EW8" s="403"/>
      <c r="EX8" s="403"/>
      <c r="EY8" s="403"/>
      <c r="EZ8" s="403"/>
      <c r="FA8" s="403"/>
      <c r="FB8" s="403"/>
      <c r="FC8" s="403"/>
      <c r="FD8" s="403"/>
      <c r="FE8" s="403"/>
      <c r="FF8" s="403"/>
      <c r="FG8" s="403"/>
      <c r="FH8" s="403"/>
      <c r="FI8" s="403"/>
      <c r="FJ8" s="403"/>
      <c r="FK8" s="403"/>
      <c r="FL8" s="403"/>
      <c r="FM8" s="403"/>
      <c r="FN8" s="403"/>
      <c r="FO8" s="403"/>
      <c r="FP8" s="403"/>
      <c r="FQ8" s="403"/>
      <c r="FR8" s="403"/>
      <c r="FS8" s="403"/>
      <c r="FT8" s="403"/>
      <c r="FU8" s="403"/>
      <c r="FV8" s="403"/>
      <c r="FW8" s="403"/>
      <c r="FX8" s="403"/>
      <c r="FY8" s="403"/>
      <c r="FZ8" s="403"/>
      <c r="GA8" s="403"/>
      <c r="GB8" s="403"/>
      <c r="GC8" s="403"/>
      <c r="GD8" s="403"/>
      <c r="GE8" s="403"/>
      <c r="GF8" s="403"/>
      <c r="GG8" s="403"/>
      <c r="GH8" s="403"/>
      <c r="GI8" s="403"/>
      <c r="GJ8" s="403"/>
      <c r="GK8" s="403"/>
      <c r="GL8" s="403"/>
      <c r="GM8" s="403"/>
      <c r="GN8" s="403"/>
      <c r="GO8" s="403"/>
      <c r="GP8" s="403"/>
      <c r="GQ8" s="403"/>
      <c r="GR8" s="403"/>
      <c r="GS8" s="403"/>
      <c r="GT8" s="403"/>
      <c r="GU8" s="403"/>
      <c r="GV8" s="403"/>
      <c r="GW8" s="403"/>
      <c r="GX8" s="403"/>
      <c r="GY8" s="403"/>
      <c r="GZ8" s="403"/>
      <c r="HA8" s="403"/>
      <c r="HB8" s="403"/>
      <c r="HC8" s="403"/>
      <c r="HD8" s="403"/>
      <c r="HE8" s="403"/>
      <c r="HF8" s="403"/>
      <c r="HG8" s="403"/>
      <c r="HH8" s="403"/>
      <c r="HI8" s="403"/>
      <c r="HJ8" s="403"/>
      <c r="HK8" s="403"/>
      <c r="HL8" s="403"/>
      <c r="HM8" s="403"/>
      <c r="HN8" s="403"/>
      <c r="HO8" s="403"/>
      <c r="HP8" s="403"/>
      <c r="HQ8" s="403"/>
      <c r="HR8" s="403"/>
      <c r="HS8" s="403"/>
      <c r="HT8" s="403"/>
      <c r="HU8" s="403"/>
      <c r="HV8" s="403"/>
      <c r="HW8" s="403"/>
      <c r="HX8" s="403"/>
      <c r="HY8" s="403"/>
      <c r="HZ8" s="403"/>
      <c r="IA8" s="403"/>
      <c r="IB8" s="403"/>
      <c r="IC8" s="403"/>
      <c r="ID8" s="403"/>
      <c r="IE8" s="403"/>
      <c r="IF8" s="403"/>
      <c r="IG8" s="403"/>
      <c r="IH8" s="403"/>
      <c r="II8" s="403"/>
      <c r="IJ8" s="403"/>
      <c r="IK8" s="403"/>
      <c r="IL8" s="403"/>
      <c r="IM8" s="403"/>
      <c r="IN8" s="403"/>
      <c r="IO8" s="403"/>
      <c r="IP8" s="403"/>
      <c r="IQ8" s="403"/>
      <c r="IR8" s="403"/>
      <c r="IS8" s="403"/>
      <c r="IT8" s="403"/>
      <c r="IU8" s="403"/>
      <c r="IV8" s="403"/>
      <c r="IW8" s="403"/>
      <c r="IX8" s="403"/>
      <c r="IY8" s="403"/>
      <c r="IZ8" s="403"/>
      <c r="JA8" s="403"/>
      <c r="JB8" s="403"/>
      <c r="JC8" s="403"/>
      <c r="JD8" s="403"/>
      <c r="JE8" s="403"/>
      <c r="JF8" s="403"/>
      <c r="JG8" s="403"/>
      <c r="JH8" s="403"/>
      <c r="JI8" s="403"/>
      <c r="JJ8" s="403"/>
      <c r="JK8" s="403"/>
      <c r="JL8" s="403"/>
      <c r="JM8" s="403"/>
      <c r="JN8" s="403"/>
      <c r="JO8" s="403"/>
      <c r="JP8" s="403"/>
      <c r="JQ8" s="403"/>
      <c r="JR8" s="403"/>
      <c r="JS8" s="403"/>
      <c r="JT8" s="403"/>
      <c r="JU8" s="403"/>
      <c r="JV8" s="403"/>
      <c r="JW8" s="403"/>
      <c r="JX8" s="403"/>
      <c r="JY8" s="403"/>
      <c r="JZ8" s="403"/>
      <c r="KA8" s="403"/>
      <c r="KB8" s="403"/>
      <c r="KC8" s="403"/>
      <c r="KD8" s="403"/>
      <c r="KE8" s="403"/>
      <c r="KF8" s="403"/>
      <c r="KG8" s="403"/>
      <c r="KH8" s="403"/>
      <c r="KI8" s="403"/>
      <c r="KJ8" s="403"/>
      <c r="KK8" s="403"/>
      <c r="KL8" s="403"/>
      <c r="KM8" s="403"/>
      <c r="KN8" s="403"/>
      <c r="KO8" s="403"/>
      <c r="KP8" s="403"/>
      <c r="KQ8" s="403"/>
      <c r="KR8" s="403"/>
      <c r="KS8" s="403"/>
      <c r="KT8" s="403"/>
      <c r="KU8" s="403"/>
      <c r="KV8" s="403"/>
      <c r="KW8" s="403"/>
      <c r="KX8" s="403"/>
      <c r="KY8" s="403"/>
      <c r="KZ8" s="403"/>
      <c r="LA8" s="403"/>
      <c r="LB8" s="403"/>
      <c r="LC8" s="403"/>
      <c r="LD8" s="403"/>
      <c r="LE8" s="403"/>
      <c r="LF8" s="403"/>
      <c r="LG8" s="403"/>
      <c r="LH8" s="403"/>
      <c r="LI8" s="403"/>
      <c r="LJ8" s="403"/>
      <c r="LK8" s="403"/>
      <c r="LL8" s="403"/>
      <c r="LM8" s="403"/>
      <c r="LN8" s="403"/>
      <c r="LO8" s="403"/>
      <c r="LP8" s="403"/>
      <c r="LQ8" s="403"/>
      <c r="LR8" s="403"/>
      <c r="LS8" s="403"/>
      <c r="LT8" s="403"/>
      <c r="LU8" s="403"/>
      <c r="LV8" s="403"/>
      <c r="LW8" s="403"/>
      <c r="LX8" s="403"/>
      <c r="LY8" s="403"/>
      <c r="LZ8" s="403"/>
      <c r="MA8" s="403"/>
      <c r="MB8" s="403"/>
      <c r="MC8" s="403"/>
      <c r="MD8" s="403"/>
      <c r="ME8" s="403"/>
      <c r="MF8" s="403"/>
      <c r="MG8" s="403"/>
      <c r="MH8" s="403"/>
      <c r="MI8" s="403"/>
      <c r="MJ8" s="403"/>
      <c r="MK8" s="403"/>
      <c r="ML8" s="403"/>
      <c r="MM8" s="403"/>
      <c r="MN8" s="403"/>
      <c r="MO8" s="403"/>
      <c r="MP8" s="403"/>
      <c r="MQ8" s="403"/>
      <c r="MR8" s="403"/>
      <c r="MS8" s="403"/>
      <c r="MT8" s="403"/>
      <c r="MU8" s="403"/>
      <c r="MV8" s="403"/>
      <c r="MW8" s="403"/>
      <c r="MX8" s="403"/>
      <c r="MY8" s="403"/>
      <c r="MZ8" s="403"/>
      <c r="NA8" s="403"/>
      <c r="NB8" s="403"/>
      <c r="NC8" s="403"/>
      <c r="ND8" s="403"/>
      <c r="NE8" s="403"/>
      <c r="NF8" s="403"/>
      <c r="NG8" s="403"/>
      <c r="NH8" s="403"/>
      <c r="NI8" s="403"/>
      <c r="NJ8" s="403"/>
      <c r="NK8" s="403"/>
      <c r="NL8" s="403"/>
      <c r="NM8" s="403"/>
      <c r="NN8" s="403"/>
      <c r="NO8" s="403"/>
      <c r="NP8" s="403"/>
      <c r="NQ8" s="403"/>
      <c r="NR8" s="403"/>
      <c r="NS8" s="403"/>
      <c r="NT8" s="403"/>
      <c r="NU8" s="403"/>
      <c r="NV8" s="403"/>
      <c r="NW8" s="403"/>
      <c r="NX8" s="403"/>
      <c r="NY8" s="403"/>
      <c r="NZ8" s="403"/>
      <c r="OA8" s="403"/>
      <c r="OB8" s="403"/>
      <c r="OC8" s="403"/>
      <c r="OD8" s="403"/>
      <c r="OE8" s="403"/>
      <c r="OF8" s="403"/>
      <c r="OG8" s="403"/>
      <c r="OH8" s="403"/>
      <c r="OI8" s="403"/>
      <c r="OJ8" s="403"/>
      <c r="OK8" s="403"/>
      <c r="OL8" s="403"/>
      <c r="OM8" s="403"/>
      <c r="ON8" s="403"/>
      <c r="OO8" s="403"/>
      <c r="OP8" s="403"/>
      <c r="OQ8" s="403"/>
      <c r="OR8" s="403"/>
      <c r="OS8" s="403"/>
      <c r="OT8" s="403"/>
      <c r="OU8" s="403"/>
      <c r="OV8" s="403"/>
      <c r="OW8" s="403"/>
      <c r="OX8" s="403"/>
      <c r="OY8" s="403">
        <v>2</v>
      </c>
      <c r="OZ8" s="403">
        <v>2</v>
      </c>
      <c r="PA8" s="403">
        <v>2</v>
      </c>
      <c r="PB8" s="403">
        <v>2</v>
      </c>
      <c r="PC8" s="403">
        <v>2</v>
      </c>
      <c r="PD8" s="403">
        <v>2</v>
      </c>
      <c r="PE8" s="403">
        <v>2</v>
      </c>
    </row>
    <row r="9" spans="1:421" x14ac:dyDescent="0.3">
      <c r="A9" s="457" t="s">
        <v>2907</v>
      </c>
      <c r="B9" s="403">
        <v>2</v>
      </c>
      <c r="C9" s="403">
        <v>2</v>
      </c>
      <c r="D9" s="403">
        <v>2</v>
      </c>
      <c r="E9" s="403">
        <v>2</v>
      </c>
      <c r="F9" s="403">
        <v>2</v>
      </c>
      <c r="G9" s="403">
        <v>2</v>
      </c>
      <c r="H9" s="403">
        <v>2</v>
      </c>
      <c r="I9" s="403"/>
      <c r="J9" s="403"/>
      <c r="K9" s="403"/>
      <c r="L9" s="403"/>
      <c r="M9" s="403"/>
      <c r="N9" s="403"/>
      <c r="O9" s="403"/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/>
      <c r="AV9" s="403"/>
      <c r="AW9" s="403"/>
      <c r="AX9" s="403"/>
      <c r="AY9" s="403"/>
      <c r="AZ9" s="403"/>
      <c r="BA9" s="403"/>
      <c r="BB9" s="403"/>
      <c r="BC9" s="403"/>
      <c r="BD9" s="403"/>
      <c r="BE9" s="403"/>
      <c r="BF9" s="403"/>
      <c r="BG9" s="403"/>
      <c r="BH9" s="403"/>
      <c r="BI9" s="403"/>
      <c r="BJ9" s="403"/>
      <c r="BK9" s="403"/>
      <c r="BL9" s="403"/>
      <c r="BM9" s="403"/>
      <c r="BN9" s="403"/>
      <c r="BO9" s="403"/>
      <c r="BP9" s="403"/>
      <c r="BQ9" s="403"/>
      <c r="BR9" s="403"/>
      <c r="BS9" s="403"/>
      <c r="BT9" s="403"/>
      <c r="BU9" s="403"/>
      <c r="BV9" s="403"/>
      <c r="BW9" s="403"/>
      <c r="BX9" s="403"/>
      <c r="BY9" s="403"/>
      <c r="BZ9" s="403"/>
      <c r="CA9" s="403"/>
      <c r="CB9" s="403"/>
      <c r="CC9" s="403"/>
      <c r="CD9" s="403"/>
      <c r="CE9" s="403"/>
      <c r="CF9" s="403"/>
      <c r="CG9" s="403"/>
      <c r="CH9" s="403"/>
      <c r="CI9" s="403"/>
      <c r="CJ9" s="403"/>
      <c r="CK9" s="403"/>
      <c r="CL9" s="403"/>
      <c r="CM9" s="403"/>
      <c r="CN9" s="403"/>
      <c r="CO9" s="403"/>
      <c r="CP9" s="403"/>
      <c r="CQ9" s="403"/>
      <c r="CR9" s="403"/>
      <c r="CS9" s="403"/>
      <c r="CT9" s="403"/>
      <c r="CU9" s="403"/>
      <c r="CV9" s="403"/>
      <c r="CW9" s="403"/>
      <c r="CX9" s="403"/>
      <c r="CY9" s="403"/>
      <c r="CZ9" s="403"/>
      <c r="DA9" s="403"/>
      <c r="DB9" s="403"/>
      <c r="DC9" s="403"/>
      <c r="DD9" s="403"/>
      <c r="DE9" s="403"/>
      <c r="DF9" s="403"/>
      <c r="DG9" s="403"/>
      <c r="DH9" s="403"/>
      <c r="DI9" s="403"/>
      <c r="DJ9" s="403"/>
      <c r="DK9" s="403"/>
      <c r="DL9" s="403"/>
      <c r="DM9" s="403"/>
      <c r="DN9" s="403"/>
      <c r="DO9" s="403"/>
      <c r="DP9" s="403"/>
      <c r="DQ9" s="403"/>
      <c r="DR9" s="403"/>
      <c r="DS9" s="403"/>
      <c r="DT9" s="403"/>
      <c r="DU9" s="403"/>
      <c r="DV9" s="403"/>
      <c r="DW9" s="403"/>
      <c r="DX9" s="403"/>
      <c r="DY9" s="403"/>
      <c r="DZ9" s="403"/>
      <c r="EA9" s="403"/>
      <c r="EB9" s="403"/>
      <c r="EC9" s="403"/>
      <c r="ED9" s="403"/>
      <c r="EE9" s="403"/>
      <c r="EF9" s="403"/>
      <c r="EG9" s="403"/>
      <c r="EH9" s="403"/>
      <c r="EI9" s="403"/>
      <c r="EJ9" s="403"/>
      <c r="EK9" s="403"/>
      <c r="EL9" s="403"/>
      <c r="EM9" s="403"/>
      <c r="EN9" s="403"/>
      <c r="EO9" s="403"/>
      <c r="EP9" s="403"/>
      <c r="EQ9" s="403"/>
      <c r="ER9" s="403"/>
      <c r="ES9" s="403"/>
      <c r="ET9" s="403"/>
      <c r="EU9" s="403"/>
      <c r="EV9" s="403"/>
      <c r="EW9" s="403"/>
      <c r="EX9" s="403"/>
      <c r="EY9" s="403"/>
      <c r="EZ9" s="403"/>
      <c r="FA9" s="403"/>
      <c r="FB9" s="403"/>
      <c r="FC9" s="403"/>
      <c r="FD9" s="403"/>
      <c r="FE9" s="403"/>
      <c r="FF9" s="403"/>
      <c r="FG9" s="403"/>
      <c r="FH9" s="403"/>
      <c r="FI9" s="403"/>
      <c r="FJ9" s="403"/>
      <c r="FK9" s="403"/>
      <c r="FL9" s="403"/>
      <c r="FM9" s="403"/>
      <c r="FN9" s="403"/>
      <c r="FO9" s="403"/>
      <c r="FP9" s="403"/>
      <c r="FQ9" s="403"/>
      <c r="FR9" s="403"/>
      <c r="FS9" s="403"/>
      <c r="FT9" s="403"/>
      <c r="FU9" s="403"/>
      <c r="FV9" s="403"/>
      <c r="FW9" s="403"/>
      <c r="FX9" s="403"/>
      <c r="FY9" s="403"/>
      <c r="FZ9" s="403"/>
      <c r="GA9" s="403"/>
      <c r="GB9" s="403"/>
      <c r="GC9" s="403"/>
      <c r="GD9" s="403"/>
      <c r="GE9" s="403"/>
      <c r="GF9" s="403"/>
      <c r="GG9" s="403"/>
      <c r="GH9" s="403"/>
      <c r="GI9" s="403"/>
      <c r="GJ9" s="403"/>
      <c r="GK9" s="403"/>
      <c r="GL9" s="403"/>
      <c r="GM9" s="403"/>
      <c r="GN9" s="403"/>
      <c r="GO9" s="403"/>
      <c r="GP9" s="403"/>
      <c r="GQ9" s="403"/>
      <c r="GR9" s="403"/>
      <c r="GS9" s="403"/>
      <c r="GT9" s="403"/>
      <c r="GU9" s="403"/>
      <c r="GV9" s="403"/>
      <c r="GW9" s="403"/>
      <c r="GX9" s="403"/>
      <c r="GY9" s="403"/>
      <c r="GZ9" s="403"/>
      <c r="HA9" s="403"/>
      <c r="HB9" s="403"/>
      <c r="HC9" s="403"/>
      <c r="HD9" s="403"/>
      <c r="HE9" s="403"/>
      <c r="HF9" s="403"/>
      <c r="HG9" s="403"/>
      <c r="HH9" s="403"/>
      <c r="HI9" s="403"/>
      <c r="HJ9" s="403"/>
      <c r="HK9" s="403"/>
      <c r="HL9" s="403"/>
      <c r="HM9" s="403"/>
      <c r="HN9" s="403"/>
      <c r="HO9" s="403"/>
      <c r="HP9" s="403"/>
      <c r="HQ9" s="403"/>
      <c r="HR9" s="403"/>
      <c r="HS9" s="403"/>
      <c r="HT9" s="403"/>
      <c r="HU9" s="403"/>
      <c r="HV9" s="403"/>
      <c r="HW9" s="403"/>
      <c r="HX9" s="403"/>
      <c r="HY9" s="403"/>
      <c r="HZ9" s="403"/>
      <c r="IA9" s="403"/>
      <c r="IB9" s="403"/>
      <c r="IC9" s="403"/>
      <c r="ID9" s="403"/>
      <c r="IE9" s="403"/>
      <c r="IF9" s="403"/>
      <c r="IG9" s="403"/>
      <c r="IH9" s="403"/>
      <c r="II9" s="403"/>
      <c r="IJ9" s="403"/>
      <c r="IK9" s="403"/>
      <c r="IL9" s="403"/>
      <c r="IM9" s="403"/>
      <c r="IN9" s="403"/>
      <c r="IO9" s="403"/>
      <c r="IP9" s="403"/>
      <c r="IQ9" s="403"/>
      <c r="IR9" s="403"/>
      <c r="IS9" s="403"/>
      <c r="IT9" s="403"/>
      <c r="IU9" s="403"/>
      <c r="IV9" s="403"/>
      <c r="IW9" s="403"/>
      <c r="IX9" s="403"/>
      <c r="IY9" s="403"/>
      <c r="IZ9" s="403"/>
      <c r="JA9" s="403"/>
      <c r="JB9" s="403"/>
      <c r="JC9" s="403"/>
      <c r="JD9" s="403"/>
      <c r="JE9" s="403"/>
      <c r="JF9" s="403"/>
      <c r="JG9" s="403"/>
      <c r="JH9" s="403"/>
      <c r="JI9" s="403"/>
      <c r="JJ9" s="403"/>
      <c r="JK9" s="403"/>
      <c r="JL9" s="403"/>
      <c r="JM9" s="403"/>
      <c r="JN9" s="403"/>
      <c r="JO9" s="403"/>
      <c r="JP9" s="403"/>
      <c r="JQ9" s="403"/>
      <c r="JR9" s="403"/>
      <c r="JS9" s="403"/>
      <c r="JT9" s="403"/>
      <c r="JU9" s="403"/>
      <c r="JV9" s="403"/>
      <c r="JW9" s="403"/>
      <c r="JX9" s="403"/>
      <c r="JY9" s="403"/>
      <c r="JZ9" s="403"/>
      <c r="KA9" s="403"/>
      <c r="KB9" s="403"/>
      <c r="KC9" s="403"/>
      <c r="KD9" s="403"/>
      <c r="KE9" s="403"/>
      <c r="KF9" s="403"/>
      <c r="KG9" s="403"/>
      <c r="KH9" s="403"/>
      <c r="KI9" s="403"/>
      <c r="KJ9" s="403"/>
      <c r="KK9" s="403"/>
      <c r="KL9" s="403"/>
      <c r="KM9" s="403"/>
      <c r="KN9" s="403"/>
      <c r="KO9" s="403"/>
      <c r="KP9" s="403"/>
      <c r="KQ9" s="403"/>
      <c r="KR9" s="403"/>
      <c r="KS9" s="403"/>
      <c r="KT9" s="403"/>
      <c r="KU9" s="403"/>
      <c r="KV9" s="403"/>
      <c r="KW9" s="403"/>
      <c r="KX9" s="403"/>
      <c r="KY9" s="403"/>
      <c r="KZ9" s="403"/>
      <c r="LA9" s="403"/>
      <c r="LB9" s="403"/>
      <c r="LC9" s="403"/>
      <c r="LD9" s="403"/>
      <c r="LE9" s="403"/>
      <c r="LF9" s="403"/>
      <c r="LG9" s="403"/>
      <c r="LH9" s="403"/>
      <c r="LI9" s="403"/>
      <c r="LJ9" s="403"/>
      <c r="LK9" s="403"/>
      <c r="LL9" s="403"/>
      <c r="LM9" s="403"/>
      <c r="LN9" s="403"/>
      <c r="LO9" s="403"/>
      <c r="LP9" s="403"/>
      <c r="LQ9" s="403"/>
      <c r="LR9" s="403"/>
      <c r="LS9" s="403"/>
      <c r="LT9" s="403"/>
      <c r="LU9" s="403"/>
      <c r="LV9" s="403"/>
      <c r="LW9" s="403"/>
      <c r="LX9" s="403"/>
      <c r="LY9" s="403"/>
      <c r="LZ9" s="403"/>
      <c r="MA9" s="403"/>
      <c r="MB9" s="403"/>
      <c r="MC9" s="403"/>
      <c r="MD9" s="403"/>
      <c r="ME9" s="403"/>
      <c r="MF9" s="403"/>
      <c r="MG9" s="403"/>
      <c r="MH9" s="403"/>
      <c r="MI9" s="403"/>
      <c r="MJ9" s="403"/>
      <c r="MK9" s="403"/>
      <c r="ML9" s="403"/>
      <c r="MM9" s="403"/>
      <c r="MN9" s="403"/>
      <c r="MO9" s="403"/>
      <c r="MP9" s="403"/>
      <c r="MQ9" s="403"/>
      <c r="MR9" s="403"/>
      <c r="MS9" s="403"/>
      <c r="MT9" s="403"/>
      <c r="MU9" s="403"/>
      <c r="MV9" s="403"/>
      <c r="MW9" s="403"/>
      <c r="MX9" s="403"/>
      <c r="MY9" s="403"/>
      <c r="MZ9" s="403"/>
      <c r="NA9" s="403"/>
      <c r="NB9" s="403"/>
      <c r="NC9" s="403"/>
      <c r="ND9" s="403"/>
      <c r="NE9" s="403"/>
      <c r="NF9" s="403"/>
      <c r="NG9" s="403"/>
      <c r="NH9" s="403"/>
      <c r="NI9" s="403"/>
      <c r="NJ9" s="403"/>
      <c r="NK9" s="403"/>
      <c r="NL9" s="403"/>
      <c r="NM9" s="403"/>
      <c r="NN9" s="403"/>
      <c r="NO9" s="403"/>
      <c r="NP9" s="403"/>
      <c r="NQ9" s="403"/>
      <c r="NR9" s="403"/>
      <c r="NS9" s="403"/>
      <c r="NT9" s="403"/>
      <c r="NU9" s="403"/>
      <c r="NV9" s="403"/>
      <c r="NW9" s="403"/>
      <c r="NX9" s="403"/>
      <c r="NY9" s="403"/>
      <c r="NZ9" s="403"/>
      <c r="OA9" s="403"/>
      <c r="OB9" s="403"/>
      <c r="OC9" s="403"/>
      <c r="OD9" s="403"/>
      <c r="OE9" s="403"/>
      <c r="OF9" s="403"/>
      <c r="OG9" s="403"/>
      <c r="OH9" s="403"/>
      <c r="OI9" s="403"/>
      <c r="OJ9" s="403"/>
      <c r="OK9" s="403"/>
      <c r="OL9" s="403"/>
      <c r="OM9" s="403"/>
      <c r="ON9" s="403"/>
      <c r="OO9" s="403"/>
      <c r="OP9" s="403"/>
      <c r="OQ9" s="403"/>
      <c r="OR9" s="403"/>
      <c r="OS9" s="403"/>
      <c r="OT9" s="403"/>
      <c r="OU9" s="403"/>
      <c r="OV9" s="403"/>
      <c r="OW9" s="403"/>
      <c r="OX9" s="403"/>
      <c r="OY9" s="403">
        <v>2</v>
      </c>
      <c r="OZ9" s="403">
        <v>2</v>
      </c>
      <c r="PA9" s="403">
        <v>2</v>
      </c>
      <c r="PB9" s="403">
        <v>2</v>
      </c>
      <c r="PC9" s="403">
        <v>2</v>
      </c>
      <c r="PD9" s="403">
        <v>2</v>
      </c>
      <c r="PE9" s="403">
        <v>2</v>
      </c>
    </row>
    <row r="10" spans="1:421" x14ac:dyDescent="0.3">
      <c r="A10" s="457" t="s">
        <v>2982</v>
      </c>
      <c r="B10" s="403">
        <v>1</v>
      </c>
      <c r="C10" s="403">
        <v>1</v>
      </c>
      <c r="D10" s="403">
        <v>1</v>
      </c>
      <c r="E10" s="403">
        <v>1</v>
      </c>
      <c r="F10" s="403">
        <v>1</v>
      </c>
      <c r="G10" s="403">
        <v>1</v>
      </c>
      <c r="H10" s="403">
        <v>1</v>
      </c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/>
      <c r="AZ10" s="403"/>
      <c r="BA10" s="403"/>
      <c r="BB10" s="403"/>
      <c r="BC10" s="403"/>
      <c r="BD10" s="403"/>
      <c r="BE10" s="403"/>
      <c r="BF10" s="403"/>
      <c r="BG10" s="403"/>
      <c r="BH10" s="403"/>
      <c r="BI10" s="403"/>
      <c r="BJ10" s="403"/>
      <c r="BK10" s="403"/>
      <c r="BL10" s="403"/>
      <c r="BM10" s="403"/>
      <c r="BN10" s="403"/>
      <c r="BO10" s="403"/>
      <c r="BP10" s="403"/>
      <c r="BQ10" s="403"/>
      <c r="BR10" s="403"/>
      <c r="BS10" s="403"/>
      <c r="BT10" s="403"/>
      <c r="BU10" s="403"/>
      <c r="BV10" s="403"/>
      <c r="BW10" s="403"/>
      <c r="BX10" s="403"/>
      <c r="BY10" s="403"/>
      <c r="BZ10" s="403"/>
      <c r="CA10" s="403"/>
      <c r="CB10" s="403"/>
      <c r="CC10" s="403"/>
      <c r="CD10" s="403"/>
      <c r="CE10" s="403"/>
      <c r="CF10" s="403"/>
      <c r="CG10" s="403"/>
      <c r="CH10" s="403"/>
      <c r="CI10" s="403"/>
      <c r="CJ10" s="403"/>
      <c r="CK10" s="403"/>
      <c r="CL10" s="403"/>
      <c r="CM10" s="403"/>
      <c r="CN10" s="403"/>
      <c r="CO10" s="403"/>
      <c r="CP10" s="403"/>
      <c r="CQ10" s="403"/>
      <c r="CR10" s="403"/>
      <c r="CS10" s="403"/>
      <c r="CT10" s="403"/>
      <c r="CU10" s="403"/>
      <c r="CV10" s="403"/>
      <c r="CW10" s="403"/>
      <c r="CX10" s="403"/>
      <c r="CY10" s="403"/>
      <c r="CZ10" s="403"/>
      <c r="DA10" s="403"/>
      <c r="DB10" s="403"/>
      <c r="DC10" s="403"/>
      <c r="DD10" s="403"/>
      <c r="DE10" s="403"/>
      <c r="DF10" s="403"/>
      <c r="DG10" s="403"/>
      <c r="DH10" s="403"/>
      <c r="DI10" s="403"/>
      <c r="DJ10" s="403"/>
      <c r="DK10" s="403"/>
      <c r="DL10" s="403"/>
      <c r="DM10" s="403"/>
      <c r="DN10" s="403"/>
      <c r="DO10" s="403"/>
      <c r="DP10" s="403"/>
      <c r="DQ10" s="403"/>
      <c r="DR10" s="403"/>
      <c r="DS10" s="403"/>
      <c r="DT10" s="403"/>
      <c r="DU10" s="403"/>
      <c r="DV10" s="403"/>
      <c r="DW10" s="403"/>
      <c r="DX10" s="403"/>
      <c r="DY10" s="403"/>
      <c r="DZ10" s="403"/>
      <c r="EA10" s="403"/>
      <c r="EB10" s="403"/>
      <c r="EC10" s="403"/>
      <c r="ED10" s="403"/>
      <c r="EE10" s="403"/>
      <c r="EF10" s="403"/>
      <c r="EG10" s="403"/>
      <c r="EH10" s="403"/>
      <c r="EI10" s="403"/>
      <c r="EJ10" s="403"/>
      <c r="EK10" s="403"/>
      <c r="EL10" s="403"/>
      <c r="EM10" s="403"/>
      <c r="EN10" s="403"/>
      <c r="EO10" s="403"/>
      <c r="EP10" s="403"/>
      <c r="EQ10" s="403"/>
      <c r="ER10" s="403"/>
      <c r="ES10" s="403"/>
      <c r="ET10" s="403"/>
      <c r="EU10" s="403"/>
      <c r="EV10" s="403"/>
      <c r="EW10" s="403"/>
      <c r="EX10" s="403"/>
      <c r="EY10" s="403"/>
      <c r="EZ10" s="403"/>
      <c r="FA10" s="403"/>
      <c r="FB10" s="403"/>
      <c r="FC10" s="403"/>
      <c r="FD10" s="403"/>
      <c r="FE10" s="403"/>
      <c r="FF10" s="403"/>
      <c r="FG10" s="403"/>
      <c r="FH10" s="403"/>
      <c r="FI10" s="403"/>
      <c r="FJ10" s="403"/>
      <c r="FK10" s="403"/>
      <c r="FL10" s="403"/>
      <c r="FM10" s="403"/>
      <c r="FN10" s="403"/>
      <c r="FO10" s="403"/>
      <c r="FP10" s="403"/>
      <c r="FQ10" s="403"/>
      <c r="FR10" s="403"/>
      <c r="FS10" s="403"/>
      <c r="FT10" s="403"/>
      <c r="FU10" s="403"/>
      <c r="FV10" s="403"/>
      <c r="FW10" s="403"/>
      <c r="FX10" s="403"/>
      <c r="FY10" s="403"/>
      <c r="FZ10" s="403"/>
      <c r="GA10" s="403"/>
      <c r="GB10" s="403"/>
      <c r="GC10" s="403"/>
      <c r="GD10" s="403"/>
      <c r="GE10" s="403"/>
      <c r="GF10" s="403"/>
      <c r="GG10" s="403"/>
      <c r="GH10" s="403"/>
      <c r="GI10" s="403"/>
      <c r="GJ10" s="403"/>
      <c r="GK10" s="403"/>
      <c r="GL10" s="403"/>
      <c r="GM10" s="403"/>
      <c r="GN10" s="403"/>
      <c r="GO10" s="403"/>
      <c r="GP10" s="403"/>
      <c r="GQ10" s="403"/>
      <c r="GR10" s="403"/>
      <c r="GS10" s="403"/>
      <c r="GT10" s="403"/>
      <c r="GU10" s="403"/>
      <c r="GV10" s="403"/>
      <c r="GW10" s="403"/>
      <c r="GX10" s="403"/>
      <c r="GY10" s="403"/>
      <c r="GZ10" s="403"/>
      <c r="HA10" s="403"/>
      <c r="HB10" s="403"/>
      <c r="HC10" s="403"/>
      <c r="HD10" s="403"/>
      <c r="HE10" s="403"/>
      <c r="HF10" s="403"/>
      <c r="HG10" s="403"/>
      <c r="HH10" s="403"/>
      <c r="HI10" s="403"/>
      <c r="HJ10" s="403"/>
      <c r="HK10" s="403"/>
      <c r="HL10" s="403"/>
      <c r="HM10" s="403"/>
      <c r="HN10" s="403"/>
      <c r="HO10" s="403"/>
      <c r="HP10" s="403"/>
      <c r="HQ10" s="403"/>
      <c r="HR10" s="403"/>
      <c r="HS10" s="403"/>
      <c r="HT10" s="403"/>
      <c r="HU10" s="403"/>
      <c r="HV10" s="403"/>
      <c r="HW10" s="403"/>
      <c r="HX10" s="403"/>
      <c r="HY10" s="403"/>
      <c r="HZ10" s="403"/>
      <c r="IA10" s="403"/>
      <c r="IB10" s="403"/>
      <c r="IC10" s="403"/>
      <c r="ID10" s="403"/>
      <c r="IE10" s="403"/>
      <c r="IF10" s="403"/>
      <c r="IG10" s="403"/>
      <c r="IH10" s="403"/>
      <c r="II10" s="403"/>
      <c r="IJ10" s="403"/>
      <c r="IK10" s="403"/>
      <c r="IL10" s="403"/>
      <c r="IM10" s="403"/>
      <c r="IN10" s="403"/>
      <c r="IO10" s="403"/>
      <c r="IP10" s="403"/>
      <c r="IQ10" s="403"/>
      <c r="IR10" s="403"/>
      <c r="IS10" s="403"/>
      <c r="IT10" s="403"/>
      <c r="IU10" s="403"/>
      <c r="IV10" s="403"/>
      <c r="IW10" s="403"/>
      <c r="IX10" s="403"/>
      <c r="IY10" s="403"/>
      <c r="IZ10" s="403"/>
      <c r="JA10" s="403"/>
      <c r="JB10" s="403"/>
      <c r="JC10" s="403"/>
      <c r="JD10" s="403"/>
      <c r="JE10" s="403"/>
      <c r="JF10" s="403"/>
      <c r="JG10" s="403"/>
      <c r="JH10" s="403"/>
      <c r="JI10" s="403"/>
      <c r="JJ10" s="403"/>
      <c r="JK10" s="403"/>
      <c r="JL10" s="403"/>
      <c r="JM10" s="403"/>
      <c r="JN10" s="403"/>
      <c r="JO10" s="403"/>
      <c r="JP10" s="403"/>
      <c r="JQ10" s="403"/>
      <c r="JR10" s="403"/>
      <c r="JS10" s="403"/>
      <c r="JT10" s="403"/>
      <c r="JU10" s="403"/>
      <c r="JV10" s="403"/>
      <c r="JW10" s="403"/>
      <c r="JX10" s="403"/>
      <c r="JY10" s="403"/>
      <c r="JZ10" s="403"/>
      <c r="KA10" s="403"/>
      <c r="KB10" s="403"/>
      <c r="KC10" s="403"/>
      <c r="KD10" s="403"/>
      <c r="KE10" s="403"/>
      <c r="KF10" s="403"/>
      <c r="KG10" s="403"/>
      <c r="KH10" s="403"/>
      <c r="KI10" s="403"/>
      <c r="KJ10" s="403"/>
      <c r="KK10" s="403"/>
      <c r="KL10" s="403"/>
      <c r="KM10" s="403"/>
      <c r="KN10" s="403"/>
      <c r="KO10" s="403"/>
      <c r="KP10" s="403"/>
      <c r="KQ10" s="403"/>
      <c r="KR10" s="403"/>
      <c r="KS10" s="403"/>
      <c r="KT10" s="403"/>
      <c r="KU10" s="403"/>
      <c r="KV10" s="403"/>
      <c r="KW10" s="403"/>
      <c r="KX10" s="403"/>
      <c r="KY10" s="403"/>
      <c r="KZ10" s="403"/>
      <c r="LA10" s="403"/>
      <c r="LB10" s="403"/>
      <c r="LC10" s="403"/>
      <c r="LD10" s="403"/>
      <c r="LE10" s="403"/>
      <c r="LF10" s="403"/>
      <c r="LG10" s="403"/>
      <c r="LH10" s="403"/>
      <c r="LI10" s="403"/>
      <c r="LJ10" s="403"/>
      <c r="LK10" s="403"/>
      <c r="LL10" s="403"/>
      <c r="LM10" s="403"/>
      <c r="LN10" s="403"/>
      <c r="LO10" s="403"/>
      <c r="LP10" s="403"/>
      <c r="LQ10" s="403"/>
      <c r="LR10" s="403"/>
      <c r="LS10" s="403"/>
      <c r="LT10" s="403"/>
      <c r="LU10" s="403"/>
      <c r="LV10" s="403"/>
      <c r="LW10" s="403"/>
      <c r="LX10" s="403"/>
      <c r="LY10" s="403"/>
      <c r="LZ10" s="403"/>
      <c r="MA10" s="403"/>
      <c r="MB10" s="403"/>
      <c r="MC10" s="403"/>
      <c r="MD10" s="403"/>
      <c r="ME10" s="403"/>
      <c r="MF10" s="403"/>
      <c r="MG10" s="403"/>
      <c r="MH10" s="403"/>
      <c r="MI10" s="403"/>
      <c r="MJ10" s="403"/>
      <c r="MK10" s="403"/>
      <c r="ML10" s="403"/>
      <c r="MM10" s="403"/>
      <c r="MN10" s="403"/>
      <c r="MO10" s="403"/>
      <c r="MP10" s="403"/>
      <c r="MQ10" s="403"/>
      <c r="MR10" s="403"/>
      <c r="MS10" s="403"/>
      <c r="MT10" s="403"/>
      <c r="MU10" s="403"/>
      <c r="MV10" s="403"/>
      <c r="MW10" s="403"/>
      <c r="MX10" s="403"/>
      <c r="MY10" s="403"/>
      <c r="MZ10" s="403"/>
      <c r="NA10" s="403"/>
      <c r="NB10" s="403"/>
      <c r="NC10" s="403"/>
      <c r="ND10" s="403"/>
      <c r="NE10" s="403"/>
      <c r="NF10" s="403"/>
      <c r="NG10" s="403"/>
      <c r="NH10" s="403"/>
      <c r="NI10" s="403"/>
      <c r="NJ10" s="403"/>
      <c r="NK10" s="403"/>
      <c r="NL10" s="403"/>
      <c r="NM10" s="403"/>
      <c r="NN10" s="403"/>
      <c r="NO10" s="403"/>
      <c r="NP10" s="403"/>
      <c r="NQ10" s="403"/>
      <c r="NR10" s="403"/>
      <c r="NS10" s="403"/>
      <c r="NT10" s="403"/>
      <c r="NU10" s="403"/>
      <c r="NV10" s="403"/>
      <c r="NW10" s="403"/>
      <c r="NX10" s="403"/>
      <c r="NY10" s="403"/>
      <c r="NZ10" s="403"/>
      <c r="OA10" s="403"/>
      <c r="OB10" s="403"/>
      <c r="OC10" s="403"/>
      <c r="OD10" s="403"/>
      <c r="OE10" s="403"/>
      <c r="OF10" s="403"/>
      <c r="OG10" s="403"/>
      <c r="OH10" s="403"/>
      <c r="OI10" s="403"/>
      <c r="OJ10" s="403"/>
      <c r="OK10" s="403"/>
      <c r="OL10" s="403"/>
      <c r="OM10" s="403"/>
      <c r="ON10" s="403"/>
      <c r="OO10" s="403"/>
      <c r="OP10" s="403"/>
      <c r="OQ10" s="403"/>
      <c r="OR10" s="403"/>
      <c r="OS10" s="403"/>
      <c r="OT10" s="403"/>
      <c r="OU10" s="403"/>
      <c r="OV10" s="403"/>
      <c r="OW10" s="403"/>
      <c r="OX10" s="403"/>
      <c r="OY10" s="403">
        <v>1</v>
      </c>
      <c r="OZ10" s="403">
        <v>1</v>
      </c>
      <c r="PA10" s="403">
        <v>1</v>
      </c>
      <c r="PB10" s="403">
        <v>1</v>
      </c>
      <c r="PC10" s="403">
        <v>1</v>
      </c>
      <c r="PD10" s="403">
        <v>1</v>
      </c>
      <c r="PE10" s="403">
        <v>1</v>
      </c>
    </row>
    <row r="11" spans="1:421" x14ac:dyDescent="0.3">
      <c r="A11" s="273" t="s">
        <v>92</v>
      </c>
      <c r="B11" s="403"/>
      <c r="C11" s="403"/>
      <c r="D11" s="403"/>
      <c r="E11" s="403"/>
      <c r="F11" s="403"/>
      <c r="G11" s="403"/>
      <c r="H11" s="403"/>
      <c r="I11" s="403">
        <v>5</v>
      </c>
      <c r="J11" s="403">
        <v>5</v>
      </c>
      <c r="K11" s="403">
        <v>5</v>
      </c>
      <c r="L11" s="403">
        <v>2</v>
      </c>
      <c r="M11" s="403">
        <v>5</v>
      </c>
      <c r="N11" s="403">
        <v>5</v>
      </c>
      <c r="O11" s="403">
        <v>5</v>
      </c>
      <c r="P11" s="403"/>
      <c r="Q11" s="403"/>
      <c r="R11" s="403"/>
      <c r="S11" s="403"/>
      <c r="T11" s="403"/>
      <c r="U11" s="403"/>
      <c r="V11" s="403"/>
      <c r="W11" s="403">
        <v>10</v>
      </c>
      <c r="X11" s="403">
        <v>10</v>
      </c>
      <c r="Y11" s="403">
        <v>10</v>
      </c>
      <c r="Z11" s="403">
        <v>3</v>
      </c>
      <c r="AA11" s="403">
        <v>10</v>
      </c>
      <c r="AB11" s="403">
        <v>10</v>
      </c>
      <c r="AC11" s="403">
        <v>10</v>
      </c>
      <c r="AD11" s="403">
        <v>9</v>
      </c>
      <c r="AE11" s="403">
        <v>9</v>
      </c>
      <c r="AF11" s="403">
        <v>8</v>
      </c>
      <c r="AG11" s="403">
        <v>2</v>
      </c>
      <c r="AH11" s="403">
        <v>9</v>
      </c>
      <c r="AI11" s="403">
        <v>9</v>
      </c>
      <c r="AJ11" s="403">
        <v>9</v>
      </c>
      <c r="AK11" s="403">
        <v>6</v>
      </c>
      <c r="AL11" s="403">
        <v>6</v>
      </c>
      <c r="AM11" s="403">
        <v>3</v>
      </c>
      <c r="AN11" s="403"/>
      <c r="AO11" s="403">
        <v>6</v>
      </c>
      <c r="AP11" s="403">
        <v>6</v>
      </c>
      <c r="AQ11" s="403">
        <v>6</v>
      </c>
      <c r="AR11" s="403">
        <v>4</v>
      </c>
      <c r="AS11" s="403">
        <v>4</v>
      </c>
      <c r="AT11" s="403">
        <v>3</v>
      </c>
      <c r="AU11" s="403"/>
      <c r="AV11" s="403">
        <v>4</v>
      </c>
      <c r="AW11" s="403">
        <v>4</v>
      </c>
      <c r="AX11" s="403">
        <v>4</v>
      </c>
      <c r="AY11" s="403">
        <v>4</v>
      </c>
      <c r="AZ11" s="403">
        <v>4</v>
      </c>
      <c r="BA11" s="403">
        <v>3</v>
      </c>
      <c r="BB11" s="403"/>
      <c r="BC11" s="403">
        <v>4</v>
      </c>
      <c r="BD11" s="403">
        <v>4</v>
      </c>
      <c r="BE11" s="403">
        <v>4</v>
      </c>
      <c r="BF11" s="403">
        <v>4</v>
      </c>
      <c r="BG11" s="403">
        <v>4</v>
      </c>
      <c r="BH11" s="403">
        <v>1</v>
      </c>
      <c r="BI11" s="403"/>
      <c r="BJ11" s="403">
        <v>4</v>
      </c>
      <c r="BK11" s="403">
        <v>4</v>
      </c>
      <c r="BL11" s="403">
        <v>4</v>
      </c>
      <c r="BM11" s="403"/>
      <c r="BN11" s="403"/>
      <c r="BO11" s="403"/>
      <c r="BP11" s="403"/>
      <c r="BQ11" s="403"/>
      <c r="BR11" s="403"/>
      <c r="BS11" s="403"/>
      <c r="BT11" s="403"/>
      <c r="BU11" s="403"/>
      <c r="BV11" s="403"/>
      <c r="BW11" s="403"/>
      <c r="BX11" s="403"/>
      <c r="BY11" s="403"/>
      <c r="BZ11" s="403"/>
      <c r="CA11" s="403"/>
      <c r="CB11" s="403"/>
      <c r="CC11" s="403"/>
      <c r="CD11" s="403"/>
      <c r="CE11" s="403"/>
      <c r="CF11" s="403"/>
      <c r="CG11" s="403"/>
      <c r="CH11" s="403">
        <v>4</v>
      </c>
      <c r="CI11" s="403">
        <v>4</v>
      </c>
      <c r="CJ11" s="403">
        <v>2</v>
      </c>
      <c r="CK11" s="403"/>
      <c r="CL11" s="403">
        <v>4</v>
      </c>
      <c r="CM11" s="403">
        <v>4</v>
      </c>
      <c r="CN11" s="403">
        <v>4</v>
      </c>
      <c r="CO11" s="403"/>
      <c r="CP11" s="403"/>
      <c r="CQ11" s="403"/>
      <c r="CR11" s="403"/>
      <c r="CS11" s="403"/>
      <c r="CT11" s="403"/>
      <c r="CU11" s="403"/>
      <c r="CV11" s="403"/>
      <c r="CW11" s="403"/>
      <c r="CX11" s="403"/>
      <c r="CY11" s="403"/>
      <c r="CZ11" s="403"/>
      <c r="DA11" s="403"/>
      <c r="DB11" s="403"/>
      <c r="DC11" s="403"/>
      <c r="DD11" s="403"/>
      <c r="DE11" s="403"/>
      <c r="DF11" s="403"/>
      <c r="DG11" s="403"/>
      <c r="DH11" s="403"/>
      <c r="DI11" s="403"/>
      <c r="DJ11" s="403"/>
      <c r="DK11" s="403"/>
      <c r="DL11" s="403"/>
      <c r="DM11" s="403"/>
      <c r="DN11" s="403"/>
      <c r="DO11" s="403"/>
      <c r="DP11" s="403"/>
      <c r="DQ11" s="403"/>
      <c r="DR11" s="403"/>
      <c r="DS11" s="403"/>
      <c r="DT11" s="403"/>
      <c r="DU11" s="403"/>
      <c r="DV11" s="403"/>
      <c r="DW11" s="403"/>
      <c r="DX11" s="403">
        <v>3</v>
      </c>
      <c r="DY11" s="403">
        <v>3</v>
      </c>
      <c r="DZ11" s="403">
        <v>3</v>
      </c>
      <c r="EA11" s="403"/>
      <c r="EB11" s="403">
        <v>3</v>
      </c>
      <c r="EC11" s="403">
        <v>3</v>
      </c>
      <c r="ED11" s="403">
        <v>3</v>
      </c>
      <c r="EE11" s="403"/>
      <c r="EF11" s="403"/>
      <c r="EG11" s="403"/>
      <c r="EH11" s="403"/>
      <c r="EI11" s="403"/>
      <c r="EJ11" s="403"/>
      <c r="EK11" s="403"/>
      <c r="EL11" s="403"/>
      <c r="EM11" s="403"/>
      <c r="EN11" s="403"/>
      <c r="EO11" s="403"/>
      <c r="EP11" s="403"/>
      <c r="EQ11" s="403"/>
      <c r="ER11" s="403"/>
      <c r="ES11" s="403"/>
      <c r="ET11" s="403"/>
      <c r="EU11" s="403"/>
      <c r="EV11" s="403"/>
      <c r="EW11" s="403"/>
      <c r="EX11" s="403"/>
      <c r="EY11" s="403"/>
      <c r="EZ11" s="403"/>
      <c r="FA11" s="403"/>
      <c r="FB11" s="403"/>
      <c r="FC11" s="403"/>
      <c r="FD11" s="403"/>
      <c r="FE11" s="403"/>
      <c r="FF11" s="403"/>
      <c r="FG11" s="403"/>
      <c r="FH11" s="403"/>
      <c r="FI11" s="403"/>
      <c r="FJ11" s="403"/>
      <c r="FK11" s="403"/>
      <c r="FL11" s="403"/>
      <c r="FM11" s="403"/>
      <c r="FN11" s="403"/>
      <c r="FO11" s="403"/>
      <c r="FP11" s="403"/>
      <c r="FQ11" s="403"/>
      <c r="FR11" s="403"/>
      <c r="FS11" s="403"/>
      <c r="FT11" s="403"/>
      <c r="FU11" s="403"/>
      <c r="FV11" s="403"/>
      <c r="FW11" s="403"/>
      <c r="FX11" s="403"/>
      <c r="FY11" s="403"/>
      <c r="FZ11" s="403"/>
      <c r="GA11" s="403"/>
      <c r="GB11" s="403"/>
      <c r="GC11" s="403"/>
      <c r="GD11" s="403"/>
      <c r="GE11" s="403"/>
      <c r="GF11" s="403"/>
      <c r="GG11" s="403"/>
      <c r="GH11" s="403"/>
      <c r="GI11" s="403"/>
      <c r="GJ11" s="403"/>
      <c r="GK11" s="403"/>
      <c r="GL11" s="403"/>
      <c r="GM11" s="403"/>
      <c r="GN11" s="403"/>
      <c r="GO11" s="403"/>
      <c r="GP11" s="403"/>
      <c r="GQ11" s="403"/>
      <c r="GR11" s="403"/>
      <c r="GS11" s="403"/>
      <c r="GT11" s="403"/>
      <c r="GU11" s="403"/>
      <c r="GV11" s="403"/>
      <c r="GW11" s="403"/>
      <c r="GX11" s="403"/>
      <c r="GY11" s="403"/>
      <c r="GZ11" s="403"/>
      <c r="HA11" s="403"/>
      <c r="HB11" s="403"/>
      <c r="HC11" s="403"/>
      <c r="HD11" s="403"/>
      <c r="HE11" s="403"/>
      <c r="HF11" s="403"/>
      <c r="HG11" s="403"/>
      <c r="HH11" s="403"/>
      <c r="HI11" s="403"/>
      <c r="HJ11" s="403"/>
      <c r="HK11" s="403">
        <v>6</v>
      </c>
      <c r="HL11" s="403">
        <v>6</v>
      </c>
      <c r="HM11" s="403">
        <v>1</v>
      </c>
      <c r="HN11" s="403"/>
      <c r="HO11" s="403">
        <v>6</v>
      </c>
      <c r="HP11" s="403">
        <v>6</v>
      </c>
      <c r="HQ11" s="403">
        <v>6</v>
      </c>
      <c r="HR11" s="403"/>
      <c r="HS11" s="403"/>
      <c r="HT11" s="403"/>
      <c r="HU11" s="403"/>
      <c r="HV11" s="403"/>
      <c r="HW11" s="403"/>
      <c r="HX11" s="403"/>
      <c r="HY11" s="403">
        <v>1</v>
      </c>
      <c r="HZ11" s="403">
        <v>1</v>
      </c>
      <c r="IA11" s="403">
        <v>1</v>
      </c>
      <c r="IB11" s="403">
        <v>1</v>
      </c>
      <c r="IC11" s="403">
        <v>1</v>
      </c>
      <c r="ID11" s="403">
        <v>1</v>
      </c>
      <c r="IE11" s="403">
        <v>1</v>
      </c>
      <c r="IF11" s="403">
        <v>5</v>
      </c>
      <c r="IG11" s="403">
        <v>5</v>
      </c>
      <c r="IH11" s="403">
        <v>5</v>
      </c>
      <c r="II11" s="403">
        <v>5</v>
      </c>
      <c r="IJ11" s="403">
        <v>5</v>
      </c>
      <c r="IK11" s="403">
        <v>5</v>
      </c>
      <c r="IL11" s="403">
        <v>5</v>
      </c>
      <c r="IM11" s="403">
        <v>4</v>
      </c>
      <c r="IN11" s="403">
        <v>4</v>
      </c>
      <c r="IO11" s="403">
        <v>3</v>
      </c>
      <c r="IP11" s="403">
        <v>3</v>
      </c>
      <c r="IQ11" s="403">
        <v>4</v>
      </c>
      <c r="IR11" s="403">
        <v>4</v>
      </c>
      <c r="IS11" s="403">
        <v>4</v>
      </c>
      <c r="IT11" s="403"/>
      <c r="IU11" s="403"/>
      <c r="IV11" s="403"/>
      <c r="IW11" s="403"/>
      <c r="IX11" s="403"/>
      <c r="IY11" s="403"/>
      <c r="IZ11" s="403"/>
      <c r="JA11" s="403"/>
      <c r="JB11" s="403"/>
      <c r="JC11" s="403"/>
      <c r="JD11" s="403"/>
      <c r="JE11" s="403"/>
      <c r="JF11" s="403"/>
      <c r="JG11" s="403"/>
      <c r="JH11" s="403"/>
      <c r="JI11" s="403"/>
      <c r="JJ11" s="403"/>
      <c r="JK11" s="403"/>
      <c r="JL11" s="403"/>
      <c r="JM11" s="403"/>
      <c r="JN11" s="403"/>
      <c r="JO11" s="403">
        <v>13</v>
      </c>
      <c r="JP11" s="403">
        <v>13</v>
      </c>
      <c r="JQ11" s="403">
        <v>10</v>
      </c>
      <c r="JR11" s="403">
        <v>5</v>
      </c>
      <c r="JS11" s="403">
        <v>13</v>
      </c>
      <c r="JT11" s="403">
        <v>13</v>
      </c>
      <c r="JU11" s="403">
        <v>13</v>
      </c>
      <c r="JV11" s="403"/>
      <c r="JW11" s="403"/>
      <c r="JX11" s="403"/>
      <c r="JY11" s="403"/>
      <c r="JZ11" s="403"/>
      <c r="KA11" s="403"/>
      <c r="KB11" s="403"/>
      <c r="KC11" s="403"/>
      <c r="KD11" s="403"/>
      <c r="KE11" s="403"/>
      <c r="KF11" s="403"/>
      <c r="KG11" s="403"/>
      <c r="KH11" s="403"/>
      <c r="KI11" s="403"/>
      <c r="KJ11" s="403"/>
      <c r="KK11" s="403"/>
      <c r="KL11" s="403"/>
      <c r="KM11" s="403"/>
      <c r="KN11" s="403"/>
      <c r="KO11" s="403"/>
      <c r="KP11" s="403"/>
      <c r="KQ11" s="403"/>
      <c r="KR11" s="403"/>
      <c r="KS11" s="403"/>
      <c r="KT11" s="403"/>
      <c r="KU11" s="403"/>
      <c r="KV11" s="403"/>
      <c r="KW11" s="403"/>
      <c r="KX11" s="403"/>
      <c r="KY11" s="403"/>
      <c r="KZ11" s="403"/>
      <c r="LA11" s="403"/>
      <c r="LB11" s="403"/>
      <c r="LC11" s="403"/>
      <c r="LD11" s="403"/>
      <c r="LE11" s="403"/>
      <c r="LF11" s="403"/>
      <c r="LG11" s="403"/>
      <c r="LH11" s="403"/>
      <c r="LI11" s="403"/>
      <c r="LJ11" s="403"/>
      <c r="LK11" s="403"/>
      <c r="LL11" s="403"/>
      <c r="LM11" s="403"/>
      <c r="LN11" s="403"/>
      <c r="LO11" s="403"/>
      <c r="LP11" s="403"/>
      <c r="LQ11" s="403"/>
      <c r="LR11" s="403"/>
      <c r="LS11" s="403"/>
      <c r="LT11" s="403"/>
      <c r="LU11" s="403"/>
      <c r="LV11" s="403"/>
      <c r="LW11" s="403"/>
      <c r="LX11" s="403"/>
      <c r="LY11" s="403"/>
      <c r="LZ11" s="403"/>
      <c r="MA11" s="403"/>
      <c r="MB11" s="403"/>
      <c r="MC11" s="403"/>
      <c r="MD11" s="403"/>
      <c r="ME11" s="403"/>
      <c r="MF11" s="403"/>
      <c r="MG11" s="403"/>
      <c r="MH11" s="403"/>
      <c r="MI11" s="403"/>
      <c r="MJ11" s="403"/>
      <c r="MK11" s="403"/>
      <c r="ML11" s="403"/>
      <c r="MM11" s="403"/>
      <c r="MN11" s="403"/>
      <c r="MO11" s="403"/>
      <c r="MP11" s="403"/>
      <c r="MQ11" s="403"/>
      <c r="MR11" s="403"/>
      <c r="MS11" s="403"/>
      <c r="MT11" s="403"/>
      <c r="MU11" s="403"/>
      <c r="MV11" s="403"/>
      <c r="MW11" s="403"/>
      <c r="MX11" s="403"/>
      <c r="MY11" s="403"/>
      <c r="MZ11" s="403"/>
      <c r="NA11" s="403"/>
      <c r="NB11" s="403"/>
      <c r="NC11" s="403"/>
      <c r="ND11" s="403"/>
      <c r="NE11" s="403"/>
      <c r="NF11" s="403"/>
      <c r="NG11" s="403"/>
      <c r="NH11" s="403"/>
      <c r="NI11" s="403"/>
      <c r="NJ11" s="403"/>
      <c r="NK11" s="403"/>
      <c r="NL11" s="403"/>
      <c r="NM11" s="403"/>
      <c r="NN11" s="403"/>
      <c r="NO11" s="403"/>
      <c r="NP11" s="403"/>
      <c r="NQ11" s="403"/>
      <c r="NR11" s="403"/>
      <c r="NS11" s="403"/>
      <c r="NT11" s="403"/>
      <c r="NU11" s="403"/>
      <c r="NV11" s="403"/>
      <c r="NW11" s="403"/>
      <c r="NX11" s="403"/>
      <c r="NY11" s="403"/>
      <c r="NZ11" s="403"/>
      <c r="OA11" s="403"/>
      <c r="OB11" s="403"/>
      <c r="OC11" s="403"/>
      <c r="OD11" s="403"/>
      <c r="OE11" s="403"/>
      <c r="OF11" s="403"/>
      <c r="OG11" s="403"/>
      <c r="OH11" s="403"/>
      <c r="OI11" s="403"/>
      <c r="OJ11" s="403"/>
      <c r="OK11" s="403"/>
      <c r="OL11" s="403"/>
      <c r="OM11" s="403"/>
      <c r="ON11" s="403"/>
      <c r="OO11" s="403"/>
      <c r="OP11" s="403"/>
      <c r="OQ11" s="403"/>
      <c r="OR11" s="403"/>
      <c r="OS11" s="403"/>
      <c r="OT11" s="403"/>
      <c r="OU11" s="403"/>
      <c r="OV11" s="403"/>
      <c r="OW11" s="403"/>
      <c r="OX11" s="403"/>
      <c r="OY11" s="403">
        <v>78</v>
      </c>
      <c r="OZ11" s="403">
        <v>78</v>
      </c>
      <c r="PA11" s="403">
        <v>58</v>
      </c>
      <c r="PB11" s="403">
        <v>21</v>
      </c>
      <c r="PC11" s="403">
        <v>78</v>
      </c>
      <c r="PD11" s="403">
        <v>78</v>
      </c>
      <c r="PE11" s="403">
        <v>78</v>
      </c>
    </row>
    <row r="12" spans="1:421" x14ac:dyDescent="0.3">
      <c r="A12" s="457" t="s">
        <v>2904</v>
      </c>
      <c r="B12" s="403"/>
      <c r="C12" s="403"/>
      <c r="D12" s="403"/>
      <c r="E12" s="403"/>
      <c r="F12" s="403"/>
      <c r="G12" s="403"/>
      <c r="H12" s="403"/>
      <c r="I12" s="403">
        <v>2</v>
      </c>
      <c r="J12" s="403">
        <v>2</v>
      </c>
      <c r="K12" s="403">
        <v>2</v>
      </c>
      <c r="L12" s="403">
        <v>2</v>
      </c>
      <c r="M12" s="403">
        <v>2</v>
      </c>
      <c r="N12" s="403">
        <v>2</v>
      </c>
      <c r="O12" s="403">
        <v>2</v>
      </c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/>
      <c r="AZ12" s="403"/>
      <c r="BA12" s="403"/>
      <c r="BB12" s="403"/>
      <c r="BC12" s="403"/>
      <c r="BD12" s="403"/>
      <c r="BE12" s="403"/>
      <c r="BF12" s="403"/>
      <c r="BG12" s="403"/>
      <c r="BH12" s="403"/>
      <c r="BI12" s="403"/>
      <c r="BJ12" s="403"/>
      <c r="BK12" s="403"/>
      <c r="BL12" s="403"/>
      <c r="BM12" s="403"/>
      <c r="BN12" s="403"/>
      <c r="BO12" s="403"/>
      <c r="BP12" s="403"/>
      <c r="BQ12" s="403"/>
      <c r="BR12" s="403"/>
      <c r="BS12" s="403"/>
      <c r="BT12" s="403"/>
      <c r="BU12" s="403"/>
      <c r="BV12" s="403"/>
      <c r="BW12" s="403"/>
      <c r="BX12" s="403"/>
      <c r="BY12" s="403"/>
      <c r="BZ12" s="403"/>
      <c r="CA12" s="403"/>
      <c r="CB12" s="403"/>
      <c r="CC12" s="403"/>
      <c r="CD12" s="403"/>
      <c r="CE12" s="403"/>
      <c r="CF12" s="403"/>
      <c r="CG12" s="403"/>
      <c r="CH12" s="403"/>
      <c r="CI12" s="403"/>
      <c r="CJ12" s="403"/>
      <c r="CK12" s="403"/>
      <c r="CL12" s="403"/>
      <c r="CM12" s="403"/>
      <c r="CN12" s="403"/>
      <c r="CO12" s="403"/>
      <c r="CP12" s="403"/>
      <c r="CQ12" s="403"/>
      <c r="CR12" s="403"/>
      <c r="CS12" s="403"/>
      <c r="CT12" s="403"/>
      <c r="CU12" s="403"/>
      <c r="CV12" s="403"/>
      <c r="CW12" s="403"/>
      <c r="CX12" s="403"/>
      <c r="CY12" s="403"/>
      <c r="CZ12" s="403"/>
      <c r="DA12" s="403"/>
      <c r="DB12" s="403"/>
      <c r="DC12" s="403"/>
      <c r="DD12" s="403"/>
      <c r="DE12" s="403"/>
      <c r="DF12" s="403"/>
      <c r="DG12" s="403"/>
      <c r="DH12" s="403"/>
      <c r="DI12" s="403"/>
      <c r="DJ12" s="403"/>
      <c r="DK12" s="403"/>
      <c r="DL12" s="403"/>
      <c r="DM12" s="403"/>
      <c r="DN12" s="403"/>
      <c r="DO12" s="403"/>
      <c r="DP12" s="403"/>
      <c r="DQ12" s="403"/>
      <c r="DR12" s="403"/>
      <c r="DS12" s="403"/>
      <c r="DT12" s="403"/>
      <c r="DU12" s="403"/>
      <c r="DV12" s="403"/>
      <c r="DW12" s="403"/>
      <c r="DX12" s="403"/>
      <c r="DY12" s="403"/>
      <c r="DZ12" s="403"/>
      <c r="EA12" s="403"/>
      <c r="EB12" s="403"/>
      <c r="EC12" s="403"/>
      <c r="ED12" s="403"/>
      <c r="EE12" s="403"/>
      <c r="EF12" s="403"/>
      <c r="EG12" s="403"/>
      <c r="EH12" s="403"/>
      <c r="EI12" s="403"/>
      <c r="EJ12" s="403"/>
      <c r="EK12" s="403"/>
      <c r="EL12" s="403"/>
      <c r="EM12" s="403"/>
      <c r="EN12" s="403"/>
      <c r="EO12" s="403"/>
      <c r="EP12" s="403"/>
      <c r="EQ12" s="403"/>
      <c r="ER12" s="403"/>
      <c r="ES12" s="403"/>
      <c r="ET12" s="403"/>
      <c r="EU12" s="403"/>
      <c r="EV12" s="403"/>
      <c r="EW12" s="403"/>
      <c r="EX12" s="403"/>
      <c r="EY12" s="403"/>
      <c r="EZ12" s="403"/>
      <c r="FA12" s="403"/>
      <c r="FB12" s="403"/>
      <c r="FC12" s="403"/>
      <c r="FD12" s="403"/>
      <c r="FE12" s="403"/>
      <c r="FF12" s="403"/>
      <c r="FG12" s="403"/>
      <c r="FH12" s="403"/>
      <c r="FI12" s="403"/>
      <c r="FJ12" s="403"/>
      <c r="FK12" s="403"/>
      <c r="FL12" s="403"/>
      <c r="FM12" s="403"/>
      <c r="FN12" s="403"/>
      <c r="FO12" s="403"/>
      <c r="FP12" s="403"/>
      <c r="FQ12" s="403"/>
      <c r="FR12" s="403"/>
      <c r="FS12" s="403"/>
      <c r="FT12" s="403"/>
      <c r="FU12" s="403"/>
      <c r="FV12" s="403"/>
      <c r="FW12" s="403"/>
      <c r="FX12" s="403"/>
      <c r="FY12" s="403"/>
      <c r="FZ12" s="403"/>
      <c r="GA12" s="403"/>
      <c r="GB12" s="403"/>
      <c r="GC12" s="403"/>
      <c r="GD12" s="403"/>
      <c r="GE12" s="403"/>
      <c r="GF12" s="403"/>
      <c r="GG12" s="403"/>
      <c r="GH12" s="403"/>
      <c r="GI12" s="403"/>
      <c r="GJ12" s="403"/>
      <c r="GK12" s="403"/>
      <c r="GL12" s="403"/>
      <c r="GM12" s="403"/>
      <c r="GN12" s="403"/>
      <c r="GO12" s="403"/>
      <c r="GP12" s="403"/>
      <c r="GQ12" s="403"/>
      <c r="GR12" s="403"/>
      <c r="GS12" s="403"/>
      <c r="GT12" s="403"/>
      <c r="GU12" s="403"/>
      <c r="GV12" s="403"/>
      <c r="GW12" s="403"/>
      <c r="GX12" s="403"/>
      <c r="GY12" s="403"/>
      <c r="GZ12" s="403"/>
      <c r="HA12" s="403"/>
      <c r="HB12" s="403"/>
      <c r="HC12" s="403"/>
      <c r="HD12" s="403"/>
      <c r="HE12" s="403"/>
      <c r="HF12" s="403"/>
      <c r="HG12" s="403"/>
      <c r="HH12" s="403"/>
      <c r="HI12" s="403"/>
      <c r="HJ12" s="403"/>
      <c r="HK12" s="403"/>
      <c r="HL12" s="403"/>
      <c r="HM12" s="403"/>
      <c r="HN12" s="403"/>
      <c r="HO12" s="403"/>
      <c r="HP12" s="403"/>
      <c r="HQ12" s="403"/>
      <c r="HR12" s="403"/>
      <c r="HS12" s="403"/>
      <c r="HT12" s="403"/>
      <c r="HU12" s="403"/>
      <c r="HV12" s="403"/>
      <c r="HW12" s="403"/>
      <c r="HX12" s="403"/>
      <c r="HY12" s="403"/>
      <c r="HZ12" s="403"/>
      <c r="IA12" s="403"/>
      <c r="IB12" s="403"/>
      <c r="IC12" s="403"/>
      <c r="ID12" s="403"/>
      <c r="IE12" s="403"/>
      <c r="IF12" s="403"/>
      <c r="IG12" s="403"/>
      <c r="IH12" s="403"/>
      <c r="II12" s="403"/>
      <c r="IJ12" s="403"/>
      <c r="IK12" s="403"/>
      <c r="IL12" s="403"/>
      <c r="IM12" s="403"/>
      <c r="IN12" s="403"/>
      <c r="IO12" s="403"/>
      <c r="IP12" s="403"/>
      <c r="IQ12" s="403"/>
      <c r="IR12" s="403"/>
      <c r="IS12" s="403"/>
      <c r="IT12" s="403"/>
      <c r="IU12" s="403"/>
      <c r="IV12" s="403"/>
      <c r="IW12" s="403"/>
      <c r="IX12" s="403"/>
      <c r="IY12" s="403"/>
      <c r="IZ12" s="403"/>
      <c r="JA12" s="403"/>
      <c r="JB12" s="403"/>
      <c r="JC12" s="403"/>
      <c r="JD12" s="403"/>
      <c r="JE12" s="403"/>
      <c r="JF12" s="403"/>
      <c r="JG12" s="403"/>
      <c r="JH12" s="403"/>
      <c r="JI12" s="403"/>
      <c r="JJ12" s="403"/>
      <c r="JK12" s="403"/>
      <c r="JL12" s="403"/>
      <c r="JM12" s="403"/>
      <c r="JN12" s="403"/>
      <c r="JO12" s="403"/>
      <c r="JP12" s="403"/>
      <c r="JQ12" s="403"/>
      <c r="JR12" s="403"/>
      <c r="JS12" s="403"/>
      <c r="JT12" s="403"/>
      <c r="JU12" s="403"/>
      <c r="JV12" s="403"/>
      <c r="JW12" s="403"/>
      <c r="JX12" s="403"/>
      <c r="JY12" s="403"/>
      <c r="JZ12" s="403"/>
      <c r="KA12" s="403"/>
      <c r="KB12" s="403"/>
      <c r="KC12" s="403"/>
      <c r="KD12" s="403"/>
      <c r="KE12" s="403"/>
      <c r="KF12" s="403"/>
      <c r="KG12" s="403"/>
      <c r="KH12" s="403"/>
      <c r="KI12" s="403"/>
      <c r="KJ12" s="403"/>
      <c r="KK12" s="403"/>
      <c r="KL12" s="403"/>
      <c r="KM12" s="403"/>
      <c r="KN12" s="403"/>
      <c r="KO12" s="403"/>
      <c r="KP12" s="403"/>
      <c r="KQ12" s="403"/>
      <c r="KR12" s="403"/>
      <c r="KS12" s="403"/>
      <c r="KT12" s="403"/>
      <c r="KU12" s="403"/>
      <c r="KV12" s="403"/>
      <c r="KW12" s="403"/>
      <c r="KX12" s="403"/>
      <c r="KY12" s="403"/>
      <c r="KZ12" s="403"/>
      <c r="LA12" s="403"/>
      <c r="LB12" s="403"/>
      <c r="LC12" s="403"/>
      <c r="LD12" s="403"/>
      <c r="LE12" s="403"/>
      <c r="LF12" s="403"/>
      <c r="LG12" s="403"/>
      <c r="LH12" s="403"/>
      <c r="LI12" s="403"/>
      <c r="LJ12" s="403"/>
      <c r="LK12" s="403"/>
      <c r="LL12" s="403"/>
      <c r="LM12" s="403"/>
      <c r="LN12" s="403"/>
      <c r="LO12" s="403"/>
      <c r="LP12" s="403"/>
      <c r="LQ12" s="403"/>
      <c r="LR12" s="403"/>
      <c r="LS12" s="403"/>
      <c r="LT12" s="403"/>
      <c r="LU12" s="403"/>
      <c r="LV12" s="403"/>
      <c r="LW12" s="403"/>
      <c r="LX12" s="403"/>
      <c r="LY12" s="403"/>
      <c r="LZ12" s="403"/>
      <c r="MA12" s="403"/>
      <c r="MB12" s="403"/>
      <c r="MC12" s="403"/>
      <c r="MD12" s="403"/>
      <c r="ME12" s="403"/>
      <c r="MF12" s="403"/>
      <c r="MG12" s="403"/>
      <c r="MH12" s="403"/>
      <c r="MI12" s="403"/>
      <c r="MJ12" s="403"/>
      <c r="MK12" s="403"/>
      <c r="ML12" s="403"/>
      <c r="MM12" s="403"/>
      <c r="MN12" s="403"/>
      <c r="MO12" s="403"/>
      <c r="MP12" s="403"/>
      <c r="MQ12" s="403"/>
      <c r="MR12" s="403"/>
      <c r="MS12" s="403"/>
      <c r="MT12" s="403"/>
      <c r="MU12" s="403"/>
      <c r="MV12" s="403"/>
      <c r="MW12" s="403"/>
      <c r="MX12" s="403"/>
      <c r="MY12" s="403"/>
      <c r="MZ12" s="403"/>
      <c r="NA12" s="403"/>
      <c r="NB12" s="403"/>
      <c r="NC12" s="403"/>
      <c r="ND12" s="403"/>
      <c r="NE12" s="403"/>
      <c r="NF12" s="403"/>
      <c r="NG12" s="403"/>
      <c r="NH12" s="403"/>
      <c r="NI12" s="403"/>
      <c r="NJ12" s="403"/>
      <c r="NK12" s="403"/>
      <c r="NL12" s="403"/>
      <c r="NM12" s="403"/>
      <c r="NN12" s="403"/>
      <c r="NO12" s="403"/>
      <c r="NP12" s="403"/>
      <c r="NQ12" s="403"/>
      <c r="NR12" s="403"/>
      <c r="NS12" s="403"/>
      <c r="NT12" s="403"/>
      <c r="NU12" s="403"/>
      <c r="NV12" s="403"/>
      <c r="NW12" s="403"/>
      <c r="NX12" s="403"/>
      <c r="NY12" s="403"/>
      <c r="NZ12" s="403"/>
      <c r="OA12" s="403"/>
      <c r="OB12" s="403"/>
      <c r="OC12" s="403"/>
      <c r="OD12" s="403"/>
      <c r="OE12" s="403"/>
      <c r="OF12" s="403"/>
      <c r="OG12" s="403"/>
      <c r="OH12" s="403"/>
      <c r="OI12" s="403"/>
      <c r="OJ12" s="403"/>
      <c r="OK12" s="403"/>
      <c r="OL12" s="403"/>
      <c r="OM12" s="403"/>
      <c r="ON12" s="403"/>
      <c r="OO12" s="403"/>
      <c r="OP12" s="403"/>
      <c r="OQ12" s="403"/>
      <c r="OR12" s="403"/>
      <c r="OS12" s="403"/>
      <c r="OT12" s="403"/>
      <c r="OU12" s="403"/>
      <c r="OV12" s="403"/>
      <c r="OW12" s="403"/>
      <c r="OX12" s="403"/>
      <c r="OY12" s="403">
        <v>2</v>
      </c>
      <c r="OZ12" s="403">
        <v>2</v>
      </c>
      <c r="PA12" s="403">
        <v>2</v>
      </c>
      <c r="PB12" s="403">
        <v>2</v>
      </c>
      <c r="PC12" s="403">
        <v>2</v>
      </c>
      <c r="PD12" s="403">
        <v>2</v>
      </c>
      <c r="PE12" s="403">
        <v>2</v>
      </c>
    </row>
    <row r="13" spans="1:421" x14ac:dyDescent="0.3">
      <c r="A13" s="457" t="s">
        <v>2905</v>
      </c>
      <c r="B13" s="403"/>
      <c r="C13" s="403"/>
      <c r="D13" s="403"/>
      <c r="E13" s="403"/>
      <c r="F13" s="403"/>
      <c r="G13" s="403"/>
      <c r="H13" s="403"/>
      <c r="I13" s="403">
        <v>3</v>
      </c>
      <c r="J13" s="403">
        <v>3</v>
      </c>
      <c r="K13" s="403">
        <v>3</v>
      </c>
      <c r="L13" s="403"/>
      <c r="M13" s="403">
        <v>3</v>
      </c>
      <c r="N13" s="403">
        <v>3</v>
      </c>
      <c r="O13" s="403">
        <v>3</v>
      </c>
      <c r="P13" s="403"/>
      <c r="Q13" s="403"/>
      <c r="R13" s="403"/>
      <c r="S13" s="403"/>
      <c r="T13" s="403"/>
      <c r="U13" s="403"/>
      <c r="V13" s="403"/>
      <c r="W13" s="403">
        <v>7</v>
      </c>
      <c r="X13" s="403">
        <v>7</v>
      </c>
      <c r="Y13" s="403">
        <v>7</v>
      </c>
      <c r="Z13" s="403"/>
      <c r="AA13" s="403">
        <v>7</v>
      </c>
      <c r="AB13" s="403">
        <v>7</v>
      </c>
      <c r="AC13" s="403">
        <v>7</v>
      </c>
      <c r="AD13" s="403">
        <v>6</v>
      </c>
      <c r="AE13" s="403">
        <v>6</v>
      </c>
      <c r="AF13" s="403">
        <v>6</v>
      </c>
      <c r="AG13" s="403"/>
      <c r="AH13" s="403">
        <v>6</v>
      </c>
      <c r="AI13" s="403">
        <v>6</v>
      </c>
      <c r="AJ13" s="403">
        <v>6</v>
      </c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/>
      <c r="AV13" s="403"/>
      <c r="AW13" s="403"/>
      <c r="AX13" s="403"/>
      <c r="AY13" s="403"/>
      <c r="AZ13" s="403"/>
      <c r="BA13" s="403"/>
      <c r="BB13" s="403"/>
      <c r="BC13" s="403"/>
      <c r="BD13" s="403"/>
      <c r="BE13" s="403"/>
      <c r="BF13" s="403"/>
      <c r="BG13" s="403"/>
      <c r="BH13" s="403"/>
      <c r="BI13" s="403"/>
      <c r="BJ13" s="403"/>
      <c r="BK13" s="403"/>
      <c r="BL13" s="403"/>
      <c r="BM13" s="403"/>
      <c r="BN13" s="403"/>
      <c r="BO13" s="403"/>
      <c r="BP13" s="403"/>
      <c r="BQ13" s="403"/>
      <c r="BR13" s="403"/>
      <c r="BS13" s="403"/>
      <c r="BT13" s="403"/>
      <c r="BU13" s="403"/>
      <c r="BV13" s="403"/>
      <c r="BW13" s="403"/>
      <c r="BX13" s="403"/>
      <c r="BY13" s="403"/>
      <c r="BZ13" s="403"/>
      <c r="CA13" s="403"/>
      <c r="CB13" s="403"/>
      <c r="CC13" s="403"/>
      <c r="CD13" s="403"/>
      <c r="CE13" s="403"/>
      <c r="CF13" s="403"/>
      <c r="CG13" s="403"/>
      <c r="CH13" s="403"/>
      <c r="CI13" s="403"/>
      <c r="CJ13" s="403"/>
      <c r="CK13" s="403"/>
      <c r="CL13" s="403"/>
      <c r="CM13" s="403"/>
      <c r="CN13" s="403"/>
      <c r="CO13" s="403"/>
      <c r="CP13" s="403"/>
      <c r="CQ13" s="403"/>
      <c r="CR13" s="403"/>
      <c r="CS13" s="403"/>
      <c r="CT13" s="403"/>
      <c r="CU13" s="403"/>
      <c r="CV13" s="403"/>
      <c r="CW13" s="403"/>
      <c r="CX13" s="403"/>
      <c r="CY13" s="403"/>
      <c r="CZ13" s="403"/>
      <c r="DA13" s="403"/>
      <c r="DB13" s="403"/>
      <c r="DC13" s="403"/>
      <c r="DD13" s="403"/>
      <c r="DE13" s="403"/>
      <c r="DF13" s="403"/>
      <c r="DG13" s="403"/>
      <c r="DH13" s="403"/>
      <c r="DI13" s="403"/>
      <c r="DJ13" s="403"/>
      <c r="DK13" s="403"/>
      <c r="DL13" s="403"/>
      <c r="DM13" s="403"/>
      <c r="DN13" s="403"/>
      <c r="DO13" s="403"/>
      <c r="DP13" s="403"/>
      <c r="DQ13" s="403"/>
      <c r="DR13" s="403"/>
      <c r="DS13" s="403"/>
      <c r="DT13" s="403"/>
      <c r="DU13" s="403"/>
      <c r="DV13" s="403"/>
      <c r="DW13" s="403"/>
      <c r="DX13" s="403"/>
      <c r="DY13" s="403"/>
      <c r="DZ13" s="403"/>
      <c r="EA13" s="403"/>
      <c r="EB13" s="403"/>
      <c r="EC13" s="403"/>
      <c r="ED13" s="403"/>
      <c r="EE13" s="403"/>
      <c r="EF13" s="403"/>
      <c r="EG13" s="403"/>
      <c r="EH13" s="403"/>
      <c r="EI13" s="403"/>
      <c r="EJ13" s="403"/>
      <c r="EK13" s="403"/>
      <c r="EL13" s="403"/>
      <c r="EM13" s="403"/>
      <c r="EN13" s="403"/>
      <c r="EO13" s="403"/>
      <c r="EP13" s="403"/>
      <c r="EQ13" s="403"/>
      <c r="ER13" s="403"/>
      <c r="ES13" s="403"/>
      <c r="ET13" s="403"/>
      <c r="EU13" s="403"/>
      <c r="EV13" s="403"/>
      <c r="EW13" s="403"/>
      <c r="EX13" s="403"/>
      <c r="EY13" s="403"/>
      <c r="EZ13" s="403"/>
      <c r="FA13" s="403"/>
      <c r="FB13" s="403"/>
      <c r="FC13" s="403"/>
      <c r="FD13" s="403"/>
      <c r="FE13" s="403"/>
      <c r="FF13" s="403"/>
      <c r="FG13" s="403"/>
      <c r="FH13" s="403"/>
      <c r="FI13" s="403"/>
      <c r="FJ13" s="403"/>
      <c r="FK13" s="403"/>
      <c r="FL13" s="403"/>
      <c r="FM13" s="403"/>
      <c r="FN13" s="403"/>
      <c r="FO13" s="403"/>
      <c r="FP13" s="403"/>
      <c r="FQ13" s="403"/>
      <c r="FR13" s="403"/>
      <c r="FS13" s="403"/>
      <c r="FT13" s="403"/>
      <c r="FU13" s="403"/>
      <c r="FV13" s="403"/>
      <c r="FW13" s="403"/>
      <c r="FX13" s="403"/>
      <c r="FY13" s="403"/>
      <c r="FZ13" s="403"/>
      <c r="GA13" s="403"/>
      <c r="GB13" s="403"/>
      <c r="GC13" s="403"/>
      <c r="GD13" s="403"/>
      <c r="GE13" s="403"/>
      <c r="GF13" s="403"/>
      <c r="GG13" s="403"/>
      <c r="GH13" s="403"/>
      <c r="GI13" s="403"/>
      <c r="GJ13" s="403"/>
      <c r="GK13" s="403"/>
      <c r="GL13" s="403"/>
      <c r="GM13" s="403"/>
      <c r="GN13" s="403"/>
      <c r="GO13" s="403"/>
      <c r="GP13" s="403"/>
      <c r="GQ13" s="403"/>
      <c r="GR13" s="403"/>
      <c r="GS13" s="403"/>
      <c r="GT13" s="403"/>
      <c r="GU13" s="403"/>
      <c r="GV13" s="403"/>
      <c r="GW13" s="403"/>
      <c r="GX13" s="403"/>
      <c r="GY13" s="403"/>
      <c r="GZ13" s="403"/>
      <c r="HA13" s="403"/>
      <c r="HB13" s="403"/>
      <c r="HC13" s="403"/>
      <c r="HD13" s="403"/>
      <c r="HE13" s="403"/>
      <c r="HF13" s="403"/>
      <c r="HG13" s="403"/>
      <c r="HH13" s="403"/>
      <c r="HI13" s="403"/>
      <c r="HJ13" s="403"/>
      <c r="HK13" s="403"/>
      <c r="HL13" s="403"/>
      <c r="HM13" s="403"/>
      <c r="HN13" s="403"/>
      <c r="HO13" s="403"/>
      <c r="HP13" s="403"/>
      <c r="HQ13" s="403"/>
      <c r="HR13" s="403"/>
      <c r="HS13" s="403"/>
      <c r="HT13" s="403"/>
      <c r="HU13" s="403"/>
      <c r="HV13" s="403"/>
      <c r="HW13" s="403"/>
      <c r="HX13" s="403"/>
      <c r="HY13" s="403"/>
      <c r="HZ13" s="403"/>
      <c r="IA13" s="403"/>
      <c r="IB13" s="403"/>
      <c r="IC13" s="403"/>
      <c r="ID13" s="403"/>
      <c r="IE13" s="403"/>
      <c r="IF13" s="403"/>
      <c r="IG13" s="403"/>
      <c r="IH13" s="403"/>
      <c r="II13" s="403"/>
      <c r="IJ13" s="403"/>
      <c r="IK13" s="403"/>
      <c r="IL13" s="403"/>
      <c r="IM13" s="403">
        <v>1</v>
      </c>
      <c r="IN13" s="403">
        <v>1</v>
      </c>
      <c r="IO13" s="403"/>
      <c r="IP13" s="403"/>
      <c r="IQ13" s="403">
        <v>1</v>
      </c>
      <c r="IR13" s="403">
        <v>1</v>
      </c>
      <c r="IS13" s="403">
        <v>1</v>
      </c>
      <c r="IT13" s="403"/>
      <c r="IU13" s="403"/>
      <c r="IV13" s="403"/>
      <c r="IW13" s="403"/>
      <c r="IX13" s="403"/>
      <c r="IY13" s="403"/>
      <c r="IZ13" s="403"/>
      <c r="JA13" s="403"/>
      <c r="JB13" s="403"/>
      <c r="JC13" s="403"/>
      <c r="JD13" s="403"/>
      <c r="JE13" s="403"/>
      <c r="JF13" s="403"/>
      <c r="JG13" s="403"/>
      <c r="JH13" s="403"/>
      <c r="JI13" s="403"/>
      <c r="JJ13" s="403"/>
      <c r="JK13" s="403"/>
      <c r="JL13" s="403"/>
      <c r="JM13" s="403"/>
      <c r="JN13" s="403"/>
      <c r="JO13" s="403">
        <v>3</v>
      </c>
      <c r="JP13" s="403">
        <v>3</v>
      </c>
      <c r="JQ13" s="403"/>
      <c r="JR13" s="403"/>
      <c r="JS13" s="403">
        <v>3</v>
      </c>
      <c r="JT13" s="403">
        <v>3</v>
      </c>
      <c r="JU13" s="403">
        <v>3</v>
      </c>
      <c r="JV13" s="403"/>
      <c r="JW13" s="403"/>
      <c r="JX13" s="403"/>
      <c r="JY13" s="403"/>
      <c r="JZ13" s="403"/>
      <c r="KA13" s="403"/>
      <c r="KB13" s="403"/>
      <c r="KC13" s="403"/>
      <c r="KD13" s="403"/>
      <c r="KE13" s="403"/>
      <c r="KF13" s="403"/>
      <c r="KG13" s="403"/>
      <c r="KH13" s="403"/>
      <c r="KI13" s="403"/>
      <c r="KJ13" s="403"/>
      <c r="KK13" s="403"/>
      <c r="KL13" s="403"/>
      <c r="KM13" s="403"/>
      <c r="KN13" s="403"/>
      <c r="KO13" s="403"/>
      <c r="KP13" s="403"/>
      <c r="KQ13" s="403"/>
      <c r="KR13" s="403"/>
      <c r="KS13" s="403"/>
      <c r="KT13" s="403"/>
      <c r="KU13" s="403"/>
      <c r="KV13" s="403"/>
      <c r="KW13" s="403"/>
      <c r="KX13" s="403"/>
      <c r="KY13" s="403"/>
      <c r="KZ13" s="403"/>
      <c r="LA13" s="403"/>
      <c r="LB13" s="403"/>
      <c r="LC13" s="403"/>
      <c r="LD13" s="403"/>
      <c r="LE13" s="403"/>
      <c r="LF13" s="403"/>
      <c r="LG13" s="403"/>
      <c r="LH13" s="403"/>
      <c r="LI13" s="403"/>
      <c r="LJ13" s="403"/>
      <c r="LK13" s="403"/>
      <c r="LL13" s="403"/>
      <c r="LM13" s="403"/>
      <c r="LN13" s="403"/>
      <c r="LO13" s="403"/>
      <c r="LP13" s="403"/>
      <c r="LQ13" s="403"/>
      <c r="LR13" s="403"/>
      <c r="LS13" s="403"/>
      <c r="LT13" s="403"/>
      <c r="LU13" s="403"/>
      <c r="LV13" s="403"/>
      <c r="LW13" s="403"/>
      <c r="LX13" s="403"/>
      <c r="LY13" s="403"/>
      <c r="LZ13" s="403"/>
      <c r="MA13" s="403"/>
      <c r="MB13" s="403"/>
      <c r="MC13" s="403"/>
      <c r="MD13" s="403"/>
      <c r="ME13" s="403"/>
      <c r="MF13" s="403"/>
      <c r="MG13" s="403"/>
      <c r="MH13" s="403"/>
      <c r="MI13" s="403"/>
      <c r="MJ13" s="403"/>
      <c r="MK13" s="403"/>
      <c r="ML13" s="403"/>
      <c r="MM13" s="403"/>
      <c r="MN13" s="403"/>
      <c r="MO13" s="403"/>
      <c r="MP13" s="403"/>
      <c r="MQ13" s="403"/>
      <c r="MR13" s="403"/>
      <c r="MS13" s="403"/>
      <c r="MT13" s="403"/>
      <c r="MU13" s="403"/>
      <c r="MV13" s="403"/>
      <c r="MW13" s="403"/>
      <c r="MX13" s="403"/>
      <c r="MY13" s="403"/>
      <c r="MZ13" s="403"/>
      <c r="NA13" s="403"/>
      <c r="NB13" s="403"/>
      <c r="NC13" s="403"/>
      <c r="ND13" s="403"/>
      <c r="NE13" s="403"/>
      <c r="NF13" s="403"/>
      <c r="NG13" s="403"/>
      <c r="NH13" s="403"/>
      <c r="NI13" s="403"/>
      <c r="NJ13" s="403"/>
      <c r="NK13" s="403"/>
      <c r="NL13" s="403"/>
      <c r="NM13" s="403"/>
      <c r="NN13" s="403"/>
      <c r="NO13" s="403"/>
      <c r="NP13" s="403"/>
      <c r="NQ13" s="403"/>
      <c r="NR13" s="403"/>
      <c r="NS13" s="403"/>
      <c r="NT13" s="403"/>
      <c r="NU13" s="403"/>
      <c r="NV13" s="403"/>
      <c r="NW13" s="403"/>
      <c r="NX13" s="403"/>
      <c r="NY13" s="403"/>
      <c r="NZ13" s="403"/>
      <c r="OA13" s="403"/>
      <c r="OB13" s="403"/>
      <c r="OC13" s="403"/>
      <c r="OD13" s="403"/>
      <c r="OE13" s="403"/>
      <c r="OF13" s="403"/>
      <c r="OG13" s="403"/>
      <c r="OH13" s="403"/>
      <c r="OI13" s="403"/>
      <c r="OJ13" s="403"/>
      <c r="OK13" s="403"/>
      <c r="OL13" s="403"/>
      <c r="OM13" s="403"/>
      <c r="ON13" s="403"/>
      <c r="OO13" s="403"/>
      <c r="OP13" s="403"/>
      <c r="OQ13" s="403"/>
      <c r="OR13" s="403"/>
      <c r="OS13" s="403"/>
      <c r="OT13" s="403"/>
      <c r="OU13" s="403"/>
      <c r="OV13" s="403"/>
      <c r="OW13" s="403"/>
      <c r="OX13" s="403"/>
      <c r="OY13" s="403">
        <v>20</v>
      </c>
      <c r="OZ13" s="403">
        <v>20</v>
      </c>
      <c r="PA13" s="403">
        <v>16</v>
      </c>
      <c r="PB13" s="403"/>
      <c r="PC13" s="403">
        <v>20</v>
      </c>
      <c r="PD13" s="403">
        <v>20</v>
      </c>
      <c r="PE13" s="403">
        <v>20</v>
      </c>
    </row>
    <row r="14" spans="1:421" x14ac:dyDescent="0.3">
      <c r="A14" s="457" t="s">
        <v>2957</v>
      </c>
      <c r="B14" s="403"/>
      <c r="C14" s="403"/>
      <c r="D14" s="403"/>
      <c r="E14" s="403"/>
      <c r="F14" s="403"/>
      <c r="G14" s="403"/>
      <c r="H14" s="403"/>
      <c r="I14" s="403"/>
      <c r="J14" s="403"/>
      <c r="K14" s="403"/>
      <c r="L14" s="403"/>
      <c r="M14" s="403"/>
      <c r="N14" s="403"/>
      <c r="O14" s="403"/>
      <c r="P14" s="403"/>
      <c r="Q14" s="403"/>
      <c r="R14" s="403"/>
      <c r="S14" s="403"/>
      <c r="T14" s="403"/>
      <c r="U14" s="403"/>
      <c r="V14" s="403"/>
      <c r="W14" s="403">
        <v>3</v>
      </c>
      <c r="X14" s="403">
        <v>3</v>
      </c>
      <c r="Y14" s="403">
        <v>3</v>
      </c>
      <c r="Z14" s="403">
        <v>3</v>
      </c>
      <c r="AA14" s="403">
        <v>3</v>
      </c>
      <c r="AB14" s="403">
        <v>3</v>
      </c>
      <c r="AC14" s="403">
        <v>3</v>
      </c>
      <c r="AD14" s="403">
        <v>2</v>
      </c>
      <c r="AE14" s="403">
        <v>2</v>
      </c>
      <c r="AF14" s="403">
        <v>2</v>
      </c>
      <c r="AG14" s="403">
        <v>2</v>
      </c>
      <c r="AH14" s="403">
        <v>2</v>
      </c>
      <c r="AI14" s="403">
        <v>2</v>
      </c>
      <c r="AJ14" s="403">
        <v>2</v>
      </c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/>
      <c r="AZ14" s="403"/>
      <c r="BA14" s="403"/>
      <c r="BB14" s="403"/>
      <c r="BC14" s="403"/>
      <c r="BD14" s="403"/>
      <c r="BE14" s="403"/>
      <c r="BF14" s="403"/>
      <c r="BG14" s="403"/>
      <c r="BH14" s="403"/>
      <c r="BI14" s="403"/>
      <c r="BJ14" s="403"/>
      <c r="BK14" s="403"/>
      <c r="BL14" s="403"/>
      <c r="BM14" s="403"/>
      <c r="BN14" s="403"/>
      <c r="BO14" s="403"/>
      <c r="BP14" s="403"/>
      <c r="BQ14" s="403"/>
      <c r="BR14" s="403"/>
      <c r="BS14" s="403"/>
      <c r="BT14" s="403"/>
      <c r="BU14" s="403"/>
      <c r="BV14" s="403"/>
      <c r="BW14" s="403"/>
      <c r="BX14" s="403"/>
      <c r="BY14" s="403"/>
      <c r="BZ14" s="403"/>
      <c r="CA14" s="403"/>
      <c r="CB14" s="403"/>
      <c r="CC14" s="403"/>
      <c r="CD14" s="403"/>
      <c r="CE14" s="403"/>
      <c r="CF14" s="403"/>
      <c r="CG14" s="403"/>
      <c r="CH14" s="403"/>
      <c r="CI14" s="403"/>
      <c r="CJ14" s="403"/>
      <c r="CK14" s="403"/>
      <c r="CL14" s="403"/>
      <c r="CM14" s="403"/>
      <c r="CN14" s="403"/>
      <c r="CO14" s="403"/>
      <c r="CP14" s="403"/>
      <c r="CQ14" s="403"/>
      <c r="CR14" s="403"/>
      <c r="CS14" s="403"/>
      <c r="CT14" s="403"/>
      <c r="CU14" s="403"/>
      <c r="CV14" s="403"/>
      <c r="CW14" s="403"/>
      <c r="CX14" s="403"/>
      <c r="CY14" s="403"/>
      <c r="CZ14" s="403"/>
      <c r="DA14" s="403"/>
      <c r="DB14" s="403"/>
      <c r="DC14" s="403"/>
      <c r="DD14" s="403"/>
      <c r="DE14" s="403"/>
      <c r="DF14" s="403"/>
      <c r="DG14" s="403"/>
      <c r="DH14" s="403"/>
      <c r="DI14" s="403"/>
      <c r="DJ14" s="403"/>
      <c r="DK14" s="403"/>
      <c r="DL14" s="403"/>
      <c r="DM14" s="403"/>
      <c r="DN14" s="403"/>
      <c r="DO14" s="403"/>
      <c r="DP14" s="403"/>
      <c r="DQ14" s="403"/>
      <c r="DR14" s="403"/>
      <c r="DS14" s="403"/>
      <c r="DT14" s="403"/>
      <c r="DU14" s="403"/>
      <c r="DV14" s="403"/>
      <c r="DW14" s="403"/>
      <c r="DX14" s="403"/>
      <c r="DY14" s="403"/>
      <c r="DZ14" s="403"/>
      <c r="EA14" s="403"/>
      <c r="EB14" s="403"/>
      <c r="EC14" s="403"/>
      <c r="ED14" s="403"/>
      <c r="EE14" s="403"/>
      <c r="EF14" s="403"/>
      <c r="EG14" s="403"/>
      <c r="EH14" s="403"/>
      <c r="EI14" s="403"/>
      <c r="EJ14" s="403"/>
      <c r="EK14" s="403"/>
      <c r="EL14" s="403"/>
      <c r="EM14" s="403"/>
      <c r="EN14" s="403"/>
      <c r="EO14" s="403"/>
      <c r="EP14" s="403"/>
      <c r="EQ14" s="403"/>
      <c r="ER14" s="403"/>
      <c r="ES14" s="403"/>
      <c r="ET14" s="403"/>
      <c r="EU14" s="403"/>
      <c r="EV14" s="403"/>
      <c r="EW14" s="403"/>
      <c r="EX14" s="403"/>
      <c r="EY14" s="403"/>
      <c r="EZ14" s="403"/>
      <c r="FA14" s="403"/>
      <c r="FB14" s="403"/>
      <c r="FC14" s="403"/>
      <c r="FD14" s="403"/>
      <c r="FE14" s="403"/>
      <c r="FF14" s="403"/>
      <c r="FG14" s="403"/>
      <c r="FH14" s="403"/>
      <c r="FI14" s="403"/>
      <c r="FJ14" s="403"/>
      <c r="FK14" s="403"/>
      <c r="FL14" s="403"/>
      <c r="FM14" s="403"/>
      <c r="FN14" s="403"/>
      <c r="FO14" s="403"/>
      <c r="FP14" s="403"/>
      <c r="FQ14" s="403"/>
      <c r="FR14" s="403"/>
      <c r="FS14" s="403"/>
      <c r="FT14" s="403"/>
      <c r="FU14" s="403"/>
      <c r="FV14" s="403"/>
      <c r="FW14" s="403"/>
      <c r="FX14" s="403"/>
      <c r="FY14" s="403"/>
      <c r="FZ14" s="403"/>
      <c r="GA14" s="403"/>
      <c r="GB14" s="403"/>
      <c r="GC14" s="403"/>
      <c r="GD14" s="403"/>
      <c r="GE14" s="403"/>
      <c r="GF14" s="403"/>
      <c r="GG14" s="403"/>
      <c r="GH14" s="403"/>
      <c r="GI14" s="403"/>
      <c r="GJ14" s="403"/>
      <c r="GK14" s="403"/>
      <c r="GL14" s="403"/>
      <c r="GM14" s="403"/>
      <c r="GN14" s="403"/>
      <c r="GO14" s="403"/>
      <c r="GP14" s="403"/>
      <c r="GQ14" s="403"/>
      <c r="GR14" s="403"/>
      <c r="GS14" s="403"/>
      <c r="GT14" s="403"/>
      <c r="GU14" s="403"/>
      <c r="GV14" s="403"/>
      <c r="GW14" s="403"/>
      <c r="GX14" s="403"/>
      <c r="GY14" s="403"/>
      <c r="GZ14" s="403"/>
      <c r="HA14" s="403"/>
      <c r="HB14" s="403"/>
      <c r="HC14" s="403"/>
      <c r="HD14" s="403"/>
      <c r="HE14" s="403"/>
      <c r="HF14" s="403"/>
      <c r="HG14" s="403"/>
      <c r="HH14" s="403"/>
      <c r="HI14" s="403"/>
      <c r="HJ14" s="403"/>
      <c r="HK14" s="403"/>
      <c r="HL14" s="403"/>
      <c r="HM14" s="403"/>
      <c r="HN14" s="403"/>
      <c r="HO14" s="403"/>
      <c r="HP14" s="403"/>
      <c r="HQ14" s="403"/>
      <c r="HR14" s="403"/>
      <c r="HS14" s="403"/>
      <c r="HT14" s="403"/>
      <c r="HU14" s="403"/>
      <c r="HV14" s="403"/>
      <c r="HW14" s="403"/>
      <c r="HX14" s="403"/>
      <c r="HY14" s="403"/>
      <c r="HZ14" s="403"/>
      <c r="IA14" s="403"/>
      <c r="IB14" s="403"/>
      <c r="IC14" s="403"/>
      <c r="ID14" s="403"/>
      <c r="IE14" s="403"/>
      <c r="IF14" s="403"/>
      <c r="IG14" s="403"/>
      <c r="IH14" s="403"/>
      <c r="II14" s="403"/>
      <c r="IJ14" s="403"/>
      <c r="IK14" s="403"/>
      <c r="IL14" s="403"/>
      <c r="IM14" s="403"/>
      <c r="IN14" s="403"/>
      <c r="IO14" s="403"/>
      <c r="IP14" s="403"/>
      <c r="IQ14" s="403"/>
      <c r="IR14" s="403"/>
      <c r="IS14" s="403"/>
      <c r="IT14" s="403"/>
      <c r="IU14" s="403"/>
      <c r="IV14" s="403"/>
      <c r="IW14" s="403"/>
      <c r="IX14" s="403"/>
      <c r="IY14" s="403"/>
      <c r="IZ14" s="403"/>
      <c r="JA14" s="403"/>
      <c r="JB14" s="403"/>
      <c r="JC14" s="403"/>
      <c r="JD14" s="403"/>
      <c r="JE14" s="403"/>
      <c r="JF14" s="403"/>
      <c r="JG14" s="403"/>
      <c r="JH14" s="403"/>
      <c r="JI14" s="403"/>
      <c r="JJ14" s="403"/>
      <c r="JK14" s="403"/>
      <c r="JL14" s="403"/>
      <c r="JM14" s="403"/>
      <c r="JN14" s="403"/>
      <c r="JO14" s="403">
        <v>5</v>
      </c>
      <c r="JP14" s="403">
        <v>5</v>
      </c>
      <c r="JQ14" s="403">
        <v>5</v>
      </c>
      <c r="JR14" s="403">
        <v>5</v>
      </c>
      <c r="JS14" s="403">
        <v>5</v>
      </c>
      <c r="JT14" s="403">
        <v>5</v>
      </c>
      <c r="JU14" s="403">
        <v>5</v>
      </c>
      <c r="JV14" s="403"/>
      <c r="JW14" s="403"/>
      <c r="JX14" s="403"/>
      <c r="JY14" s="403"/>
      <c r="JZ14" s="403"/>
      <c r="KA14" s="403"/>
      <c r="KB14" s="403"/>
      <c r="KC14" s="403"/>
      <c r="KD14" s="403"/>
      <c r="KE14" s="403"/>
      <c r="KF14" s="403"/>
      <c r="KG14" s="403"/>
      <c r="KH14" s="403"/>
      <c r="KI14" s="403"/>
      <c r="KJ14" s="403"/>
      <c r="KK14" s="403"/>
      <c r="KL14" s="403"/>
      <c r="KM14" s="403"/>
      <c r="KN14" s="403"/>
      <c r="KO14" s="403"/>
      <c r="KP14" s="403"/>
      <c r="KQ14" s="403"/>
      <c r="KR14" s="403"/>
      <c r="KS14" s="403"/>
      <c r="KT14" s="403"/>
      <c r="KU14" s="403"/>
      <c r="KV14" s="403"/>
      <c r="KW14" s="403"/>
      <c r="KX14" s="403"/>
      <c r="KY14" s="403"/>
      <c r="KZ14" s="403"/>
      <c r="LA14" s="403"/>
      <c r="LB14" s="403"/>
      <c r="LC14" s="403"/>
      <c r="LD14" s="403"/>
      <c r="LE14" s="403"/>
      <c r="LF14" s="403"/>
      <c r="LG14" s="403"/>
      <c r="LH14" s="403"/>
      <c r="LI14" s="403"/>
      <c r="LJ14" s="403"/>
      <c r="LK14" s="403"/>
      <c r="LL14" s="403"/>
      <c r="LM14" s="403"/>
      <c r="LN14" s="403"/>
      <c r="LO14" s="403"/>
      <c r="LP14" s="403"/>
      <c r="LQ14" s="403"/>
      <c r="LR14" s="403"/>
      <c r="LS14" s="403"/>
      <c r="LT14" s="403"/>
      <c r="LU14" s="403"/>
      <c r="LV14" s="403"/>
      <c r="LW14" s="403"/>
      <c r="LX14" s="403"/>
      <c r="LY14" s="403"/>
      <c r="LZ14" s="403"/>
      <c r="MA14" s="403"/>
      <c r="MB14" s="403"/>
      <c r="MC14" s="403"/>
      <c r="MD14" s="403"/>
      <c r="ME14" s="403"/>
      <c r="MF14" s="403"/>
      <c r="MG14" s="403"/>
      <c r="MH14" s="403"/>
      <c r="MI14" s="403"/>
      <c r="MJ14" s="403"/>
      <c r="MK14" s="403"/>
      <c r="ML14" s="403"/>
      <c r="MM14" s="403"/>
      <c r="MN14" s="403"/>
      <c r="MO14" s="403"/>
      <c r="MP14" s="403"/>
      <c r="MQ14" s="403"/>
      <c r="MR14" s="403"/>
      <c r="MS14" s="403"/>
      <c r="MT14" s="403"/>
      <c r="MU14" s="403"/>
      <c r="MV14" s="403"/>
      <c r="MW14" s="403"/>
      <c r="MX14" s="403"/>
      <c r="MY14" s="403"/>
      <c r="MZ14" s="403"/>
      <c r="NA14" s="403"/>
      <c r="NB14" s="403"/>
      <c r="NC14" s="403"/>
      <c r="ND14" s="403"/>
      <c r="NE14" s="403"/>
      <c r="NF14" s="403"/>
      <c r="NG14" s="403"/>
      <c r="NH14" s="403"/>
      <c r="NI14" s="403"/>
      <c r="NJ14" s="403"/>
      <c r="NK14" s="403"/>
      <c r="NL14" s="403"/>
      <c r="NM14" s="403"/>
      <c r="NN14" s="403"/>
      <c r="NO14" s="403"/>
      <c r="NP14" s="403"/>
      <c r="NQ14" s="403"/>
      <c r="NR14" s="403"/>
      <c r="NS14" s="403"/>
      <c r="NT14" s="403"/>
      <c r="NU14" s="403"/>
      <c r="NV14" s="403"/>
      <c r="NW14" s="403"/>
      <c r="NX14" s="403"/>
      <c r="NY14" s="403"/>
      <c r="NZ14" s="403"/>
      <c r="OA14" s="403"/>
      <c r="OB14" s="403"/>
      <c r="OC14" s="403"/>
      <c r="OD14" s="403"/>
      <c r="OE14" s="403"/>
      <c r="OF14" s="403"/>
      <c r="OG14" s="403"/>
      <c r="OH14" s="403"/>
      <c r="OI14" s="403"/>
      <c r="OJ14" s="403"/>
      <c r="OK14" s="403"/>
      <c r="OL14" s="403"/>
      <c r="OM14" s="403"/>
      <c r="ON14" s="403"/>
      <c r="OO14" s="403"/>
      <c r="OP14" s="403"/>
      <c r="OQ14" s="403"/>
      <c r="OR14" s="403"/>
      <c r="OS14" s="403"/>
      <c r="OT14" s="403"/>
      <c r="OU14" s="403"/>
      <c r="OV14" s="403"/>
      <c r="OW14" s="403"/>
      <c r="OX14" s="403"/>
      <c r="OY14" s="403">
        <v>10</v>
      </c>
      <c r="OZ14" s="403">
        <v>10</v>
      </c>
      <c r="PA14" s="403">
        <v>10</v>
      </c>
      <c r="PB14" s="403">
        <v>10</v>
      </c>
      <c r="PC14" s="403">
        <v>10</v>
      </c>
      <c r="PD14" s="403">
        <v>10</v>
      </c>
      <c r="PE14" s="403">
        <v>10</v>
      </c>
    </row>
    <row r="15" spans="1:421" x14ac:dyDescent="0.3">
      <c r="A15" s="457" t="s">
        <v>2958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/>
      <c r="Q15" s="403"/>
      <c r="R15" s="403"/>
      <c r="S15" s="403"/>
      <c r="T15" s="403"/>
      <c r="U15" s="403"/>
      <c r="V15" s="403"/>
      <c r="W15" s="403"/>
      <c r="X15" s="403"/>
      <c r="Y15" s="403"/>
      <c r="Z15" s="403"/>
      <c r="AA15" s="403"/>
      <c r="AB15" s="403"/>
      <c r="AC15" s="403"/>
      <c r="AD15" s="403">
        <v>1</v>
      </c>
      <c r="AE15" s="403">
        <v>1</v>
      </c>
      <c r="AF15" s="403"/>
      <c r="AG15" s="403"/>
      <c r="AH15" s="403">
        <v>1</v>
      </c>
      <c r="AI15" s="403">
        <v>1</v>
      </c>
      <c r="AJ15" s="403">
        <v>1</v>
      </c>
      <c r="AK15" s="403">
        <v>6</v>
      </c>
      <c r="AL15" s="403">
        <v>6</v>
      </c>
      <c r="AM15" s="403">
        <v>3</v>
      </c>
      <c r="AN15" s="403"/>
      <c r="AO15" s="403">
        <v>6</v>
      </c>
      <c r="AP15" s="403">
        <v>6</v>
      </c>
      <c r="AQ15" s="403">
        <v>6</v>
      </c>
      <c r="AR15" s="403">
        <v>4</v>
      </c>
      <c r="AS15" s="403">
        <v>4</v>
      </c>
      <c r="AT15" s="403">
        <v>3</v>
      </c>
      <c r="AU15" s="403"/>
      <c r="AV15" s="403">
        <v>4</v>
      </c>
      <c r="AW15" s="403">
        <v>4</v>
      </c>
      <c r="AX15" s="403">
        <v>4</v>
      </c>
      <c r="AY15" s="403">
        <v>2</v>
      </c>
      <c r="AZ15" s="403">
        <v>2</v>
      </c>
      <c r="BA15" s="403">
        <v>1</v>
      </c>
      <c r="BB15" s="403"/>
      <c r="BC15" s="403">
        <v>2</v>
      </c>
      <c r="BD15" s="403">
        <v>2</v>
      </c>
      <c r="BE15" s="403">
        <v>2</v>
      </c>
      <c r="BF15" s="403">
        <v>4</v>
      </c>
      <c r="BG15" s="403">
        <v>4</v>
      </c>
      <c r="BH15" s="403">
        <v>1</v>
      </c>
      <c r="BI15" s="403"/>
      <c r="BJ15" s="403">
        <v>4</v>
      </c>
      <c r="BK15" s="403">
        <v>4</v>
      </c>
      <c r="BL15" s="403">
        <v>4</v>
      </c>
      <c r="BM15" s="403"/>
      <c r="BN15" s="403"/>
      <c r="BO15" s="403"/>
      <c r="BP15" s="403"/>
      <c r="BQ15" s="403"/>
      <c r="BR15" s="403"/>
      <c r="BS15" s="403"/>
      <c r="BT15" s="403"/>
      <c r="BU15" s="403"/>
      <c r="BV15" s="403"/>
      <c r="BW15" s="403"/>
      <c r="BX15" s="403"/>
      <c r="BY15" s="403"/>
      <c r="BZ15" s="403"/>
      <c r="CA15" s="403"/>
      <c r="CB15" s="403"/>
      <c r="CC15" s="403"/>
      <c r="CD15" s="403"/>
      <c r="CE15" s="403"/>
      <c r="CF15" s="403"/>
      <c r="CG15" s="403"/>
      <c r="CH15" s="403"/>
      <c r="CI15" s="403"/>
      <c r="CJ15" s="403"/>
      <c r="CK15" s="403"/>
      <c r="CL15" s="403"/>
      <c r="CM15" s="403"/>
      <c r="CN15" s="403"/>
      <c r="CO15" s="403"/>
      <c r="CP15" s="403"/>
      <c r="CQ15" s="403"/>
      <c r="CR15" s="403"/>
      <c r="CS15" s="403"/>
      <c r="CT15" s="403"/>
      <c r="CU15" s="403"/>
      <c r="CV15" s="403"/>
      <c r="CW15" s="403"/>
      <c r="CX15" s="403"/>
      <c r="CY15" s="403"/>
      <c r="CZ15" s="403"/>
      <c r="DA15" s="403"/>
      <c r="DB15" s="403"/>
      <c r="DC15" s="403"/>
      <c r="DD15" s="403"/>
      <c r="DE15" s="403"/>
      <c r="DF15" s="403"/>
      <c r="DG15" s="403"/>
      <c r="DH15" s="403"/>
      <c r="DI15" s="403"/>
      <c r="DJ15" s="403"/>
      <c r="DK15" s="403"/>
      <c r="DL15" s="403"/>
      <c r="DM15" s="403"/>
      <c r="DN15" s="403"/>
      <c r="DO15" s="403"/>
      <c r="DP15" s="403"/>
      <c r="DQ15" s="403"/>
      <c r="DR15" s="403"/>
      <c r="DS15" s="403"/>
      <c r="DT15" s="403"/>
      <c r="DU15" s="403"/>
      <c r="DV15" s="403"/>
      <c r="DW15" s="403"/>
      <c r="DX15" s="403"/>
      <c r="DY15" s="403"/>
      <c r="DZ15" s="403"/>
      <c r="EA15" s="403"/>
      <c r="EB15" s="403"/>
      <c r="EC15" s="403"/>
      <c r="ED15" s="403"/>
      <c r="EE15" s="403"/>
      <c r="EF15" s="403"/>
      <c r="EG15" s="403"/>
      <c r="EH15" s="403"/>
      <c r="EI15" s="403"/>
      <c r="EJ15" s="403"/>
      <c r="EK15" s="403"/>
      <c r="EL15" s="403"/>
      <c r="EM15" s="403"/>
      <c r="EN15" s="403"/>
      <c r="EO15" s="403"/>
      <c r="EP15" s="403"/>
      <c r="EQ15" s="403"/>
      <c r="ER15" s="403"/>
      <c r="ES15" s="403"/>
      <c r="ET15" s="403"/>
      <c r="EU15" s="403"/>
      <c r="EV15" s="403"/>
      <c r="EW15" s="403"/>
      <c r="EX15" s="403"/>
      <c r="EY15" s="403"/>
      <c r="EZ15" s="403"/>
      <c r="FA15" s="403"/>
      <c r="FB15" s="403"/>
      <c r="FC15" s="403"/>
      <c r="FD15" s="403"/>
      <c r="FE15" s="403"/>
      <c r="FF15" s="403"/>
      <c r="FG15" s="403"/>
      <c r="FH15" s="403"/>
      <c r="FI15" s="403"/>
      <c r="FJ15" s="403"/>
      <c r="FK15" s="403"/>
      <c r="FL15" s="403"/>
      <c r="FM15" s="403"/>
      <c r="FN15" s="403"/>
      <c r="FO15" s="403"/>
      <c r="FP15" s="403"/>
      <c r="FQ15" s="403"/>
      <c r="FR15" s="403"/>
      <c r="FS15" s="403"/>
      <c r="FT15" s="403"/>
      <c r="FU15" s="403"/>
      <c r="FV15" s="403"/>
      <c r="FW15" s="403"/>
      <c r="FX15" s="403"/>
      <c r="FY15" s="403"/>
      <c r="FZ15" s="403"/>
      <c r="GA15" s="403"/>
      <c r="GB15" s="403"/>
      <c r="GC15" s="403"/>
      <c r="GD15" s="403"/>
      <c r="GE15" s="403"/>
      <c r="GF15" s="403"/>
      <c r="GG15" s="403"/>
      <c r="GH15" s="403"/>
      <c r="GI15" s="403"/>
      <c r="GJ15" s="403"/>
      <c r="GK15" s="403"/>
      <c r="GL15" s="403"/>
      <c r="GM15" s="403"/>
      <c r="GN15" s="403"/>
      <c r="GO15" s="403"/>
      <c r="GP15" s="403"/>
      <c r="GQ15" s="403"/>
      <c r="GR15" s="403"/>
      <c r="GS15" s="403"/>
      <c r="GT15" s="403"/>
      <c r="GU15" s="403"/>
      <c r="GV15" s="403"/>
      <c r="GW15" s="403"/>
      <c r="GX15" s="403"/>
      <c r="GY15" s="403"/>
      <c r="GZ15" s="403"/>
      <c r="HA15" s="403"/>
      <c r="HB15" s="403"/>
      <c r="HC15" s="403"/>
      <c r="HD15" s="403"/>
      <c r="HE15" s="403"/>
      <c r="HF15" s="403"/>
      <c r="HG15" s="403"/>
      <c r="HH15" s="403"/>
      <c r="HI15" s="403"/>
      <c r="HJ15" s="403"/>
      <c r="HK15" s="403"/>
      <c r="HL15" s="403"/>
      <c r="HM15" s="403"/>
      <c r="HN15" s="403"/>
      <c r="HO15" s="403"/>
      <c r="HP15" s="403"/>
      <c r="HQ15" s="403"/>
      <c r="HR15" s="403"/>
      <c r="HS15" s="403"/>
      <c r="HT15" s="403"/>
      <c r="HU15" s="403"/>
      <c r="HV15" s="403"/>
      <c r="HW15" s="403"/>
      <c r="HX15" s="403"/>
      <c r="HY15" s="403"/>
      <c r="HZ15" s="403"/>
      <c r="IA15" s="403"/>
      <c r="IB15" s="403"/>
      <c r="IC15" s="403"/>
      <c r="ID15" s="403"/>
      <c r="IE15" s="403"/>
      <c r="IF15" s="403"/>
      <c r="IG15" s="403"/>
      <c r="IH15" s="403"/>
      <c r="II15" s="403"/>
      <c r="IJ15" s="403"/>
      <c r="IK15" s="403"/>
      <c r="IL15" s="403"/>
      <c r="IM15" s="403"/>
      <c r="IN15" s="403"/>
      <c r="IO15" s="403"/>
      <c r="IP15" s="403"/>
      <c r="IQ15" s="403"/>
      <c r="IR15" s="403"/>
      <c r="IS15" s="403"/>
      <c r="IT15" s="403"/>
      <c r="IU15" s="403"/>
      <c r="IV15" s="403"/>
      <c r="IW15" s="403"/>
      <c r="IX15" s="403"/>
      <c r="IY15" s="403"/>
      <c r="IZ15" s="403"/>
      <c r="JA15" s="403"/>
      <c r="JB15" s="403"/>
      <c r="JC15" s="403"/>
      <c r="JD15" s="403"/>
      <c r="JE15" s="403"/>
      <c r="JF15" s="403"/>
      <c r="JG15" s="403"/>
      <c r="JH15" s="403"/>
      <c r="JI15" s="403"/>
      <c r="JJ15" s="403"/>
      <c r="JK15" s="403"/>
      <c r="JL15" s="403"/>
      <c r="JM15" s="403"/>
      <c r="JN15" s="403"/>
      <c r="JO15" s="403">
        <v>2</v>
      </c>
      <c r="JP15" s="403">
        <v>2</v>
      </c>
      <c r="JQ15" s="403">
        <v>2</v>
      </c>
      <c r="JR15" s="403"/>
      <c r="JS15" s="403">
        <v>2</v>
      </c>
      <c r="JT15" s="403">
        <v>2</v>
      </c>
      <c r="JU15" s="403">
        <v>2</v>
      </c>
      <c r="JV15" s="403"/>
      <c r="JW15" s="403"/>
      <c r="JX15" s="403"/>
      <c r="JY15" s="403"/>
      <c r="JZ15" s="403"/>
      <c r="KA15" s="403"/>
      <c r="KB15" s="403"/>
      <c r="KC15" s="403"/>
      <c r="KD15" s="403"/>
      <c r="KE15" s="403"/>
      <c r="KF15" s="403"/>
      <c r="KG15" s="403"/>
      <c r="KH15" s="403"/>
      <c r="KI15" s="403"/>
      <c r="KJ15" s="403"/>
      <c r="KK15" s="403"/>
      <c r="KL15" s="403"/>
      <c r="KM15" s="403"/>
      <c r="KN15" s="403"/>
      <c r="KO15" s="403"/>
      <c r="KP15" s="403"/>
      <c r="KQ15" s="403"/>
      <c r="KR15" s="403"/>
      <c r="KS15" s="403"/>
      <c r="KT15" s="403"/>
      <c r="KU15" s="403"/>
      <c r="KV15" s="403"/>
      <c r="KW15" s="403"/>
      <c r="KX15" s="403"/>
      <c r="KY15" s="403"/>
      <c r="KZ15" s="403"/>
      <c r="LA15" s="403"/>
      <c r="LB15" s="403"/>
      <c r="LC15" s="403"/>
      <c r="LD15" s="403"/>
      <c r="LE15" s="403"/>
      <c r="LF15" s="403"/>
      <c r="LG15" s="403"/>
      <c r="LH15" s="403"/>
      <c r="LI15" s="403"/>
      <c r="LJ15" s="403"/>
      <c r="LK15" s="403"/>
      <c r="LL15" s="403"/>
      <c r="LM15" s="403"/>
      <c r="LN15" s="403"/>
      <c r="LO15" s="403"/>
      <c r="LP15" s="403"/>
      <c r="LQ15" s="403"/>
      <c r="LR15" s="403"/>
      <c r="LS15" s="403"/>
      <c r="LT15" s="403"/>
      <c r="LU15" s="403"/>
      <c r="LV15" s="403"/>
      <c r="LW15" s="403"/>
      <c r="LX15" s="403"/>
      <c r="LY15" s="403"/>
      <c r="LZ15" s="403"/>
      <c r="MA15" s="403"/>
      <c r="MB15" s="403"/>
      <c r="MC15" s="403"/>
      <c r="MD15" s="403"/>
      <c r="ME15" s="403"/>
      <c r="MF15" s="403"/>
      <c r="MG15" s="403"/>
      <c r="MH15" s="403"/>
      <c r="MI15" s="403"/>
      <c r="MJ15" s="403"/>
      <c r="MK15" s="403"/>
      <c r="ML15" s="403"/>
      <c r="MM15" s="403"/>
      <c r="MN15" s="403"/>
      <c r="MO15" s="403"/>
      <c r="MP15" s="403"/>
      <c r="MQ15" s="403"/>
      <c r="MR15" s="403"/>
      <c r="MS15" s="403"/>
      <c r="MT15" s="403"/>
      <c r="MU15" s="403"/>
      <c r="MV15" s="403"/>
      <c r="MW15" s="403"/>
      <c r="MX15" s="403"/>
      <c r="MY15" s="403"/>
      <c r="MZ15" s="403"/>
      <c r="NA15" s="403"/>
      <c r="NB15" s="403"/>
      <c r="NC15" s="403"/>
      <c r="ND15" s="403"/>
      <c r="NE15" s="403"/>
      <c r="NF15" s="403"/>
      <c r="NG15" s="403"/>
      <c r="NH15" s="403"/>
      <c r="NI15" s="403"/>
      <c r="NJ15" s="403"/>
      <c r="NK15" s="403"/>
      <c r="NL15" s="403"/>
      <c r="NM15" s="403"/>
      <c r="NN15" s="403"/>
      <c r="NO15" s="403"/>
      <c r="NP15" s="403"/>
      <c r="NQ15" s="403"/>
      <c r="NR15" s="403"/>
      <c r="NS15" s="403"/>
      <c r="NT15" s="403"/>
      <c r="NU15" s="403"/>
      <c r="NV15" s="403"/>
      <c r="NW15" s="403"/>
      <c r="NX15" s="403"/>
      <c r="NY15" s="403"/>
      <c r="NZ15" s="403"/>
      <c r="OA15" s="403"/>
      <c r="OB15" s="403"/>
      <c r="OC15" s="403"/>
      <c r="OD15" s="403"/>
      <c r="OE15" s="403"/>
      <c r="OF15" s="403"/>
      <c r="OG15" s="403"/>
      <c r="OH15" s="403"/>
      <c r="OI15" s="403"/>
      <c r="OJ15" s="403"/>
      <c r="OK15" s="403"/>
      <c r="OL15" s="403"/>
      <c r="OM15" s="403"/>
      <c r="ON15" s="403"/>
      <c r="OO15" s="403"/>
      <c r="OP15" s="403"/>
      <c r="OQ15" s="403"/>
      <c r="OR15" s="403"/>
      <c r="OS15" s="403"/>
      <c r="OT15" s="403"/>
      <c r="OU15" s="403"/>
      <c r="OV15" s="403"/>
      <c r="OW15" s="403"/>
      <c r="OX15" s="403"/>
      <c r="OY15" s="403">
        <v>19</v>
      </c>
      <c r="OZ15" s="403">
        <v>19</v>
      </c>
      <c r="PA15" s="403">
        <v>10</v>
      </c>
      <c r="PB15" s="403"/>
      <c r="PC15" s="403">
        <v>19</v>
      </c>
      <c r="PD15" s="403">
        <v>19</v>
      </c>
      <c r="PE15" s="403">
        <v>19</v>
      </c>
    </row>
    <row r="16" spans="1:421" x14ac:dyDescent="0.3">
      <c r="A16" s="457" t="s">
        <v>2959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/>
      <c r="AE16" s="403"/>
      <c r="AF16" s="403"/>
      <c r="AG16" s="403"/>
      <c r="AH16" s="403"/>
      <c r="AI16" s="403"/>
      <c r="AJ16" s="403"/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/>
      <c r="AZ16" s="403"/>
      <c r="BA16" s="403"/>
      <c r="BB16" s="403"/>
      <c r="BC16" s="403"/>
      <c r="BD16" s="403"/>
      <c r="BE16" s="403"/>
      <c r="BF16" s="403"/>
      <c r="BG16" s="403"/>
      <c r="BH16" s="403"/>
      <c r="BI16" s="403"/>
      <c r="BJ16" s="403"/>
      <c r="BK16" s="403"/>
      <c r="BL16" s="403"/>
      <c r="BM16" s="403"/>
      <c r="BN16" s="403"/>
      <c r="BO16" s="403"/>
      <c r="BP16" s="403"/>
      <c r="BQ16" s="403"/>
      <c r="BR16" s="403"/>
      <c r="BS16" s="403"/>
      <c r="BT16" s="403"/>
      <c r="BU16" s="403"/>
      <c r="BV16" s="403"/>
      <c r="BW16" s="403"/>
      <c r="BX16" s="403"/>
      <c r="BY16" s="403"/>
      <c r="BZ16" s="403"/>
      <c r="CA16" s="403"/>
      <c r="CB16" s="403"/>
      <c r="CC16" s="403"/>
      <c r="CD16" s="403"/>
      <c r="CE16" s="403"/>
      <c r="CF16" s="403"/>
      <c r="CG16" s="403"/>
      <c r="CH16" s="403"/>
      <c r="CI16" s="403"/>
      <c r="CJ16" s="403"/>
      <c r="CK16" s="403"/>
      <c r="CL16" s="403"/>
      <c r="CM16" s="403"/>
      <c r="CN16" s="403"/>
      <c r="CO16" s="403"/>
      <c r="CP16" s="403"/>
      <c r="CQ16" s="403"/>
      <c r="CR16" s="403"/>
      <c r="CS16" s="403"/>
      <c r="CT16" s="403"/>
      <c r="CU16" s="403"/>
      <c r="CV16" s="403"/>
      <c r="CW16" s="403"/>
      <c r="CX16" s="403"/>
      <c r="CY16" s="403"/>
      <c r="CZ16" s="403"/>
      <c r="DA16" s="403"/>
      <c r="DB16" s="403"/>
      <c r="DC16" s="403"/>
      <c r="DD16" s="403"/>
      <c r="DE16" s="403"/>
      <c r="DF16" s="403"/>
      <c r="DG16" s="403"/>
      <c r="DH16" s="403"/>
      <c r="DI16" s="403"/>
      <c r="DJ16" s="403"/>
      <c r="DK16" s="403"/>
      <c r="DL16" s="403"/>
      <c r="DM16" s="403"/>
      <c r="DN16" s="403"/>
      <c r="DO16" s="403"/>
      <c r="DP16" s="403"/>
      <c r="DQ16" s="403"/>
      <c r="DR16" s="403"/>
      <c r="DS16" s="403"/>
      <c r="DT16" s="403"/>
      <c r="DU16" s="403"/>
      <c r="DV16" s="403"/>
      <c r="DW16" s="403"/>
      <c r="DX16" s="403"/>
      <c r="DY16" s="403"/>
      <c r="DZ16" s="403"/>
      <c r="EA16" s="403"/>
      <c r="EB16" s="403"/>
      <c r="EC16" s="403"/>
      <c r="ED16" s="403"/>
      <c r="EE16" s="403"/>
      <c r="EF16" s="403"/>
      <c r="EG16" s="403"/>
      <c r="EH16" s="403"/>
      <c r="EI16" s="403"/>
      <c r="EJ16" s="403"/>
      <c r="EK16" s="403"/>
      <c r="EL16" s="403"/>
      <c r="EM16" s="403"/>
      <c r="EN16" s="403"/>
      <c r="EO16" s="403"/>
      <c r="EP16" s="403"/>
      <c r="EQ16" s="403"/>
      <c r="ER16" s="403"/>
      <c r="ES16" s="403"/>
      <c r="ET16" s="403"/>
      <c r="EU16" s="403"/>
      <c r="EV16" s="403"/>
      <c r="EW16" s="403"/>
      <c r="EX16" s="403"/>
      <c r="EY16" s="403"/>
      <c r="EZ16" s="403"/>
      <c r="FA16" s="403"/>
      <c r="FB16" s="403"/>
      <c r="FC16" s="403"/>
      <c r="FD16" s="403"/>
      <c r="FE16" s="403"/>
      <c r="FF16" s="403"/>
      <c r="FG16" s="403"/>
      <c r="FH16" s="403"/>
      <c r="FI16" s="403"/>
      <c r="FJ16" s="403"/>
      <c r="FK16" s="403"/>
      <c r="FL16" s="403"/>
      <c r="FM16" s="403"/>
      <c r="FN16" s="403"/>
      <c r="FO16" s="403"/>
      <c r="FP16" s="403"/>
      <c r="FQ16" s="403"/>
      <c r="FR16" s="403"/>
      <c r="FS16" s="403"/>
      <c r="FT16" s="403"/>
      <c r="FU16" s="403"/>
      <c r="FV16" s="403"/>
      <c r="FW16" s="403"/>
      <c r="FX16" s="403"/>
      <c r="FY16" s="403"/>
      <c r="FZ16" s="403"/>
      <c r="GA16" s="403"/>
      <c r="GB16" s="403"/>
      <c r="GC16" s="403"/>
      <c r="GD16" s="403"/>
      <c r="GE16" s="403"/>
      <c r="GF16" s="403"/>
      <c r="GG16" s="403"/>
      <c r="GH16" s="403"/>
      <c r="GI16" s="403"/>
      <c r="GJ16" s="403"/>
      <c r="GK16" s="403"/>
      <c r="GL16" s="403"/>
      <c r="GM16" s="403"/>
      <c r="GN16" s="403"/>
      <c r="GO16" s="403"/>
      <c r="GP16" s="403"/>
      <c r="GQ16" s="403"/>
      <c r="GR16" s="403"/>
      <c r="GS16" s="403"/>
      <c r="GT16" s="403"/>
      <c r="GU16" s="403"/>
      <c r="GV16" s="403"/>
      <c r="GW16" s="403"/>
      <c r="GX16" s="403"/>
      <c r="GY16" s="403"/>
      <c r="GZ16" s="403"/>
      <c r="HA16" s="403"/>
      <c r="HB16" s="403"/>
      <c r="HC16" s="403"/>
      <c r="HD16" s="403"/>
      <c r="HE16" s="403"/>
      <c r="HF16" s="403"/>
      <c r="HG16" s="403"/>
      <c r="HH16" s="403"/>
      <c r="HI16" s="403"/>
      <c r="HJ16" s="403"/>
      <c r="HK16" s="403"/>
      <c r="HL16" s="403"/>
      <c r="HM16" s="403"/>
      <c r="HN16" s="403"/>
      <c r="HO16" s="403"/>
      <c r="HP16" s="403"/>
      <c r="HQ16" s="403"/>
      <c r="HR16" s="403"/>
      <c r="HS16" s="403"/>
      <c r="HT16" s="403"/>
      <c r="HU16" s="403"/>
      <c r="HV16" s="403"/>
      <c r="HW16" s="403"/>
      <c r="HX16" s="403"/>
      <c r="HY16" s="403">
        <v>1</v>
      </c>
      <c r="HZ16" s="403">
        <v>1</v>
      </c>
      <c r="IA16" s="403">
        <v>1</v>
      </c>
      <c r="IB16" s="403">
        <v>1</v>
      </c>
      <c r="IC16" s="403">
        <v>1</v>
      </c>
      <c r="ID16" s="403">
        <v>1</v>
      </c>
      <c r="IE16" s="403">
        <v>1</v>
      </c>
      <c r="IF16" s="403">
        <v>5</v>
      </c>
      <c r="IG16" s="403">
        <v>5</v>
      </c>
      <c r="IH16" s="403">
        <v>5</v>
      </c>
      <c r="II16" s="403">
        <v>5</v>
      </c>
      <c r="IJ16" s="403">
        <v>5</v>
      </c>
      <c r="IK16" s="403">
        <v>5</v>
      </c>
      <c r="IL16" s="403">
        <v>5</v>
      </c>
      <c r="IM16" s="403">
        <v>3</v>
      </c>
      <c r="IN16" s="403">
        <v>3</v>
      </c>
      <c r="IO16" s="403">
        <v>3</v>
      </c>
      <c r="IP16" s="403">
        <v>3</v>
      </c>
      <c r="IQ16" s="403">
        <v>3</v>
      </c>
      <c r="IR16" s="403">
        <v>3</v>
      </c>
      <c r="IS16" s="403">
        <v>3</v>
      </c>
      <c r="IT16" s="403"/>
      <c r="IU16" s="403"/>
      <c r="IV16" s="403"/>
      <c r="IW16" s="403"/>
      <c r="IX16" s="403"/>
      <c r="IY16" s="403"/>
      <c r="IZ16" s="403"/>
      <c r="JA16" s="403"/>
      <c r="JB16" s="403"/>
      <c r="JC16" s="403"/>
      <c r="JD16" s="403"/>
      <c r="JE16" s="403"/>
      <c r="JF16" s="403"/>
      <c r="JG16" s="403"/>
      <c r="JH16" s="403"/>
      <c r="JI16" s="403"/>
      <c r="JJ16" s="403"/>
      <c r="JK16" s="403"/>
      <c r="JL16" s="403"/>
      <c r="JM16" s="403"/>
      <c r="JN16" s="403"/>
      <c r="JO16" s="403"/>
      <c r="JP16" s="403"/>
      <c r="JQ16" s="403"/>
      <c r="JR16" s="403"/>
      <c r="JS16" s="403"/>
      <c r="JT16" s="403"/>
      <c r="JU16" s="403"/>
      <c r="JV16" s="403"/>
      <c r="JW16" s="403"/>
      <c r="JX16" s="403"/>
      <c r="JY16" s="403"/>
      <c r="JZ16" s="403"/>
      <c r="KA16" s="403"/>
      <c r="KB16" s="403"/>
      <c r="KC16" s="403"/>
      <c r="KD16" s="403"/>
      <c r="KE16" s="403"/>
      <c r="KF16" s="403"/>
      <c r="KG16" s="403"/>
      <c r="KH16" s="403"/>
      <c r="KI16" s="403"/>
      <c r="KJ16" s="403"/>
      <c r="KK16" s="403"/>
      <c r="KL16" s="403"/>
      <c r="KM16" s="403"/>
      <c r="KN16" s="403"/>
      <c r="KO16" s="403"/>
      <c r="KP16" s="403"/>
      <c r="KQ16" s="403"/>
      <c r="KR16" s="403"/>
      <c r="KS16" s="403"/>
      <c r="KT16" s="403"/>
      <c r="KU16" s="403"/>
      <c r="KV16" s="403"/>
      <c r="KW16" s="403"/>
      <c r="KX16" s="403"/>
      <c r="KY16" s="403"/>
      <c r="KZ16" s="403"/>
      <c r="LA16" s="403"/>
      <c r="LB16" s="403"/>
      <c r="LC16" s="403"/>
      <c r="LD16" s="403"/>
      <c r="LE16" s="403"/>
      <c r="LF16" s="403"/>
      <c r="LG16" s="403"/>
      <c r="LH16" s="403"/>
      <c r="LI16" s="403"/>
      <c r="LJ16" s="403"/>
      <c r="LK16" s="403"/>
      <c r="LL16" s="403"/>
      <c r="LM16" s="403"/>
      <c r="LN16" s="403"/>
      <c r="LO16" s="403"/>
      <c r="LP16" s="403"/>
      <c r="LQ16" s="403"/>
      <c r="LR16" s="403"/>
      <c r="LS16" s="403"/>
      <c r="LT16" s="403"/>
      <c r="LU16" s="403"/>
      <c r="LV16" s="403"/>
      <c r="LW16" s="403"/>
      <c r="LX16" s="403"/>
      <c r="LY16" s="403"/>
      <c r="LZ16" s="403"/>
      <c r="MA16" s="403"/>
      <c r="MB16" s="403"/>
      <c r="MC16" s="403"/>
      <c r="MD16" s="403"/>
      <c r="ME16" s="403"/>
      <c r="MF16" s="403"/>
      <c r="MG16" s="403"/>
      <c r="MH16" s="403"/>
      <c r="MI16" s="403"/>
      <c r="MJ16" s="403"/>
      <c r="MK16" s="403"/>
      <c r="ML16" s="403"/>
      <c r="MM16" s="403"/>
      <c r="MN16" s="403"/>
      <c r="MO16" s="403"/>
      <c r="MP16" s="403"/>
      <c r="MQ16" s="403"/>
      <c r="MR16" s="403"/>
      <c r="MS16" s="403"/>
      <c r="MT16" s="403"/>
      <c r="MU16" s="403"/>
      <c r="MV16" s="403"/>
      <c r="MW16" s="403"/>
      <c r="MX16" s="403"/>
      <c r="MY16" s="403"/>
      <c r="MZ16" s="403"/>
      <c r="NA16" s="403"/>
      <c r="NB16" s="403"/>
      <c r="NC16" s="403"/>
      <c r="ND16" s="403"/>
      <c r="NE16" s="403"/>
      <c r="NF16" s="403"/>
      <c r="NG16" s="403"/>
      <c r="NH16" s="403"/>
      <c r="NI16" s="403"/>
      <c r="NJ16" s="403"/>
      <c r="NK16" s="403"/>
      <c r="NL16" s="403"/>
      <c r="NM16" s="403"/>
      <c r="NN16" s="403"/>
      <c r="NO16" s="403"/>
      <c r="NP16" s="403"/>
      <c r="NQ16" s="403"/>
      <c r="NR16" s="403"/>
      <c r="NS16" s="403"/>
      <c r="NT16" s="403"/>
      <c r="NU16" s="403"/>
      <c r="NV16" s="403"/>
      <c r="NW16" s="403"/>
      <c r="NX16" s="403"/>
      <c r="NY16" s="403"/>
      <c r="NZ16" s="403"/>
      <c r="OA16" s="403"/>
      <c r="OB16" s="403"/>
      <c r="OC16" s="403"/>
      <c r="OD16" s="403"/>
      <c r="OE16" s="403"/>
      <c r="OF16" s="403"/>
      <c r="OG16" s="403"/>
      <c r="OH16" s="403"/>
      <c r="OI16" s="403"/>
      <c r="OJ16" s="403"/>
      <c r="OK16" s="403"/>
      <c r="OL16" s="403"/>
      <c r="OM16" s="403"/>
      <c r="ON16" s="403"/>
      <c r="OO16" s="403"/>
      <c r="OP16" s="403"/>
      <c r="OQ16" s="403"/>
      <c r="OR16" s="403"/>
      <c r="OS16" s="403"/>
      <c r="OT16" s="403"/>
      <c r="OU16" s="403"/>
      <c r="OV16" s="403"/>
      <c r="OW16" s="403"/>
      <c r="OX16" s="403"/>
      <c r="OY16" s="403">
        <v>9</v>
      </c>
      <c r="OZ16" s="403">
        <v>9</v>
      </c>
      <c r="PA16" s="403">
        <v>9</v>
      </c>
      <c r="PB16" s="403">
        <v>9</v>
      </c>
      <c r="PC16" s="403">
        <v>9</v>
      </c>
      <c r="PD16" s="403">
        <v>9</v>
      </c>
      <c r="PE16" s="403">
        <v>9</v>
      </c>
    </row>
    <row r="17" spans="1:421" x14ac:dyDescent="0.3">
      <c r="A17" s="457" t="s">
        <v>2960</v>
      </c>
      <c r="B17" s="403"/>
      <c r="C17" s="403"/>
      <c r="D17" s="403"/>
      <c r="E17" s="403"/>
      <c r="F17" s="403"/>
      <c r="G17" s="403"/>
      <c r="H17" s="403"/>
      <c r="I17" s="403"/>
      <c r="J17" s="403"/>
      <c r="K17" s="403"/>
      <c r="L17" s="403"/>
      <c r="M17" s="403"/>
      <c r="N17" s="403"/>
      <c r="O17" s="403"/>
      <c r="P17" s="403"/>
      <c r="Q17" s="403"/>
      <c r="R17" s="403"/>
      <c r="S17" s="403"/>
      <c r="T17" s="403"/>
      <c r="U17" s="403"/>
      <c r="V17" s="403"/>
      <c r="W17" s="403"/>
      <c r="X17" s="403"/>
      <c r="Y17" s="403"/>
      <c r="Z17" s="403"/>
      <c r="AA17" s="403"/>
      <c r="AB17" s="403"/>
      <c r="AC17" s="403"/>
      <c r="AD17" s="403"/>
      <c r="AE17" s="403"/>
      <c r="AF17" s="403"/>
      <c r="AG17" s="403"/>
      <c r="AH17" s="403"/>
      <c r="AI17" s="403"/>
      <c r="AJ17" s="403"/>
      <c r="AK17" s="403"/>
      <c r="AL17" s="403"/>
      <c r="AM17" s="403"/>
      <c r="AN17" s="403"/>
      <c r="AO17" s="403"/>
      <c r="AP17" s="403"/>
      <c r="AQ17" s="403"/>
      <c r="AR17" s="403"/>
      <c r="AS17" s="403"/>
      <c r="AT17" s="403"/>
      <c r="AU17" s="403"/>
      <c r="AV17" s="403"/>
      <c r="AW17" s="403"/>
      <c r="AX17" s="403"/>
      <c r="AY17" s="403"/>
      <c r="AZ17" s="403"/>
      <c r="BA17" s="403"/>
      <c r="BB17" s="403"/>
      <c r="BC17" s="403"/>
      <c r="BD17" s="403"/>
      <c r="BE17" s="403"/>
      <c r="BF17" s="403"/>
      <c r="BG17" s="403"/>
      <c r="BH17" s="403"/>
      <c r="BI17" s="403"/>
      <c r="BJ17" s="403"/>
      <c r="BK17" s="403"/>
      <c r="BL17" s="403"/>
      <c r="BM17" s="403"/>
      <c r="BN17" s="403"/>
      <c r="BO17" s="403"/>
      <c r="BP17" s="403"/>
      <c r="BQ17" s="403"/>
      <c r="BR17" s="403"/>
      <c r="BS17" s="403"/>
      <c r="BT17" s="403"/>
      <c r="BU17" s="403"/>
      <c r="BV17" s="403"/>
      <c r="BW17" s="403"/>
      <c r="BX17" s="403"/>
      <c r="BY17" s="403"/>
      <c r="BZ17" s="403"/>
      <c r="CA17" s="403"/>
      <c r="CB17" s="403"/>
      <c r="CC17" s="403"/>
      <c r="CD17" s="403"/>
      <c r="CE17" s="403"/>
      <c r="CF17" s="403"/>
      <c r="CG17" s="403"/>
      <c r="CH17" s="403"/>
      <c r="CI17" s="403"/>
      <c r="CJ17" s="403"/>
      <c r="CK17" s="403"/>
      <c r="CL17" s="403"/>
      <c r="CM17" s="403"/>
      <c r="CN17" s="403"/>
      <c r="CO17" s="403"/>
      <c r="CP17" s="403"/>
      <c r="CQ17" s="403"/>
      <c r="CR17" s="403"/>
      <c r="CS17" s="403"/>
      <c r="CT17" s="403"/>
      <c r="CU17" s="403"/>
      <c r="CV17" s="403"/>
      <c r="CW17" s="403"/>
      <c r="CX17" s="403"/>
      <c r="CY17" s="403"/>
      <c r="CZ17" s="403"/>
      <c r="DA17" s="403"/>
      <c r="DB17" s="403"/>
      <c r="DC17" s="403"/>
      <c r="DD17" s="403"/>
      <c r="DE17" s="403"/>
      <c r="DF17" s="403"/>
      <c r="DG17" s="403"/>
      <c r="DH17" s="403"/>
      <c r="DI17" s="403"/>
      <c r="DJ17" s="403"/>
      <c r="DK17" s="403"/>
      <c r="DL17" s="403"/>
      <c r="DM17" s="403"/>
      <c r="DN17" s="403"/>
      <c r="DO17" s="403"/>
      <c r="DP17" s="403"/>
      <c r="DQ17" s="403"/>
      <c r="DR17" s="403"/>
      <c r="DS17" s="403"/>
      <c r="DT17" s="403"/>
      <c r="DU17" s="403"/>
      <c r="DV17" s="403"/>
      <c r="DW17" s="403"/>
      <c r="DX17" s="403"/>
      <c r="DY17" s="403"/>
      <c r="DZ17" s="403"/>
      <c r="EA17" s="403"/>
      <c r="EB17" s="403"/>
      <c r="EC17" s="403"/>
      <c r="ED17" s="403"/>
      <c r="EE17" s="403"/>
      <c r="EF17" s="403"/>
      <c r="EG17" s="403"/>
      <c r="EH17" s="403"/>
      <c r="EI17" s="403"/>
      <c r="EJ17" s="403"/>
      <c r="EK17" s="403"/>
      <c r="EL17" s="403"/>
      <c r="EM17" s="403"/>
      <c r="EN17" s="403"/>
      <c r="EO17" s="403"/>
      <c r="EP17" s="403"/>
      <c r="EQ17" s="403"/>
      <c r="ER17" s="403"/>
      <c r="ES17" s="403"/>
      <c r="ET17" s="403"/>
      <c r="EU17" s="403"/>
      <c r="EV17" s="403"/>
      <c r="EW17" s="403"/>
      <c r="EX17" s="403"/>
      <c r="EY17" s="403"/>
      <c r="EZ17" s="403"/>
      <c r="FA17" s="403"/>
      <c r="FB17" s="403"/>
      <c r="FC17" s="403"/>
      <c r="FD17" s="403"/>
      <c r="FE17" s="403"/>
      <c r="FF17" s="403"/>
      <c r="FG17" s="403"/>
      <c r="FH17" s="403"/>
      <c r="FI17" s="403"/>
      <c r="FJ17" s="403"/>
      <c r="FK17" s="403"/>
      <c r="FL17" s="403"/>
      <c r="FM17" s="403"/>
      <c r="FN17" s="403"/>
      <c r="FO17" s="403"/>
      <c r="FP17" s="403"/>
      <c r="FQ17" s="403"/>
      <c r="FR17" s="403"/>
      <c r="FS17" s="403"/>
      <c r="FT17" s="403"/>
      <c r="FU17" s="403"/>
      <c r="FV17" s="403"/>
      <c r="FW17" s="403"/>
      <c r="FX17" s="403"/>
      <c r="FY17" s="403"/>
      <c r="FZ17" s="403"/>
      <c r="GA17" s="403"/>
      <c r="GB17" s="403"/>
      <c r="GC17" s="403"/>
      <c r="GD17" s="403"/>
      <c r="GE17" s="403"/>
      <c r="GF17" s="403"/>
      <c r="GG17" s="403"/>
      <c r="GH17" s="403"/>
      <c r="GI17" s="403"/>
      <c r="GJ17" s="403"/>
      <c r="GK17" s="403"/>
      <c r="GL17" s="403"/>
      <c r="GM17" s="403"/>
      <c r="GN17" s="403"/>
      <c r="GO17" s="403"/>
      <c r="GP17" s="403"/>
      <c r="GQ17" s="403"/>
      <c r="GR17" s="403"/>
      <c r="GS17" s="403"/>
      <c r="GT17" s="403"/>
      <c r="GU17" s="403"/>
      <c r="GV17" s="403"/>
      <c r="GW17" s="403"/>
      <c r="GX17" s="403"/>
      <c r="GY17" s="403"/>
      <c r="GZ17" s="403"/>
      <c r="HA17" s="403"/>
      <c r="HB17" s="403"/>
      <c r="HC17" s="403"/>
      <c r="HD17" s="403"/>
      <c r="HE17" s="403"/>
      <c r="HF17" s="403"/>
      <c r="HG17" s="403"/>
      <c r="HH17" s="403"/>
      <c r="HI17" s="403"/>
      <c r="HJ17" s="403"/>
      <c r="HK17" s="403">
        <v>6</v>
      </c>
      <c r="HL17" s="403">
        <v>6</v>
      </c>
      <c r="HM17" s="403">
        <v>1</v>
      </c>
      <c r="HN17" s="403"/>
      <c r="HO17" s="403">
        <v>6</v>
      </c>
      <c r="HP17" s="403">
        <v>6</v>
      </c>
      <c r="HQ17" s="403">
        <v>6</v>
      </c>
      <c r="HR17" s="403"/>
      <c r="HS17" s="403"/>
      <c r="HT17" s="403"/>
      <c r="HU17" s="403"/>
      <c r="HV17" s="403"/>
      <c r="HW17" s="403"/>
      <c r="HX17" s="403"/>
      <c r="HY17" s="403"/>
      <c r="HZ17" s="403"/>
      <c r="IA17" s="403"/>
      <c r="IB17" s="403"/>
      <c r="IC17" s="403"/>
      <c r="ID17" s="403"/>
      <c r="IE17" s="403"/>
      <c r="IF17" s="403"/>
      <c r="IG17" s="403"/>
      <c r="IH17" s="403"/>
      <c r="II17" s="403"/>
      <c r="IJ17" s="403"/>
      <c r="IK17" s="403"/>
      <c r="IL17" s="403"/>
      <c r="IM17" s="403"/>
      <c r="IN17" s="403"/>
      <c r="IO17" s="403"/>
      <c r="IP17" s="403"/>
      <c r="IQ17" s="403"/>
      <c r="IR17" s="403"/>
      <c r="IS17" s="403"/>
      <c r="IT17" s="403"/>
      <c r="IU17" s="403"/>
      <c r="IV17" s="403"/>
      <c r="IW17" s="403"/>
      <c r="IX17" s="403"/>
      <c r="IY17" s="403"/>
      <c r="IZ17" s="403"/>
      <c r="JA17" s="403"/>
      <c r="JB17" s="403"/>
      <c r="JC17" s="403"/>
      <c r="JD17" s="403"/>
      <c r="JE17" s="403"/>
      <c r="JF17" s="403"/>
      <c r="JG17" s="403"/>
      <c r="JH17" s="403"/>
      <c r="JI17" s="403"/>
      <c r="JJ17" s="403"/>
      <c r="JK17" s="403"/>
      <c r="JL17" s="403"/>
      <c r="JM17" s="403"/>
      <c r="JN17" s="403"/>
      <c r="JO17" s="403"/>
      <c r="JP17" s="403"/>
      <c r="JQ17" s="403"/>
      <c r="JR17" s="403"/>
      <c r="JS17" s="403"/>
      <c r="JT17" s="403"/>
      <c r="JU17" s="403"/>
      <c r="JV17" s="403"/>
      <c r="JW17" s="403"/>
      <c r="JX17" s="403"/>
      <c r="JY17" s="403"/>
      <c r="JZ17" s="403"/>
      <c r="KA17" s="403"/>
      <c r="KB17" s="403"/>
      <c r="KC17" s="403"/>
      <c r="KD17" s="403"/>
      <c r="KE17" s="403"/>
      <c r="KF17" s="403"/>
      <c r="KG17" s="403"/>
      <c r="KH17" s="403"/>
      <c r="KI17" s="403"/>
      <c r="KJ17" s="403"/>
      <c r="KK17" s="403"/>
      <c r="KL17" s="403"/>
      <c r="KM17" s="403"/>
      <c r="KN17" s="403"/>
      <c r="KO17" s="403"/>
      <c r="KP17" s="403"/>
      <c r="KQ17" s="403"/>
      <c r="KR17" s="403"/>
      <c r="KS17" s="403"/>
      <c r="KT17" s="403"/>
      <c r="KU17" s="403"/>
      <c r="KV17" s="403"/>
      <c r="KW17" s="403"/>
      <c r="KX17" s="403"/>
      <c r="KY17" s="403"/>
      <c r="KZ17" s="403"/>
      <c r="LA17" s="403"/>
      <c r="LB17" s="403"/>
      <c r="LC17" s="403"/>
      <c r="LD17" s="403"/>
      <c r="LE17" s="403"/>
      <c r="LF17" s="403"/>
      <c r="LG17" s="403"/>
      <c r="LH17" s="403"/>
      <c r="LI17" s="403"/>
      <c r="LJ17" s="403"/>
      <c r="LK17" s="403"/>
      <c r="LL17" s="403"/>
      <c r="LM17" s="403"/>
      <c r="LN17" s="403"/>
      <c r="LO17" s="403"/>
      <c r="LP17" s="403"/>
      <c r="LQ17" s="403"/>
      <c r="LR17" s="403"/>
      <c r="LS17" s="403"/>
      <c r="LT17" s="403"/>
      <c r="LU17" s="403"/>
      <c r="LV17" s="403"/>
      <c r="LW17" s="403"/>
      <c r="LX17" s="403"/>
      <c r="LY17" s="403"/>
      <c r="LZ17" s="403"/>
      <c r="MA17" s="403"/>
      <c r="MB17" s="403"/>
      <c r="MC17" s="403"/>
      <c r="MD17" s="403"/>
      <c r="ME17" s="403"/>
      <c r="MF17" s="403"/>
      <c r="MG17" s="403"/>
      <c r="MH17" s="403"/>
      <c r="MI17" s="403"/>
      <c r="MJ17" s="403"/>
      <c r="MK17" s="403"/>
      <c r="ML17" s="403"/>
      <c r="MM17" s="403"/>
      <c r="MN17" s="403"/>
      <c r="MO17" s="403"/>
      <c r="MP17" s="403"/>
      <c r="MQ17" s="403"/>
      <c r="MR17" s="403"/>
      <c r="MS17" s="403"/>
      <c r="MT17" s="403"/>
      <c r="MU17" s="403"/>
      <c r="MV17" s="403"/>
      <c r="MW17" s="403"/>
      <c r="MX17" s="403"/>
      <c r="MY17" s="403"/>
      <c r="MZ17" s="403"/>
      <c r="NA17" s="403"/>
      <c r="NB17" s="403"/>
      <c r="NC17" s="403"/>
      <c r="ND17" s="403"/>
      <c r="NE17" s="403"/>
      <c r="NF17" s="403"/>
      <c r="NG17" s="403"/>
      <c r="NH17" s="403"/>
      <c r="NI17" s="403"/>
      <c r="NJ17" s="403"/>
      <c r="NK17" s="403"/>
      <c r="NL17" s="403"/>
      <c r="NM17" s="403"/>
      <c r="NN17" s="403"/>
      <c r="NO17" s="403"/>
      <c r="NP17" s="403"/>
      <c r="NQ17" s="403"/>
      <c r="NR17" s="403"/>
      <c r="NS17" s="403"/>
      <c r="NT17" s="403"/>
      <c r="NU17" s="403"/>
      <c r="NV17" s="403"/>
      <c r="NW17" s="403"/>
      <c r="NX17" s="403"/>
      <c r="NY17" s="403"/>
      <c r="NZ17" s="403"/>
      <c r="OA17" s="403"/>
      <c r="OB17" s="403"/>
      <c r="OC17" s="403"/>
      <c r="OD17" s="403"/>
      <c r="OE17" s="403"/>
      <c r="OF17" s="403"/>
      <c r="OG17" s="403"/>
      <c r="OH17" s="403"/>
      <c r="OI17" s="403"/>
      <c r="OJ17" s="403"/>
      <c r="OK17" s="403"/>
      <c r="OL17" s="403"/>
      <c r="OM17" s="403"/>
      <c r="ON17" s="403"/>
      <c r="OO17" s="403"/>
      <c r="OP17" s="403"/>
      <c r="OQ17" s="403"/>
      <c r="OR17" s="403"/>
      <c r="OS17" s="403"/>
      <c r="OT17" s="403"/>
      <c r="OU17" s="403"/>
      <c r="OV17" s="403"/>
      <c r="OW17" s="403"/>
      <c r="OX17" s="403"/>
      <c r="OY17" s="403">
        <v>6</v>
      </c>
      <c r="OZ17" s="403">
        <v>6</v>
      </c>
      <c r="PA17" s="403">
        <v>1</v>
      </c>
      <c r="PB17" s="403"/>
      <c r="PC17" s="403">
        <v>6</v>
      </c>
      <c r="PD17" s="403">
        <v>6</v>
      </c>
      <c r="PE17" s="403">
        <v>6</v>
      </c>
    </row>
    <row r="18" spans="1:421" x14ac:dyDescent="0.3">
      <c r="A18" s="457" t="s">
        <v>2961</v>
      </c>
      <c r="B18" s="403"/>
      <c r="C18" s="403"/>
      <c r="D18" s="403"/>
      <c r="E18" s="403"/>
      <c r="F18" s="403"/>
      <c r="G18" s="403"/>
      <c r="H18" s="403"/>
      <c r="I18" s="403"/>
      <c r="J18" s="403"/>
      <c r="K18" s="403"/>
      <c r="L18" s="403"/>
      <c r="M18" s="403"/>
      <c r="N18" s="403"/>
      <c r="O18" s="403"/>
      <c r="P18" s="403"/>
      <c r="Q18" s="403"/>
      <c r="R18" s="403"/>
      <c r="S18" s="403"/>
      <c r="T18" s="403"/>
      <c r="U18" s="403"/>
      <c r="V18" s="403"/>
      <c r="W18" s="403"/>
      <c r="X18" s="403"/>
      <c r="Y18" s="403"/>
      <c r="Z18" s="403"/>
      <c r="AA18" s="403"/>
      <c r="AB18" s="403"/>
      <c r="AC18" s="403"/>
      <c r="AD18" s="403"/>
      <c r="AE18" s="403"/>
      <c r="AF18" s="403"/>
      <c r="AG18" s="403"/>
      <c r="AH18" s="403"/>
      <c r="AI18" s="403"/>
      <c r="AJ18" s="403"/>
      <c r="AK18" s="403"/>
      <c r="AL18" s="403"/>
      <c r="AM18" s="403"/>
      <c r="AN18" s="403"/>
      <c r="AO18" s="403"/>
      <c r="AP18" s="403"/>
      <c r="AQ18" s="403"/>
      <c r="AR18" s="403"/>
      <c r="AS18" s="403"/>
      <c r="AT18" s="403"/>
      <c r="AU18" s="403"/>
      <c r="AV18" s="403"/>
      <c r="AW18" s="403"/>
      <c r="AX18" s="403"/>
      <c r="AY18" s="403">
        <v>2</v>
      </c>
      <c r="AZ18" s="403">
        <v>2</v>
      </c>
      <c r="BA18" s="403">
        <v>2</v>
      </c>
      <c r="BB18" s="403"/>
      <c r="BC18" s="403">
        <v>2</v>
      </c>
      <c r="BD18" s="403">
        <v>2</v>
      </c>
      <c r="BE18" s="403">
        <v>2</v>
      </c>
      <c r="BF18" s="403"/>
      <c r="BG18" s="403"/>
      <c r="BH18" s="403"/>
      <c r="BI18" s="403"/>
      <c r="BJ18" s="403"/>
      <c r="BK18" s="403"/>
      <c r="BL18" s="403"/>
      <c r="BM18" s="403"/>
      <c r="BN18" s="403"/>
      <c r="BO18" s="403"/>
      <c r="BP18" s="403"/>
      <c r="BQ18" s="403"/>
      <c r="BR18" s="403"/>
      <c r="BS18" s="403"/>
      <c r="BT18" s="403"/>
      <c r="BU18" s="403"/>
      <c r="BV18" s="403"/>
      <c r="BW18" s="403"/>
      <c r="BX18" s="403"/>
      <c r="BY18" s="403"/>
      <c r="BZ18" s="403"/>
      <c r="CA18" s="403"/>
      <c r="CB18" s="403"/>
      <c r="CC18" s="403"/>
      <c r="CD18" s="403"/>
      <c r="CE18" s="403"/>
      <c r="CF18" s="403"/>
      <c r="CG18" s="403"/>
      <c r="CH18" s="403">
        <v>4</v>
      </c>
      <c r="CI18" s="403">
        <v>4</v>
      </c>
      <c r="CJ18" s="403">
        <v>2</v>
      </c>
      <c r="CK18" s="403"/>
      <c r="CL18" s="403">
        <v>4</v>
      </c>
      <c r="CM18" s="403">
        <v>4</v>
      </c>
      <c r="CN18" s="403">
        <v>4</v>
      </c>
      <c r="CO18" s="403"/>
      <c r="CP18" s="403"/>
      <c r="CQ18" s="403"/>
      <c r="CR18" s="403"/>
      <c r="CS18" s="403"/>
      <c r="CT18" s="403"/>
      <c r="CU18" s="403"/>
      <c r="CV18" s="403"/>
      <c r="CW18" s="403"/>
      <c r="CX18" s="403"/>
      <c r="CY18" s="403"/>
      <c r="CZ18" s="403"/>
      <c r="DA18" s="403"/>
      <c r="DB18" s="403"/>
      <c r="DC18" s="403"/>
      <c r="DD18" s="403"/>
      <c r="DE18" s="403"/>
      <c r="DF18" s="403"/>
      <c r="DG18" s="403"/>
      <c r="DH18" s="403"/>
      <c r="DI18" s="403"/>
      <c r="DJ18" s="403"/>
      <c r="DK18" s="403"/>
      <c r="DL18" s="403"/>
      <c r="DM18" s="403"/>
      <c r="DN18" s="403"/>
      <c r="DO18" s="403"/>
      <c r="DP18" s="403"/>
      <c r="DQ18" s="403"/>
      <c r="DR18" s="403"/>
      <c r="DS18" s="403"/>
      <c r="DT18" s="403"/>
      <c r="DU18" s="403"/>
      <c r="DV18" s="403"/>
      <c r="DW18" s="403"/>
      <c r="DX18" s="403">
        <v>3</v>
      </c>
      <c r="DY18" s="403">
        <v>3</v>
      </c>
      <c r="DZ18" s="403">
        <v>3</v>
      </c>
      <c r="EA18" s="403"/>
      <c r="EB18" s="403">
        <v>3</v>
      </c>
      <c r="EC18" s="403">
        <v>3</v>
      </c>
      <c r="ED18" s="403">
        <v>3</v>
      </c>
      <c r="EE18" s="403"/>
      <c r="EF18" s="403"/>
      <c r="EG18" s="403"/>
      <c r="EH18" s="403"/>
      <c r="EI18" s="403"/>
      <c r="EJ18" s="403"/>
      <c r="EK18" s="403"/>
      <c r="EL18" s="403"/>
      <c r="EM18" s="403"/>
      <c r="EN18" s="403"/>
      <c r="EO18" s="403"/>
      <c r="EP18" s="403"/>
      <c r="EQ18" s="403"/>
      <c r="ER18" s="403"/>
      <c r="ES18" s="403"/>
      <c r="ET18" s="403"/>
      <c r="EU18" s="403"/>
      <c r="EV18" s="403"/>
      <c r="EW18" s="403"/>
      <c r="EX18" s="403"/>
      <c r="EY18" s="403"/>
      <c r="EZ18" s="403"/>
      <c r="FA18" s="403"/>
      <c r="FB18" s="403"/>
      <c r="FC18" s="403"/>
      <c r="FD18" s="403"/>
      <c r="FE18" s="403"/>
      <c r="FF18" s="403"/>
      <c r="FG18" s="403"/>
      <c r="FH18" s="403"/>
      <c r="FI18" s="403"/>
      <c r="FJ18" s="403"/>
      <c r="FK18" s="403"/>
      <c r="FL18" s="403"/>
      <c r="FM18" s="403"/>
      <c r="FN18" s="403"/>
      <c r="FO18" s="403"/>
      <c r="FP18" s="403"/>
      <c r="FQ18" s="403"/>
      <c r="FR18" s="403"/>
      <c r="FS18" s="403"/>
      <c r="FT18" s="403"/>
      <c r="FU18" s="403"/>
      <c r="FV18" s="403"/>
      <c r="FW18" s="403"/>
      <c r="FX18" s="403"/>
      <c r="FY18" s="403"/>
      <c r="FZ18" s="403"/>
      <c r="GA18" s="403"/>
      <c r="GB18" s="403"/>
      <c r="GC18" s="403"/>
      <c r="GD18" s="403"/>
      <c r="GE18" s="403"/>
      <c r="GF18" s="403"/>
      <c r="GG18" s="403"/>
      <c r="GH18" s="403"/>
      <c r="GI18" s="403"/>
      <c r="GJ18" s="403"/>
      <c r="GK18" s="403"/>
      <c r="GL18" s="403"/>
      <c r="GM18" s="403"/>
      <c r="GN18" s="403"/>
      <c r="GO18" s="403"/>
      <c r="GP18" s="403"/>
      <c r="GQ18" s="403"/>
      <c r="GR18" s="403"/>
      <c r="GS18" s="403"/>
      <c r="GT18" s="403"/>
      <c r="GU18" s="403"/>
      <c r="GV18" s="403"/>
      <c r="GW18" s="403"/>
      <c r="GX18" s="403"/>
      <c r="GY18" s="403"/>
      <c r="GZ18" s="403"/>
      <c r="HA18" s="403"/>
      <c r="HB18" s="403"/>
      <c r="HC18" s="403"/>
      <c r="HD18" s="403"/>
      <c r="HE18" s="403"/>
      <c r="HF18" s="403"/>
      <c r="HG18" s="403"/>
      <c r="HH18" s="403"/>
      <c r="HI18" s="403"/>
      <c r="HJ18" s="403"/>
      <c r="HK18" s="403"/>
      <c r="HL18" s="403"/>
      <c r="HM18" s="403"/>
      <c r="HN18" s="403"/>
      <c r="HO18" s="403"/>
      <c r="HP18" s="403"/>
      <c r="HQ18" s="403"/>
      <c r="HR18" s="403"/>
      <c r="HS18" s="403"/>
      <c r="HT18" s="403"/>
      <c r="HU18" s="403"/>
      <c r="HV18" s="403"/>
      <c r="HW18" s="403"/>
      <c r="HX18" s="403"/>
      <c r="HY18" s="403"/>
      <c r="HZ18" s="403"/>
      <c r="IA18" s="403"/>
      <c r="IB18" s="403"/>
      <c r="IC18" s="403"/>
      <c r="ID18" s="403"/>
      <c r="IE18" s="403"/>
      <c r="IF18" s="403"/>
      <c r="IG18" s="403"/>
      <c r="IH18" s="403"/>
      <c r="II18" s="403"/>
      <c r="IJ18" s="403"/>
      <c r="IK18" s="403"/>
      <c r="IL18" s="403"/>
      <c r="IM18" s="403"/>
      <c r="IN18" s="403"/>
      <c r="IO18" s="403"/>
      <c r="IP18" s="403"/>
      <c r="IQ18" s="403"/>
      <c r="IR18" s="403"/>
      <c r="IS18" s="403"/>
      <c r="IT18" s="403"/>
      <c r="IU18" s="403"/>
      <c r="IV18" s="403"/>
      <c r="IW18" s="403"/>
      <c r="IX18" s="403"/>
      <c r="IY18" s="403"/>
      <c r="IZ18" s="403"/>
      <c r="JA18" s="403"/>
      <c r="JB18" s="403"/>
      <c r="JC18" s="403"/>
      <c r="JD18" s="403"/>
      <c r="JE18" s="403"/>
      <c r="JF18" s="403"/>
      <c r="JG18" s="403"/>
      <c r="JH18" s="403"/>
      <c r="JI18" s="403"/>
      <c r="JJ18" s="403"/>
      <c r="JK18" s="403"/>
      <c r="JL18" s="403"/>
      <c r="JM18" s="403"/>
      <c r="JN18" s="403"/>
      <c r="JO18" s="403">
        <v>3</v>
      </c>
      <c r="JP18" s="403">
        <v>3</v>
      </c>
      <c r="JQ18" s="403">
        <v>3</v>
      </c>
      <c r="JR18" s="403"/>
      <c r="JS18" s="403">
        <v>3</v>
      </c>
      <c r="JT18" s="403">
        <v>3</v>
      </c>
      <c r="JU18" s="403">
        <v>3</v>
      </c>
      <c r="JV18" s="403"/>
      <c r="JW18" s="403"/>
      <c r="JX18" s="403"/>
      <c r="JY18" s="403"/>
      <c r="JZ18" s="403"/>
      <c r="KA18" s="403"/>
      <c r="KB18" s="403"/>
      <c r="KC18" s="403"/>
      <c r="KD18" s="403"/>
      <c r="KE18" s="403"/>
      <c r="KF18" s="403"/>
      <c r="KG18" s="403"/>
      <c r="KH18" s="403"/>
      <c r="KI18" s="403"/>
      <c r="KJ18" s="403"/>
      <c r="KK18" s="403"/>
      <c r="KL18" s="403"/>
      <c r="KM18" s="403"/>
      <c r="KN18" s="403"/>
      <c r="KO18" s="403"/>
      <c r="KP18" s="403"/>
      <c r="KQ18" s="403"/>
      <c r="KR18" s="403"/>
      <c r="KS18" s="403"/>
      <c r="KT18" s="403"/>
      <c r="KU18" s="403"/>
      <c r="KV18" s="403"/>
      <c r="KW18" s="403"/>
      <c r="KX18" s="403"/>
      <c r="KY18" s="403"/>
      <c r="KZ18" s="403"/>
      <c r="LA18" s="403"/>
      <c r="LB18" s="403"/>
      <c r="LC18" s="403"/>
      <c r="LD18" s="403"/>
      <c r="LE18" s="403"/>
      <c r="LF18" s="403"/>
      <c r="LG18" s="403"/>
      <c r="LH18" s="403"/>
      <c r="LI18" s="403"/>
      <c r="LJ18" s="403"/>
      <c r="LK18" s="403"/>
      <c r="LL18" s="403"/>
      <c r="LM18" s="403"/>
      <c r="LN18" s="403"/>
      <c r="LO18" s="403"/>
      <c r="LP18" s="403"/>
      <c r="LQ18" s="403"/>
      <c r="LR18" s="403"/>
      <c r="LS18" s="403"/>
      <c r="LT18" s="403"/>
      <c r="LU18" s="403"/>
      <c r="LV18" s="403"/>
      <c r="LW18" s="403"/>
      <c r="LX18" s="403"/>
      <c r="LY18" s="403"/>
      <c r="LZ18" s="403"/>
      <c r="MA18" s="403"/>
      <c r="MB18" s="403"/>
      <c r="MC18" s="403"/>
      <c r="MD18" s="403"/>
      <c r="ME18" s="403"/>
      <c r="MF18" s="403"/>
      <c r="MG18" s="403"/>
      <c r="MH18" s="403"/>
      <c r="MI18" s="403"/>
      <c r="MJ18" s="403"/>
      <c r="MK18" s="403"/>
      <c r="ML18" s="403"/>
      <c r="MM18" s="403"/>
      <c r="MN18" s="403"/>
      <c r="MO18" s="403"/>
      <c r="MP18" s="403"/>
      <c r="MQ18" s="403"/>
      <c r="MR18" s="403"/>
      <c r="MS18" s="403"/>
      <c r="MT18" s="403"/>
      <c r="MU18" s="403"/>
      <c r="MV18" s="403"/>
      <c r="MW18" s="403"/>
      <c r="MX18" s="403"/>
      <c r="MY18" s="403"/>
      <c r="MZ18" s="403"/>
      <c r="NA18" s="403"/>
      <c r="NB18" s="403"/>
      <c r="NC18" s="403"/>
      <c r="ND18" s="403"/>
      <c r="NE18" s="403"/>
      <c r="NF18" s="403"/>
      <c r="NG18" s="403"/>
      <c r="NH18" s="403"/>
      <c r="NI18" s="403"/>
      <c r="NJ18" s="403"/>
      <c r="NK18" s="403"/>
      <c r="NL18" s="403"/>
      <c r="NM18" s="403"/>
      <c r="NN18" s="403"/>
      <c r="NO18" s="403"/>
      <c r="NP18" s="403"/>
      <c r="NQ18" s="403"/>
      <c r="NR18" s="403"/>
      <c r="NS18" s="403"/>
      <c r="NT18" s="403"/>
      <c r="NU18" s="403"/>
      <c r="NV18" s="403"/>
      <c r="NW18" s="403"/>
      <c r="NX18" s="403"/>
      <c r="NY18" s="403"/>
      <c r="NZ18" s="403"/>
      <c r="OA18" s="403"/>
      <c r="OB18" s="403"/>
      <c r="OC18" s="403"/>
      <c r="OD18" s="403"/>
      <c r="OE18" s="403"/>
      <c r="OF18" s="403"/>
      <c r="OG18" s="403"/>
      <c r="OH18" s="403"/>
      <c r="OI18" s="403"/>
      <c r="OJ18" s="403"/>
      <c r="OK18" s="403"/>
      <c r="OL18" s="403"/>
      <c r="OM18" s="403"/>
      <c r="ON18" s="403"/>
      <c r="OO18" s="403"/>
      <c r="OP18" s="403"/>
      <c r="OQ18" s="403"/>
      <c r="OR18" s="403"/>
      <c r="OS18" s="403"/>
      <c r="OT18" s="403"/>
      <c r="OU18" s="403"/>
      <c r="OV18" s="403"/>
      <c r="OW18" s="403"/>
      <c r="OX18" s="403"/>
      <c r="OY18" s="403">
        <v>12</v>
      </c>
      <c r="OZ18" s="403">
        <v>12</v>
      </c>
      <c r="PA18" s="403">
        <v>10</v>
      </c>
      <c r="PB18" s="403"/>
      <c r="PC18" s="403">
        <v>12</v>
      </c>
      <c r="PD18" s="403">
        <v>12</v>
      </c>
      <c r="PE18" s="403">
        <v>12</v>
      </c>
    </row>
    <row r="19" spans="1:421" x14ac:dyDescent="0.3">
      <c r="A19" s="273" t="s">
        <v>93</v>
      </c>
      <c r="B19" s="403"/>
      <c r="C19" s="403"/>
      <c r="D19" s="403"/>
      <c r="E19" s="403"/>
      <c r="F19" s="403"/>
      <c r="G19" s="403"/>
      <c r="H19" s="403"/>
      <c r="I19" s="403"/>
      <c r="J19" s="403"/>
      <c r="K19" s="403"/>
      <c r="L19" s="403"/>
      <c r="M19" s="403"/>
      <c r="N19" s="403"/>
      <c r="O19" s="403"/>
      <c r="P19" s="403"/>
      <c r="Q19" s="403"/>
      <c r="R19" s="403"/>
      <c r="S19" s="403"/>
      <c r="T19" s="403"/>
      <c r="U19" s="403"/>
      <c r="V19" s="403"/>
      <c r="W19" s="403"/>
      <c r="X19" s="403"/>
      <c r="Y19" s="403"/>
      <c r="Z19" s="403"/>
      <c r="AA19" s="403"/>
      <c r="AB19" s="403"/>
      <c r="AC19" s="403"/>
      <c r="AD19" s="403"/>
      <c r="AE19" s="403"/>
      <c r="AF19" s="403"/>
      <c r="AG19" s="403"/>
      <c r="AH19" s="403"/>
      <c r="AI19" s="403"/>
      <c r="AJ19" s="403"/>
      <c r="AK19" s="403"/>
      <c r="AL19" s="403"/>
      <c r="AM19" s="403"/>
      <c r="AN19" s="403"/>
      <c r="AO19" s="403"/>
      <c r="AP19" s="403"/>
      <c r="AQ19" s="403"/>
      <c r="AR19" s="403"/>
      <c r="AS19" s="403"/>
      <c r="AT19" s="403"/>
      <c r="AU19" s="403"/>
      <c r="AV19" s="403"/>
      <c r="AW19" s="403"/>
      <c r="AX19" s="403"/>
      <c r="AY19" s="403"/>
      <c r="AZ19" s="403"/>
      <c r="BA19" s="403"/>
      <c r="BB19" s="403"/>
      <c r="BC19" s="403"/>
      <c r="BD19" s="403"/>
      <c r="BE19" s="403"/>
      <c r="BF19" s="403"/>
      <c r="BG19" s="403"/>
      <c r="BH19" s="403"/>
      <c r="BI19" s="403"/>
      <c r="BJ19" s="403"/>
      <c r="BK19" s="403"/>
      <c r="BL19" s="403"/>
      <c r="BM19" s="403">
        <v>1</v>
      </c>
      <c r="BN19" s="403">
        <v>1</v>
      </c>
      <c r="BO19" s="403">
        <v>1</v>
      </c>
      <c r="BP19" s="403">
        <v>1</v>
      </c>
      <c r="BQ19" s="403">
        <v>1</v>
      </c>
      <c r="BR19" s="403">
        <v>1</v>
      </c>
      <c r="BS19" s="403">
        <v>1</v>
      </c>
      <c r="BT19" s="403">
        <v>3</v>
      </c>
      <c r="BU19" s="403">
        <v>3</v>
      </c>
      <c r="BV19" s="403">
        <v>3</v>
      </c>
      <c r="BW19" s="403">
        <v>3</v>
      </c>
      <c r="BX19" s="403">
        <v>3</v>
      </c>
      <c r="BY19" s="403">
        <v>3</v>
      </c>
      <c r="BZ19" s="403">
        <v>3</v>
      </c>
      <c r="CA19" s="403">
        <v>3</v>
      </c>
      <c r="CB19" s="403">
        <v>3</v>
      </c>
      <c r="CC19" s="403">
        <v>3</v>
      </c>
      <c r="CD19" s="403">
        <v>3</v>
      </c>
      <c r="CE19" s="403">
        <v>3</v>
      </c>
      <c r="CF19" s="403">
        <v>3</v>
      </c>
      <c r="CG19" s="403">
        <v>3</v>
      </c>
      <c r="CH19" s="403">
        <v>1</v>
      </c>
      <c r="CI19" s="403">
        <v>1</v>
      </c>
      <c r="CJ19" s="403">
        <v>1</v>
      </c>
      <c r="CK19" s="403">
        <v>1</v>
      </c>
      <c r="CL19" s="403">
        <v>1</v>
      </c>
      <c r="CM19" s="403">
        <v>1</v>
      </c>
      <c r="CN19" s="403">
        <v>1</v>
      </c>
      <c r="CO19" s="403">
        <v>5</v>
      </c>
      <c r="CP19" s="403">
        <v>5</v>
      </c>
      <c r="CQ19" s="403">
        <v>5</v>
      </c>
      <c r="CR19" s="403">
        <v>5</v>
      </c>
      <c r="CS19" s="403">
        <v>5</v>
      </c>
      <c r="CT19" s="403">
        <v>5</v>
      </c>
      <c r="CU19" s="403">
        <v>5</v>
      </c>
      <c r="CV19" s="403"/>
      <c r="CW19" s="403"/>
      <c r="CX19" s="403"/>
      <c r="CY19" s="403"/>
      <c r="CZ19" s="403"/>
      <c r="DA19" s="403"/>
      <c r="DB19" s="403"/>
      <c r="DC19" s="403"/>
      <c r="DD19" s="403"/>
      <c r="DE19" s="403"/>
      <c r="DF19" s="403"/>
      <c r="DG19" s="403"/>
      <c r="DH19" s="403"/>
      <c r="DI19" s="403"/>
      <c r="DJ19" s="403">
        <v>5</v>
      </c>
      <c r="DK19" s="403">
        <v>5</v>
      </c>
      <c r="DL19" s="403">
        <v>5</v>
      </c>
      <c r="DM19" s="403">
        <v>5</v>
      </c>
      <c r="DN19" s="403">
        <v>5</v>
      </c>
      <c r="DO19" s="403">
        <v>5</v>
      </c>
      <c r="DP19" s="403">
        <v>5</v>
      </c>
      <c r="DQ19" s="403"/>
      <c r="DR19" s="403"/>
      <c r="DS19" s="403"/>
      <c r="DT19" s="403"/>
      <c r="DU19" s="403"/>
      <c r="DV19" s="403"/>
      <c r="DW19" s="403"/>
      <c r="DX19" s="403"/>
      <c r="DY19" s="403"/>
      <c r="DZ19" s="403"/>
      <c r="EA19" s="403"/>
      <c r="EB19" s="403"/>
      <c r="EC19" s="403"/>
      <c r="ED19" s="403"/>
      <c r="EE19" s="403"/>
      <c r="EF19" s="403"/>
      <c r="EG19" s="403"/>
      <c r="EH19" s="403"/>
      <c r="EI19" s="403"/>
      <c r="EJ19" s="403"/>
      <c r="EK19" s="403"/>
      <c r="EL19" s="403"/>
      <c r="EM19" s="403"/>
      <c r="EN19" s="403"/>
      <c r="EO19" s="403"/>
      <c r="EP19" s="403"/>
      <c r="EQ19" s="403"/>
      <c r="ER19" s="403"/>
      <c r="ES19" s="403"/>
      <c r="ET19" s="403"/>
      <c r="EU19" s="403"/>
      <c r="EV19" s="403"/>
      <c r="EW19" s="403"/>
      <c r="EX19" s="403"/>
      <c r="EY19" s="403"/>
      <c r="EZ19" s="403"/>
      <c r="FA19" s="403"/>
      <c r="FB19" s="403"/>
      <c r="FC19" s="403"/>
      <c r="FD19" s="403"/>
      <c r="FE19" s="403"/>
      <c r="FF19" s="403"/>
      <c r="FG19" s="403"/>
      <c r="FH19" s="403"/>
      <c r="FI19" s="403"/>
      <c r="FJ19" s="403"/>
      <c r="FK19" s="403"/>
      <c r="FL19" s="403"/>
      <c r="FM19" s="403"/>
      <c r="FN19" s="403"/>
      <c r="FO19" s="403"/>
      <c r="FP19" s="403"/>
      <c r="FQ19" s="403"/>
      <c r="FR19" s="403"/>
      <c r="FS19" s="403"/>
      <c r="FT19" s="403"/>
      <c r="FU19" s="403"/>
      <c r="FV19" s="403"/>
      <c r="FW19" s="403"/>
      <c r="FX19" s="403"/>
      <c r="FY19" s="403"/>
      <c r="FZ19" s="403"/>
      <c r="GA19" s="403"/>
      <c r="GB19" s="403"/>
      <c r="GC19" s="403"/>
      <c r="GD19" s="403"/>
      <c r="GE19" s="403"/>
      <c r="GF19" s="403"/>
      <c r="GG19" s="403"/>
      <c r="GH19" s="403"/>
      <c r="GI19" s="403"/>
      <c r="GJ19" s="403"/>
      <c r="GK19" s="403"/>
      <c r="GL19" s="403"/>
      <c r="GM19" s="403"/>
      <c r="GN19" s="403"/>
      <c r="GO19" s="403"/>
      <c r="GP19" s="403"/>
      <c r="GQ19" s="403"/>
      <c r="GR19" s="403"/>
      <c r="GS19" s="403"/>
      <c r="GT19" s="403"/>
      <c r="GU19" s="403"/>
      <c r="GV19" s="403"/>
      <c r="GW19" s="403"/>
      <c r="GX19" s="403"/>
      <c r="GY19" s="403"/>
      <c r="GZ19" s="403"/>
      <c r="HA19" s="403"/>
      <c r="HB19" s="403"/>
      <c r="HC19" s="403"/>
      <c r="HD19" s="403"/>
      <c r="HE19" s="403"/>
      <c r="HF19" s="403"/>
      <c r="HG19" s="403"/>
      <c r="HH19" s="403"/>
      <c r="HI19" s="403"/>
      <c r="HJ19" s="403"/>
      <c r="HK19" s="403">
        <v>3</v>
      </c>
      <c r="HL19" s="403">
        <v>3</v>
      </c>
      <c r="HM19" s="403">
        <v>3</v>
      </c>
      <c r="HN19" s="403">
        <v>3</v>
      </c>
      <c r="HO19" s="403">
        <v>2</v>
      </c>
      <c r="HP19" s="403">
        <v>3</v>
      </c>
      <c r="HQ19" s="403">
        <v>3</v>
      </c>
      <c r="HR19" s="403"/>
      <c r="HS19" s="403"/>
      <c r="HT19" s="403"/>
      <c r="HU19" s="403"/>
      <c r="HV19" s="403"/>
      <c r="HW19" s="403"/>
      <c r="HX19" s="403"/>
      <c r="HY19" s="403">
        <v>16</v>
      </c>
      <c r="HZ19" s="403">
        <v>16</v>
      </c>
      <c r="IA19" s="403">
        <v>16</v>
      </c>
      <c r="IB19" s="403">
        <v>16</v>
      </c>
      <c r="IC19" s="403">
        <v>15</v>
      </c>
      <c r="ID19" s="403">
        <v>16</v>
      </c>
      <c r="IE19" s="403">
        <v>16</v>
      </c>
      <c r="IF19" s="403"/>
      <c r="IG19" s="403"/>
      <c r="IH19" s="403"/>
      <c r="II19" s="403"/>
      <c r="IJ19" s="403"/>
      <c r="IK19" s="403"/>
      <c r="IL19" s="403"/>
      <c r="IM19" s="403">
        <v>1</v>
      </c>
      <c r="IN19" s="403">
        <v>1</v>
      </c>
      <c r="IO19" s="403">
        <v>1</v>
      </c>
      <c r="IP19" s="403">
        <v>1</v>
      </c>
      <c r="IQ19" s="403">
        <v>1</v>
      </c>
      <c r="IR19" s="403">
        <v>1</v>
      </c>
      <c r="IS19" s="403">
        <v>1</v>
      </c>
      <c r="IT19" s="403"/>
      <c r="IU19" s="403"/>
      <c r="IV19" s="403"/>
      <c r="IW19" s="403"/>
      <c r="IX19" s="403"/>
      <c r="IY19" s="403"/>
      <c r="IZ19" s="403"/>
      <c r="JA19" s="403"/>
      <c r="JB19" s="403"/>
      <c r="JC19" s="403"/>
      <c r="JD19" s="403"/>
      <c r="JE19" s="403"/>
      <c r="JF19" s="403"/>
      <c r="JG19" s="403"/>
      <c r="JH19" s="403"/>
      <c r="JI19" s="403"/>
      <c r="JJ19" s="403"/>
      <c r="JK19" s="403"/>
      <c r="JL19" s="403"/>
      <c r="JM19" s="403"/>
      <c r="JN19" s="403"/>
      <c r="JO19" s="403"/>
      <c r="JP19" s="403"/>
      <c r="JQ19" s="403"/>
      <c r="JR19" s="403"/>
      <c r="JS19" s="403"/>
      <c r="JT19" s="403"/>
      <c r="JU19" s="403"/>
      <c r="JV19" s="403"/>
      <c r="JW19" s="403"/>
      <c r="JX19" s="403"/>
      <c r="JY19" s="403"/>
      <c r="JZ19" s="403"/>
      <c r="KA19" s="403"/>
      <c r="KB19" s="403"/>
      <c r="KC19" s="403"/>
      <c r="KD19" s="403"/>
      <c r="KE19" s="403"/>
      <c r="KF19" s="403"/>
      <c r="KG19" s="403"/>
      <c r="KH19" s="403"/>
      <c r="KI19" s="403"/>
      <c r="KJ19" s="403"/>
      <c r="KK19" s="403"/>
      <c r="KL19" s="403"/>
      <c r="KM19" s="403"/>
      <c r="KN19" s="403"/>
      <c r="KO19" s="403"/>
      <c r="KP19" s="403"/>
      <c r="KQ19" s="403"/>
      <c r="KR19" s="403"/>
      <c r="KS19" s="403"/>
      <c r="KT19" s="403"/>
      <c r="KU19" s="403"/>
      <c r="KV19" s="403"/>
      <c r="KW19" s="403"/>
      <c r="KX19" s="403"/>
      <c r="KY19" s="403"/>
      <c r="KZ19" s="403"/>
      <c r="LA19" s="403"/>
      <c r="LB19" s="403"/>
      <c r="LC19" s="403"/>
      <c r="LD19" s="403"/>
      <c r="LE19" s="403"/>
      <c r="LF19" s="403"/>
      <c r="LG19" s="403"/>
      <c r="LH19" s="403"/>
      <c r="LI19" s="403"/>
      <c r="LJ19" s="403"/>
      <c r="LK19" s="403"/>
      <c r="LL19" s="403"/>
      <c r="LM19" s="403"/>
      <c r="LN19" s="403"/>
      <c r="LO19" s="403"/>
      <c r="LP19" s="403"/>
      <c r="LQ19" s="403"/>
      <c r="LR19" s="403"/>
      <c r="LS19" s="403"/>
      <c r="LT19" s="403"/>
      <c r="LU19" s="403"/>
      <c r="LV19" s="403"/>
      <c r="LW19" s="403"/>
      <c r="LX19" s="403"/>
      <c r="LY19" s="403"/>
      <c r="LZ19" s="403"/>
      <c r="MA19" s="403"/>
      <c r="MB19" s="403"/>
      <c r="MC19" s="403"/>
      <c r="MD19" s="403"/>
      <c r="ME19" s="403"/>
      <c r="MF19" s="403"/>
      <c r="MG19" s="403"/>
      <c r="MH19" s="403"/>
      <c r="MI19" s="403"/>
      <c r="MJ19" s="403"/>
      <c r="MK19" s="403"/>
      <c r="ML19" s="403"/>
      <c r="MM19" s="403"/>
      <c r="MN19" s="403"/>
      <c r="MO19" s="403"/>
      <c r="MP19" s="403"/>
      <c r="MQ19" s="403"/>
      <c r="MR19" s="403"/>
      <c r="MS19" s="403"/>
      <c r="MT19" s="403"/>
      <c r="MU19" s="403"/>
      <c r="MV19" s="403"/>
      <c r="MW19" s="403"/>
      <c r="MX19" s="403"/>
      <c r="MY19" s="403"/>
      <c r="MZ19" s="403"/>
      <c r="NA19" s="403"/>
      <c r="NB19" s="403"/>
      <c r="NC19" s="403"/>
      <c r="ND19" s="403"/>
      <c r="NE19" s="403"/>
      <c r="NF19" s="403"/>
      <c r="NG19" s="403"/>
      <c r="NH19" s="403"/>
      <c r="NI19" s="403"/>
      <c r="NJ19" s="403"/>
      <c r="NK19" s="403"/>
      <c r="NL19" s="403"/>
      <c r="NM19" s="403"/>
      <c r="NN19" s="403"/>
      <c r="NO19" s="403"/>
      <c r="NP19" s="403"/>
      <c r="NQ19" s="403"/>
      <c r="NR19" s="403"/>
      <c r="NS19" s="403"/>
      <c r="NT19" s="403"/>
      <c r="NU19" s="403"/>
      <c r="NV19" s="403"/>
      <c r="NW19" s="403"/>
      <c r="NX19" s="403"/>
      <c r="NY19" s="403"/>
      <c r="NZ19" s="403"/>
      <c r="OA19" s="403"/>
      <c r="OB19" s="403"/>
      <c r="OC19" s="403"/>
      <c r="OD19" s="403"/>
      <c r="OE19" s="403"/>
      <c r="OF19" s="403"/>
      <c r="OG19" s="403"/>
      <c r="OH19" s="403"/>
      <c r="OI19" s="403"/>
      <c r="OJ19" s="403"/>
      <c r="OK19" s="403"/>
      <c r="OL19" s="403"/>
      <c r="OM19" s="403"/>
      <c r="ON19" s="403"/>
      <c r="OO19" s="403"/>
      <c r="OP19" s="403"/>
      <c r="OQ19" s="403"/>
      <c r="OR19" s="403"/>
      <c r="OS19" s="403"/>
      <c r="OT19" s="403"/>
      <c r="OU19" s="403"/>
      <c r="OV19" s="403"/>
      <c r="OW19" s="403"/>
      <c r="OX19" s="403"/>
      <c r="OY19" s="403">
        <v>38</v>
      </c>
      <c r="OZ19" s="403">
        <v>38</v>
      </c>
      <c r="PA19" s="403">
        <v>38</v>
      </c>
      <c r="PB19" s="403">
        <v>38</v>
      </c>
      <c r="PC19" s="403">
        <v>36</v>
      </c>
      <c r="PD19" s="403">
        <v>38</v>
      </c>
      <c r="PE19" s="403">
        <v>38</v>
      </c>
    </row>
    <row r="20" spans="1:421" x14ac:dyDescent="0.3">
      <c r="A20" s="457" t="s">
        <v>2962</v>
      </c>
      <c r="B20" s="403"/>
      <c r="C20" s="403"/>
      <c r="D20" s="403"/>
      <c r="E20" s="403"/>
      <c r="F20" s="403"/>
      <c r="G20" s="403"/>
      <c r="H20" s="403"/>
      <c r="I20" s="403"/>
      <c r="J20" s="403"/>
      <c r="K20" s="403"/>
      <c r="L20" s="403"/>
      <c r="M20" s="403"/>
      <c r="N20" s="403"/>
      <c r="O20" s="403"/>
      <c r="P20" s="403"/>
      <c r="Q20" s="403"/>
      <c r="R20" s="403"/>
      <c r="S20" s="403"/>
      <c r="T20" s="403"/>
      <c r="U20" s="403"/>
      <c r="V20" s="403"/>
      <c r="W20" s="403"/>
      <c r="X20" s="403"/>
      <c r="Y20" s="403"/>
      <c r="Z20" s="403"/>
      <c r="AA20" s="403"/>
      <c r="AB20" s="403"/>
      <c r="AC20" s="403"/>
      <c r="AD20" s="403"/>
      <c r="AE20" s="403"/>
      <c r="AF20" s="403"/>
      <c r="AG20" s="403"/>
      <c r="AH20" s="403"/>
      <c r="AI20" s="403"/>
      <c r="AJ20" s="403"/>
      <c r="AK20" s="403"/>
      <c r="AL20" s="403"/>
      <c r="AM20" s="403"/>
      <c r="AN20" s="403"/>
      <c r="AO20" s="403"/>
      <c r="AP20" s="403"/>
      <c r="AQ20" s="403"/>
      <c r="AR20" s="403"/>
      <c r="AS20" s="403"/>
      <c r="AT20" s="403"/>
      <c r="AU20" s="403"/>
      <c r="AV20" s="403"/>
      <c r="AW20" s="403"/>
      <c r="AX20" s="403"/>
      <c r="AY20" s="403"/>
      <c r="AZ20" s="403"/>
      <c r="BA20" s="403"/>
      <c r="BB20" s="403"/>
      <c r="BC20" s="403"/>
      <c r="BD20" s="403"/>
      <c r="BE20" s="403"/>
      <c r="BF20" s="403"/>
      <c r="BG20" s="403"/>
      <c r="BH20" s="403"/>
      <c r="BI20" s="403"/>
      <c r="BJ20" s="403"/>
      <c r="BK20" s="403"/>
      <c r="BL20" s="403"/>
      <c r="BM20" s="403">
        <v>1</v>
      </c>
      <c r="BN20" s="403">
        <v>1</v>
      </c>
      <c r="BO20" s="403">
        <v>1</v>
      </c>
      <c r="BP20" s="403">
        <v>1</v>
      </c>
      <c r="BQ20" s="403">
        <v>1</v>
      </c>
      <c r="BR20" s="403">
        <v>1</v>
      </c>
      <c r="BS20" s="403">
        <v>1</v>
      </c>
      <c r="BT20" s="403"/>
      <c r="BU20" s="403"/>
      <c r="BV20" s="403"/>
      <c r="BW20" s="403"/>
      <c r="BX20" s="403"/>
      <c r="BY20" s="403"/>
      <c r="BZ20" s="403"/>
      <c r="CA20" s="403"/>
      <c r="CB20" s="403"/>
      <c r="CC20" s="403"/>
      <c r="CD20" s="403"/>
      <c r="CE20" s="403"/>
      <c r="CF20" s="403"/>
      <c r="CG20" s="403"/>
      <c r="CH20" s="403"/>
      <c r="CI20" s="403"/>
      <c r="CJ20" s="403"/>
      <c r="CK20" s="403"/>
      <c r="CL20" s="403"/>
      <c r="CM20" s="403"/>
      <c r="CN20" s="403"/>
      <c r="CO20" s="403"/>
      <c r="CP20" s="403"/>
      <c r="CQ20" s="403"/>
      <c r="CR20" s="403"/>
      <c r="CS20" s="403"/>
      <c r="CT20" s="403"/>
      <c r="CU20" s="403"/>
      <c r="CV20" s="403"/>
      <c r="CW20" s="403"/>
      <c r="CX20" s="403"/>
      <c r="CY20" s="403"/>
      <c r="CZ20" s="403"/>
      <c r="DA20" s="403"/>
      <c r="DB20" s="403"/>
      <c r="DC20" s="403"/>
      <c r="DD20" s="403"/>
      <c r="DE20" s="403"/>
      <c r="DF20" s="403"/>
      <c r="DG20" s="403"/>
      <c r="DH20" s="403"/>
      <c r="DI20" s="403"/>
      <c r="DJ20" s="403"/>
      <c r="DK20" s="403"/>
      <c r="DL20" s="403"/>
      <c r="DM20" s="403"/>
      <c r="DN20" s="403"/>
      <c r="DO20" s="403"/>
      <c r="DP20" s="403"/>
      <c r="DQ20" s="403"/>
      <c r="DR20" s="403"/>
      <c r="DS20" s="403"/>
      <c r="DT20" s="403"/>
      <c r="DU20" s="403"/>
      <c r="DV20" s="403"/>
      <c r="DW20" s="403"/>
      <c r="DX20" s="403"/>
      <c r="DY20" s="403"/>
      <c r="DZ20" s="403"/>
      <c r="EA20" s="403"/>
      <c r="EB20" s="403"/>
      <c r="EC20" s="403"/>
      <c r="ED20" s="403"/>
      <c r="EE20" s="403"/>
      <c r="EF20" s="403"/>
      <c r="EG20" s="403"/>
      <c r="EH20" s="403"/>
      <c r="EI20" s="403"/>
      <c r="EJ20" s="403"/>
      <c r="EK20" s="403"/>
      <c r="EL20" s="403"/>
      <c r="EM20" s="403"/>
      <c r="EN20" s="403"/>
      <c r="EO20" s="403"/>
      <c r="EP20" s="403"/>
      <c r="EQ20" s="403"/>
      <c r="ER20" s="403"/>
      <c r="ES20" s="403"/>
      <c r="ET20" s="403"/>
      <c r="EU20" s="403"/>
      <c r="EV20" s="403"/>
      <c r="EW20" s="403"/>
      <c r="EX20" s="403"/>
      <c r="EY20" s="403"/>
      <c r="EZ20" s="403"/>
      <c r="FA20" s="403"/>
      <c r="FB20" s="403"/>
      <c r="FC20" s="403"/>
      <c r="FD20" s="403"/>
      <c r="FE20" s="403"/>
      <c r="FF20" s="403"/>
      <c r="FG20" s="403"/>
      <c r="FH20" s="403"/>
      <c r="FI20" s="403"/>
      <c r="FJ20" s="403"/>
      <c r="FK20" s="403"/>
      <c r="FL20" s="403"/>
      <c r="FM20" s="403"/>
      <c r="FN20" s="403"/>
      <c r="FO20" s="403"/>
      <c r="FP20" s="403"/>
      <c r="FQ20" s="403"/>
      <c r="FR20" s="403"/>
      <c r="FS20" s="403"/>
      <c r="FT20" s="403"/>
      <c r="FU20" s="403"/>
      <c r="FV20" s="403"/>
      <c r="FW20" s="403"/>
      <c r="FX20" s="403"/>
      <c r="FY20" s="403"/>
      <c r="FZ20" s="403"/>
      <c r="GA20" s="403"/>
      <c r="GB20" s="403"/>
      <c r="GC20" s="403"/>
      <c r="GD20" s="403"/>
      <c r="GE20" s="403"/>
      <c r="GF20" s="403"/>
      <c r="GG20" s="403"/>
      <c r="GH20" s="403"/>
      <c r="GI20" s="403"/>
      <c r="GJ20" s="403"/>
      <c r="GK20" s="403"/>
      <c r="GL20" s="403"/>
      <c r="GM20" s="403"/>
      <c r="GN20" s="403"/>
      <c r="GO20" s="403"/>
      <c r="GP20" s="403"/>
      <c r="GQ20" s="403"/>
      <c r="GR20" s="403"/>
      <c r="GS20" s="403"/>
      <c r="GT20" s="403"/>
      <c r="GU20" s="403"/>
      <c r="GV20" s="403"/>
      <c r="GW20" s="403"/>
      <c r="GX20" s="403"/>
      <c r="GY20" s="403"/>
      <c r="GZ20" s="403"/>
      <c r="HA20" s="403"/>
      <c r="HB20" s="403"/>
      <c r="HC20" s="403"/>
      <c r="HD20" s="403"/>
      <c r="HE20" s="403"/>
      <c r="HF20" s="403"/>
      <c r="HG20" s="403"/>
      <c r="HH20" s="403"/>
      <c r="HI20" s="403"/>
      <c r="HJ20" s="403"/>
      <c r="HK20" s="403"/>
      <c r="HL20" s="403"/>
      <c r="HM20" s="403"/>
      <c r="HN20" s="403"/>
      <c r="HO20" s="403"/>
      <c r="HP20" s="403"/>
      <c r="HQ20" s="403"/>
      <c r="HR20" s="403"/>
      <c r="HS20" s="403"/>
      <c r="HT20" s="403"/>
      <c r="HU20" s="403"/>
      <c r="HV20" s="403"/>
      <c r="HW20" s="403"/>
      <c r="HX20" s="403"/>
      <c r="HY20" s="403">
        <v>6</v>
      </c>
      <c r="HZ20" s="403">
        <v>6</v>
      </c>
      <c r="IA20" s="403">
        <v>6</v>
      </c>
      <c r="IB20" s="403">
        <v>6</v>
      </c>
      <c r="IC20" s="403">
        <v>6</v>
      </c>
      <c r="ID20" s="403">
        <v>6</v>
      </c>
      <c r="IE20" s="403">
        <v>6</v>
      </c>
      <c r="IF20" s="403"/>
      <c r="IG20" s="403"/>
      <c r="IH20" s="403"/>
      <c r="II20" s="403"/>
      <c r="IJ20" s="403"/>
      <c r="IK20" s="403"/>
      <c r="IL20" s="403"/>
      <c r="IM20" s="403"/>
      <c r="IN20" s="403"/>
      <c r="IO20" s="403"/>
      <c r="IP20" s="403"/>
      <c r="IQ20" s="403"/>
      <c r="IR20" s="403"/>
      <c r="IS20" s="403"/>
      <c r="IT20" s="403"/>
      <c r="IU20" s="403"/>
      <c r="IV20" s="403"/>
      <c r="IW20" s="403"/>
      <c r="IX20" s="403"/>
      <c r="IY20" s="403"/>
      <c r="IZ20" s="403"/>
      <c r="JA20" s="403"/>
      <c r="JB20" s="403"/>
      <c r="JC20" s="403"/>
      <c r="JD20" s="403"/>
      <c r="JE20" s="403"/>
      <c r="JF20" s="403"/>
      <c r="JG20" s="403"/>
      <c r="JH20" s="403"/>
      <c r="JI20" s="403"/>
      <c r="JJ20" s="403"/>
      <c r="JK20" s="403"/>
      <c r="JL20" s="403"/>
      <c r="JM20" s="403"/>
      <c r="JN20" s="403"/>
      <c r="JO20" s="403"/>
      <c r="JP20" s="403"/>
      <c r="JQ20" s="403"/>
      <c r="JR20" s="403"/>
      <c r="JS20" s="403"/>
      <c r="JT20" s="403"/>
      <c r="JU20" s="403"/>
      <c r="JV20" s="403"/>
      <c r="JW20" s="403"/>
      <c r="JX20" s="403"/>
      <c r="JY20" s="403"/>
      <c r="JZ20" s="403"/>
      <c r="KA20" s="403"/>
      <c r="KB20" s="403"/>
      <c r="KC20" s="403"/>
      <c r="KD20" s="403"/>
      <c r="KE20" s="403"/>
      <c r="KF20" s="403"/>
      <c r="KG20" s="403"/>
      <c r="KH20" s="403"/>
      <c r="KI20" s="403"/>
      <c r="KJ20" s="403"/>
      <c r="KK20" s="403"/>
      <c r="KL20" s="403"/>
      <c r="KM20" s="403"/>
      <c r="KN20" s="403"/>
      <c r="KO20" s="403"/>
      <c r="KP20" s="403"/>
      <c r="KQ20" s="403"/>
      <c r="KR20" s="403"/>
      <c r="KS20" s="403"/>
      <c r="KT20" s="403"/>
      <c r="KU20" s="403"/>
      <c r="KV20" s="403"/>
      <c r="KW20" s="403"/>
      <c r="KX20" s="403"/>
      <c r="KY20" s="403"/>
      <c r="KZ20" s="403"/>
      <c r="LA20" s="403"/>
      <c r="LB20" s="403"/>
      <c r="LC20" s="403"/>
      <c r="LD20" s="403"/>
      <c r="LE20" s="403"/>
      <c r="LF20" s="403"/>
      <c r="LG20" s="403"/>
      <c r="LH20" s="403"/>
      <c r="LI20" s="403"/>
      <c r="LJ20" s="403"/>
      <c r="LK20" s="403"/>
      <c r="LL20" s="403"/>
      <c r="LM20" s="403"/>
      <c r="LN20" s="403"/>
      <c r="LO20" s="403"/>
      <c r="LP20" s="403"/>
      <c r="LQ20" s="403"/>
      <c r="LR20" s="403"/>
      <c r="LS20" s="403"/>
      <c r="LT20" s="403"/>
      <c r="LU20" s="403"/>
      <c r="LV20" s="403"/>
      <c r="LW20" s="403"/>
      <c r="LX20" s="403"/>
      <c r="LY20" s="403"/>
      <c r="LZ20" s="403"/>
      <c r="MA20" s="403"/>
      <c r="MB20" s="403"/>
      <c r="MC20" s="403"/>
      <c r="MD20" s="403"/>
      <c r="ME20" s="403"/>
      <c r="MF20" s="403"/>
      <c r="MG20" s="403"/>
      <c r="MH20" s="403"/>
      <c r="MI20" s="403"/>
      <c r="MJ20" s="403"/>
      <c r="MK20" s="403"/>
      <c r="ML20" s="403"/>
      <c r="MM20" s="403"/>
      <c r="MN20" s="403"/>
      <c r="MO20" s="403"/>
      <c r="MP20" s="403"/>
      <c r="MQ20" s="403"/>
      <c r="MR20" s="403"/>
      <c r="MS20" s="403"/>
      <c r="MT20" s="403"/>
      <c r="MU20" s="403"/>
      <c r="MV20" s="403"/>
      <c r="MW20" s="403"/>
      <c r="MX20" s="403"/>
      <c r="MY20" s="403"/>
      <c r="MZ20" s="403"/>
      <c r="NA20" s="403"/>
      <c r="NB20" s="403"/>
      <c r="NC20" s="403"/>
      <c r="ND20" s="403"/>
      <c r="NE20" s="403"/>
      <c r="NF20" s="403"/>
      <c r="NG20" s="403"/>
      <c r="NH20" s="403"/>
      <c r="NI20" s="403"/>
      <c r="NJ20" s="403"/>
      <c r="NK20" s="403"/>
      <c r="NL20" s="403"/>
      <c r="NM20" s="403"/>
      <c r="NN20" s="403"/>
      <c r="NO20" s="403"/>
      <c r="NP20" s="403"/>
      <c r="NQ20" s="403"/>
      <c r="NR20" s="403"/>
      <c r="NS20" s="403"/>
      <c r="NT20" s="403"/>
      <c r="NU20" s="403"/>
      <c r="NV20" s="403"/>
      <c r="NW20" s="403"/>
      <c r="NX20" s="403"/>
      <c r="NY20" s="403"/>
      <c r="NZ20" s="403"/>
      <c r="OA20" s="403"/>
      <c r="OB20" s="403"/>
      <c r="OC20" s="403"/>
      <c r="OD20" s="403"/>
      <c r="OE20" s="403"/>
      <c r="OF20" s="403"/>
      <c r="OG20" s="403"/>
      <c r="OH20" s="403"/>
      <c r="OI20" s="403"/>
      <c r="OJ20" s="403"/>
      <c r="OK20" s="403"/>
      <c r="OL20" s="403"/>
      <c r="OM20" s="403"/>
      <c r="ON20" s="403"/>
      <c r="OO20" s="403"/>
      <c r="OP20" s="403"/>
      <c r="OQ20" s="403"/>
      <c r="OR20" s="403"/>
      <c r="OS20" s="403"/>
      <c r="OT20" s="403"/>
      <c r="OU20" s="403"/>
      <c r="OV20" s="403"/>
      <c r="OW20" s="403"/>
      <c r="OX20" s="403"/>
      <c r="OY20" s="403">
        <v>7</v>
      </c>
      <c r="OZ20" s="403">
        <v>7</v>
      </c>
      <c r="PA20" s="403">
        <v>7</v>
      </c>
      <c r="PB20" s="403">
        <v>7</v>
      </c>
      <c r="PC20" s="403">
        <v>7</v>
      </c>
      <c r="PD20" s="403">
        <v>7</v>
      </c>
      <c r="PE20" s="403">
        <v>7</v>
      </c>
    </row>
    <row r="21" spans="1:421" x14ac:dyDescent="0.3">
      <c r="A21" s="457" t="s">
        <v>2963</v>
      </c>
      <c r="B21" s="403"/>
      <c r="C21" s="403"/>
      <c r="D21" s="403"/>
      <c r="E21" s="403"/>
      <c r="F21" s="403"/>
      <c r="G21" s="403"/>
      <c r="H21" s="403"/>
      <c r="I21" s="403"/>
      <c r="J21" s="403"/>
      <c r="K21" s="403"/>
      <c r="L21" s="403"/>
      <c r="M21" s="403"/>
      <c r="N21" s="403"/>
      <c r="O21" s="403"/>
      <c r="P21" s="403"/>
      <c r="Q21" s="403"/>
      <c r="R21" s="403"/>
      <c r="S21" s="403"/>
      <c r="T21" s="403"/>
      <c r="U21" s="403"/>
      <c r="V21" s="403"/>
      <c r="W21" s="403"/>
      <c r="X21" s="403"/>
      <c r="Y21" s="403"/>
      <c r="Z21" s="403"/>
      <c r="AA21" s="403"/>
      <c r="AB21" s="403"/>
      <c r="AC21" s="403"/>
      <c r="AD21" s="403"/>
      <c r="AE21" s="403"/>
      <c r="AF21" s="403"/>
      <c r="AG21" s="403"/>
      <c r="AH21" s="403"/>
      <c r="AI21" s="403"/>
      <c r="AJ21" s="403"/>
      <c r="AK21" s="403"/>
      <c r="AL21" s="403"/>
      <c r="AM21" s="403"/>
      <c r="AN21" s="403"/>
      <c r="AO21" s="403"/>
      <c r="AP21" s="403"/>
      <c r="AQ21" s="403"/>
      <c r="AR21" s="403"/>
      <c r="AS21" s="403"/>
      <c r="AT21" s="403"/>
      <c r="AU21" s="403"/>
      <c r="AV21" s="403"/>
      <c r="AW21" s="403"/>
      <c r="AX21" s="403"/>
      <c r="AY21" s="403"/>
      <c r="AZ21" s="403"/>
      <c r="BA21" s="403"/>
      <c r="BB21" s="403"/>
      <c r="BC21" s="403"/>
      <c r="BD21" s="403"/>
      <c r="BE21" s="403"/>
      <c r="BF21" s="403"/>
      <c r="BG21" s="403"/>
      <c r="BH21" s="403"/>
      <c r="BI21" s="403"/>
      <c r="BJ21" s="403"/>
      <c r="BK21" s="403"/>
      <c r="BL21" s="403"/>
      <c r="BM21" s="403"/>
      <c r="BN21" s="403"/>
      <c r="BO21" s="403"/>
      <c r="BP21" s="403"/>
      <c r="BQ21" s="403"/>
      <c r="BR21" s="403"/>
      <c r="BS21" s="403"/>
      <c r="BT21" s="403">
        <v>3</v>
      </c>
      <c r="BU21" s="403">
        <v>3</v>
      </c>
      <c r="BV21" s="403">
        <v>3</v>
      </c>
      <c r="BW21" s="403">
        <v>3</v>
      </c>
      <c r="BX21" s="403">
        <v>3</v>
      </c>
      <c r="BY21" s="403">
        <v>3</v>
      </c>
      <c r="BZ21" s="403">
        <v>3</v>
      </c>
      <c r="CA21" s="403">
        <v>3</v>
      </c>
      <c r="CB21" s="403">
        <v>3</v>
      </c>
      <c r="CC21" s="403">
        <v>3</v>
      </c>
      <c r="CD21" s="403">
        <v>3</v>
      </c>
      <c r="CE21" s="403">
        <v>3</v>
      </c>
      <c r="CF21" s="403">
        <v>3</v>
      </c>
      <c r="CG21" s="403">
        <v>3</v>
      </c>
      <c r="CH21" s="403">
        <v>1</v>
      </c>
      <c r="CI21" s="403">
        <v>1</v>
      </c>
      <c r="CJ21" s="403">
        <v>1</v>
      </c>
      <c r="CK21" s="403">
        <v>1</v>
      </c>
      <c r="CL21" s="403">
        <v>1</v>
      </c>
      <c r="CM21" s="403">
        <v>1</v>
      </c>
      <c r="CN21" s="403">
        <v>1</v>
      </c>
      <c r="CO21" s="403">
        <v>2</v>
      </c>
      <c r="CP21" s="403">
        <v>2</v>
      </c>
      <c r="CQ21" s="403">
        <v>2</v>
      </c>
      <c r="CR21" s="403">
        <v>2</v>
      </c>
      <c r="CS21" s="403">
        <v>2</v>
      </c>
      <c r="CT21" s="403">
        <v>2</v>
      </c>
      <c r="CU21" s="403">
        <v>2</v>
      </c>
      <c r="CV21" s="403"/>
      <c r="CW21" s="403"/>
      <c r="CX21" s="403"/>
      <c r="CY21" s="403"/>
      <c r="CZ21" s="403"/>
      <c r="DA21" s="403"/>
      <c r="DB21" s="403"/>
      <c r="DC21" s="403"/>
      <c r="DD21" s="403"/>
      <c r="DE21" s="403"/>
      <c r="DF21" s="403"/>
      <c r="DG21" s="403"/>
      <c r="DH21" s="403"/>
      <c r="DI21" s="403"/>
      <c r="DJ21" s="403"/>
      <c r="DK21" s="403"/>
      <c r="DL21" s="403"/>
      <c r="DM21" s="403"/>
      <c r="DN21" s="403"/>
      <c r="DO21" s="403"/>
      <c r="DP21" s="403"/>
      <c r="DQ21" s="403"/>
      <c r="DR21" s="403"/>
      <c r="DS21" s="403"/>
      <c r="DT21" s="403"/>
      <c r="DU21" s="403"/>
      <c r="DV21" s="403"/>
      <c r="DW21" s="403"/>
      <c r="DX21" s="403"/>
      <c r="DY21" s="403"/>
      <c r="DZ21" s="403"/>
      <c r="EA21" s="403"/>
      <c r="EB21" s="403"/>
      <c r="EC21" s="403"/>
      <c r="ED21" s="403"/>
      <c r="EE21" s="403"/>
      <c r="EF21" s="403"/>
      <c r="EG21" s="403"/>
      <c r="EH21" s="403"/>
      <c r="EI21" s="403"/>
      <c r="EJ21" s="403"/>
      <c r="EK21" s="403"/>
      <c r="EL21" s="403"/>
      <c r="EM21" s="403"/>
      <c r="EN21" s="403"/>
      <c r="EO21" s="403"/>
      <c r="EP21" s="403"/>
      <c r="EQ21" s="403"/>
      <c r="ER21" s="403"/>
      <c r="ES21" s="403"/>
      <c r="ET21" s="403"/>
      <c r="EU21" s="403"/>
      <c r="EV21" s="403"/>
      <c r="EW21" s="403"/>
      <c r="EX21" s="403"/>
      <c r="EY21" s="403"/>
      <c r="EZ21" s="403"/>
      <c r="FA21" s="403"/>
      <c r="FB21" s="403"/>
      <c r="FC21" s="403"/>
      <c r="FD21" s="403"/>
      <c r="FE21" s="403"/>
      <c r="FF21" s="403"/>
      <c r="FG21" s="403"/>
      <c r="FH21" s="403"/>
      <c r="FI21" s="403"/>
      <c r="FJ21" s="403"/>
      <c r="FK21" s="403"/>
      <c r="FL21" s="403"/>
      <c r="FM21" s="403"/>
      <c r="FN21" s="403"/>
      <c r="FO21" s="403"/>
      <c r="FP21" s="403"/>
      <c r="FQ21" s="403"/>
      <c r="FR21" s="403"/>
      <c r="FS21" s="403"/>
      <c r="FT21" s="403"/>
      <c r="FU21" s="403"/>
      <c r="FV21" s="403"/>
      <c r="FW21" s="403"/>
      <c r="FX21" s="403"/>
      <c r="FY21" s="403"/>
      <c r="FZ21" s="403"/>
      <c r="GA21" s="403"/>
      <c r="GB21" s="403"/>
      <c r="GC21" s="403"/>
      <c r="GD21" s="403"/>
      <c r="GE21" s="403"/>
      <c r="GF21" s="403"/>
      <c r="GG21" s="403"/>
      <c r="GH21" s="403"/>
      <c r="GI21" s="403"/>
      <c r="GJ21" s="403"/>
      <c r="GK21" s="403"/>
      <c r="GL21" s="403"/>
      <c r="GM21" s="403"/>
      <c r="GN21" s="403"/>
      <c r="GO21" s="403"/>
      <c r="GP21" s="403"/>
      <c r="GQ21" s="403"/>
      <c r="GR21" s="403"/>
      <c r="GS21" s="403"/>
      <c r="GT21" s="403"/>
      <c r="GU21" s="403"/>
      <c r="GV21" s="403"/>
      <c r="GW21" s="403"/>
      <c r="GX21" s="403"/>
      <c r="GY21" s="403"/>
      <c r="GZ21" s="403"/>
      <c r="HA21" s="403"/>
      <c r="HB21" s="403"/>
      <c r="HC21" s="403"/>
      <c r="HD21" s="403"/>
      <c r="HE21" s="403"/>
      <c r="HF21" s="403"/>
      <c r="HG21" s="403"/>
      <c r="HH21" s="403"/>
      <c r="HI21" s="403"/>
      <c r="HJ21" s="403"/>
      <c r="HK21" s="403"/>
      <c r="HL21" s="403"/>
      <c r="HM21" s="403"/>
      <c r="HN21" s="403"/>
      <c r="HO21" s="403"/>
      <c r="HP21" s="403"/>
      <c r="HQ21" s="403"/>
      <c r="HR21" s="403"/>
      <c r="HS21" s="403"/>
      <c r="HT21" s="403"/>
      <c r="HU21" s="403"/>
      <c r="HV21" s="403"/>
      <c r="HW21" s="403"/>
      <c r="HX21" s="403"/>
      <c r="HY21" s="403"/>
      <c r="HZ21" s="403"/>
      <c r="IA21" s="403"/>
      <c r="IB21" s="403"/>
      <c r="IC21" s="403"/>
      <c r="ID21" s="403"/>
      <c r="IE21" s="403"/>
      <c r="IF21" s="403"/>
      <c r="IG21" s="403"/>
      <c r="IH21" s="403"/>
      <c r="II21" s="403"/>
      <c r="IJ21" s="403"/>
      <c r="IK21" s="403"/>
      <c r="IL21" s="403"/>
      <c r="IM21" s="403"/>
      <c r="IN21" s="403"/>
      <c r="IO21" s="403"/>
      <c r="IP21" s="403"/>
      <c r="IQ21" s="403"/>
      <c r="IR21" s="403"/>
      <c r="IS21" s="403"/>
      <c r="IT21" s="403"/>
      <c r="IU21" s="403"/>
      <c r="IV21" s="403"/>
      <c r="IW21" s="403"/>
      <c r="IX21" s="403"/>
      <c r="IY21" s="403"/>
      <c r="IZ21" s="403"/>
      <c r="JA21" s="403"/>
      <c r="JB21" s="403"/>
      <c r="JC21" s="403"/>
      <c r="JD21" s="403"/>
      <c r="JE21" s="403"/>
      <c r="JF21" s="403"/>
      <c r="JG21" s="403"/>
      <c r="JH21" s="403"/>
      <c r="JI21" s="403"/>
      <c r="JJ21" s="403"/>
      <c r="JK21" s="403"/>
      <c r="JL21" s="403"/>
      <c r="JM21" s="403"/>
      <c r="JN21" s="403"/>
      <c r="JO21" s="403"/>
      <c r="JP21" s="403"/>
      <c r="JQ21" s="403"/>
      <c r="JR21" s="403"/>
      <c r="JS21" s="403"/>
      <c r="JT21" s="403"/>
      <c r="JU21" s="403"/>
      <c r="JV21" s="403"/>
      <c r="JW21" s="403"/>
      <c r="JX21" s="403"/>
      <c r="JY21" s="403"/>
      <c r="JZ21" s="403"/>
      <c r="KA21" s="403"/>
      <c r="KB21" s="403"/>
      <c r="KC21" s="403"/>
      <c r="KD21" s="403"/>
      <c r="KE21" s="403"/>
      <c r="KF21" s="403"/>
      <c r="KG21" s="403"/>
      <c r="KH21" s="403"/>
      <c r="KI21" s="403"/>
      <c r="KJ21" s="403"/>
      <c r="KK21" s="403"/>
      <c r="KL21" s="403"/>
      <c r="KM21" s="403"/>
      <c r="KN21" s="403"/>
      <c r="KO21" s="403"/>
      <c r="KP21" s="403"/>
      <c r="KQ21" s="403"/>
      <c r="KR21" s="403"/>
      <c r="KS21" s="403"/>
      <c r="KT21" s="403"/>
      <c r="KU21" s="403"/>
      <c r="KV21" s="403"/>
      <c r="KW21" s="403"/>
      <c r="KX21" s="403"/>
      <c r="KY21" s="403"/>
      <c r="KZ21" s="403"/>
      <c r="LA21" s="403"/>
      <c r="LB21" s="403"/>
      <c r="LC21" s="403"/>
      <c r="LD21" s="403"/>
      <c r="LE21" s="403"/>
      <c r="LF21" s="403"/>
      <c r="LG21" s="403"/>
      <c r="LH21" s="403"/>
      <c r="LI21" s="403"/>
      <c r="LJ21" s="403"/>
      <c r="LK21" s="403"/>
      <c r="LL21" s="403"/>
      <c r="LM21" s="403"/>
      <c r="LN21" s="403"/>
      <c r="LO21" s="403"/>
      <c r="LP21" s="403"/>
      <c r="LQ21" s="403"/>
      <c r="LR21" s="403"/>
      <c r="LS21" s="403"/>
      <c r="LT21" s="403"/>
      <c r="LU21" s="403"/>
      <c r="LV21" s="403"/>
      <c r="LW21" s="403"/>
      <c r="LX21" s="403"/>
      <c r="LY21" s="403"/>
      <c r="LZ21" s="403"/>
      <c r="MA21" s="403"/>
      <c r="MB21" s="403"/>
      <c r="MC21" s="403"/>
      <c r="MD21" s="403"/>
      <c r="ME21" s="403"/>
      <c r="MF21" s="403"/>
      <c r="MG21" s="403"/>
      <c r="MH21" s="403"/>
      <c r="MI21" s="403"/>
      <c r="MJ21" s="403"/>
      <c r="MK21" s="403"/>
      <c r="ML21" s="403"/>
      <c r="MM21" s="403"/>
      <c r="MN21" s="403"/>
      <c r="MO21" s="403"/>
      <c r="MP21" s="403"/>
      <c r="MQ21" s="403"/>
      <c r="MR21" s="403"/>
      <c r="MS21" s="403"/>
      <c r="MT21" s="403"/>
      <c r="MU21" s="403"/>
      <c r="MV21" s="403"/>
      <c r="MW21" s="403"/>
      <c r="MX21" s="403"/>
      <c r="MY21" s="403"/>
      <c r="MZ21" s="403"/>
      <c r="NA21" s="403"/>
      <c r="NB21" s="403"/>
      <c r="NC21" s="403"/>
      <c r="ND21" s="403"/>
      <c r="NE21" s="403"/>
      <c r="NF21" s="403"/>
      <c r="NG21" s="403"/>
      <c r="NH21" s="403"/>
      <c r="NI21" s="403"/>
      <c r="NJ21" s="403"/>
      <c r="NK21" s="403"/>
      <c r="NL21" s="403"/>
      <c r="NM21" s="403"/>
      <c r="NN21" s="403"/>
      <c r="NO21" s="403"/>
      <c r="NP21" s="403"/>
      <c r="NQ21" s="403"/>
      <c r="NR21" s="403"/>
      <c r="NS21" s="403"/>
      <c r="NT21" s="403"/>
      <c r="NU21" s="403"/>
      <c r="NV21" s="403"/>
      <c r="NW21" s="403"/>
      <c r="NX21" s="403"/>
      <c r="NY21" s="403"/>
      <c r="NZ21" s="403"/>
      <c r="OA21" s="403"/>
      <c r="OB21" s="403"/>
      <c r="OC21" s="403"/>
      <c r="OD21" s="403"/>
      <c r="OE21" s="403"/>
      <c r="OF21" s="403"/>
      <c r="OG21" s="403"/>
      <c r="OH21" s="403"/>
      <c r="OI21" s="403"/>
      <c r="OJ21" s="403"/>
      <c r="OK21" s="403"/>
      <c r="OL21" s="403"/>
      <c r="OM21" s="403"/>
      <c r="ON21" s="403"/>
      <c r="OO21" s="403"/>
      <c r="OP21" s="403"/>
      <c r="OQ21" s="403"/>
      <c r="OR21" s="403"/>
      <c r="OS21" s="403"/>
      <c r="OT21" s="403"/>
      <c r="OU21" s="403"/>
      <c r="OV21" s="403"/>
      <c r="OW21" s="403"/>
      <c r="OX21" s="403"/>
      <c r="OY21" s="403">
        <v>9</v>
      </c>
      <c r="OZ21" s="403">
        <v>9</v>
      </c>
      <c r="PA21" s="403">
        <v>9</v>
      </c>
      <c r="PB21" s="403">
        <v>9</v>
      </c>
      <c r="PC21" s="403">
        <v>9</v>
      </c>
      <c r="PD21" s="403">
        <v>9</v>
      </c>
      <c r="PE21" s="403">
        <v>9</v>
      </c>
    </row>
    <row r="22" spans="1:421" x14ac:dyDescent="0.3">
      <c r="A22" s="457" t="s">
        <v>1436</v>
      </c>
      <c r="B22" s="403"/>
      <c r="C22" s="403"/>
      <c r="D22" s="403"/>
      <c r="E22" s="403"/>
      <c r="F22" s="403"/>
      <c r="G22" s="403"/>
      <c r="H22" s="403"/>
      <c r="I22" s="403"/>
      <c r="J22" s="403"/>
      <c r="K22" s="403"/>
      <c r="L22" s="403"/>
      <c r="M22" s="403"/>
      <c r="N22" s="403"/>
      <c r="O22" s="403"/>
      <c r="P22" s="403"/>
      <c r="Q22" s="403"/>
      <c r="R22" s="403"/>
      <c r="S22" s="403"/>
      <c r="T22" s="403"/>
      <c r="U22" s="403"/>
      <c r="V22" s="403"/>
      <c r="W22" s="403"/>
      <c r="X22" s="403"/>
      <c r="Y22" s="403"/>
      <c r="Z22" s="403"/>
      <c r="AA22" s="403"/>
      <c r="AB22" s="403"/>
      <c r="AC22" s="403"/>
      <c r="AD22" s="403"/>
      <c r="AE22" s="403"/>
      <c r="AF22" s="403"/>
      <c r="AG22" s="403"/>
      <c r="AH22" s="403"/>
      <c r="AI22" s="403"/>
      <c r="AJ22" s="403"/>
      <c r="AK22" s="403"/>
      <c r="AL22" s="403"/>
      <c r="AM22" s="403"/>
      <c r="AN22" s="403"/>
      <c r="AO22" s="403"/>
      <c r="AP22" s="403"/>
      <c r="AQ22" s="403"/>
      <c r="AR22" s="403"/>
      <c r="AS22" s="403"/>
      <c r="AT22" s="403"/>
      <c r="AU22" s="403"/>
      <c r="AV22" s="403"/>
      <c r="AW22" s="403"/>
      <c r="AX22" s="403"/>
      <c r="AY22" s="403"/>
      <c r="AZ22" s="403"/>
      <c r="BA22" s="403"/>
      <c r="BB22" s="403"/>
      <c r="BC22" s="403"/>
      <c r="BD22" s="403"/>
      <c r="BE22" s="403"/>
      <c r="BF22" s="403"/>
      <c r="BG22" s="403"/>
      <c r="BH22" s="403"/>
      <c r="BI22" s="403"/>
      <c r="BJ22" s="403"/>
      <c r="BK22" s="403"/>
      <c r="BL22" s="403"/>
      <c r="BM22" s="403"/>
      <c r="BN22" s="403"/>
      <c r="BO22" s="403"/>
      <c r="BP22" s="403"/>
      <c r="BQ22" s="403"/>
      <c r="BR22" s="403"/>
      <c r="BS22" s="403"/>
      <c r="BT22" s="403"/>
      <c r="BU22" s="403"/>
      <c r="BV22" s="403"/>
      <c r="BW22" s="403"/>
      <c r="BX22" s="403"/>
      <c r="BY22" s="403"/>
      <c r="BZ22" s="403"/>
      <c r="CA22" s="403"/>
      <c r="CB22" s="403"/>
      <c r="CC22" s="403"/>
      <c r="CD22" s="403"/>
      <c r="CE22" s="403"/>
      <c r="CF22" s="403"/>
      <c r="CG22" s="403"/>
      <c r="CH22" s="403"/>
      <c r="CI22" s="403"/>
      <c r="CJ22" s="403"/>
      <c r="CK22" s="403"/>
      <c r="CL22" s="403"/>
      <c r="CM22" s="403"/>
      <c r="CN22" s="403"/>
      <c r="CO22" s="403"/>
      <c r="CP22" s="403"/>
      <c r="CQ22" s="403"/>
      <c r="CR22" s="403"/>
      <c r="CS22" s="403"/>
      <c r="CT22" s="403"/>
      <c r="CU22" s="403"/>
      <c r="CV22" s="403"/>
      <c r="CW22" s="403"/>
      <c r="CX22" s="403"/>
      <c r="CY22" s="403"/>
      <c r="CZ22" s="403"/>
      <c r="DA22" s="403"/>
      <c r="DB22" s="403"/>
      <c r="DC22" s="403"/>
      <c r="DD22" s="403"/>
      <c r="DE22" s="403"/>
      <c r="DF22" s="403"/>
      <c r="DG22" s="403"/>
      <c r="DH22" s="403"/>
      <c r="DI22" s="403"/>
      <c r="DJ22" s="403">
        <v>5</v>
      </c>
      <c r="DK22" s="403">
        <v>5</v>
      </c>
      <c r="DL22" s="403">
        <v>5</v>
      </c>
      <c r="DM22" s="403">
        <v>5</v>
      </c>
      <c r="DN22" s="403">
        <v>5</v>
      </c>
      <c r="DO22" s="403">
        <v>5</v>
      </c>
      <c r="DP22" s="403">
        <v>5</v>
      </c>
      <c r="DQ22" s="403"/>
      <c r="DR22" s="403"/>
      <c r="DS22" s="403"/>
      <c r="DT22" s="403"/>
      <c r="DU22" s="403"/>
      <c r="DV22" s="403"/>
      <c r="DW22" s="403"/>
      <c r="DX22" s="403"/>
      <c r="DY22" s="403"/>
      <c r="DZ22" s="403"/>
      <c r="EA22" s="403"/>
      <c r="EB22" s="403"/>
      <c r="EC22" s="403"/>
      <c r="ED22" s="403"/>
      <c r="EE22" s="403"/>
      <c r="EF22" s="403"/>
      <c r="EG22" s="403"/>
      <c r="EH22" s="403"/>
      <c r="EI22" s="403"/>
      <c r="EJ22" s="403"/>
      <c r="EK22" s="403"/>
      <c r="EL22" s="403"/>
      <c r="EM22" s="403"/>
      <c r="EN22" s="403"/>
      <c r="EO22" s="403"/>
      <c r="EP22" s="403"/>
      <c r="EQ22" s="403"/>
      <c r="ER22" s="403"/>
      <c r="ES22" s="403"/>
      <c r="ET22" s="403"/>
      <c r="EU22" s="403"/>
      <c r="EV22" s="403"/>
      <c r="EW22" s="403"/>
      <c r="EX22" s="403"/>
      <c r="EY22" s="403"/>
      <c r="EZ22" s="403"/>
      <c r="FA22" s="403"/>
      <c r="FB22" s="403"/>
      <c r="FC22" s="403"/>
      <c r="FD22" s="403"/>
      <c r="FE22" s="403"/>
      <c r="FF22" s="403"/>
      <c r="FG22" s="403"/>
      <c r="FH22" s="403"/>
      <c r="FI22" s="403"/>
      <c r="FJ22" s="403"/>
      <c r="FK22" s="403"/>
      <c r="FL22" s="403"/>
      <c r="FM22" s="403"/>
      <c r="FN22" s="403"/>
      <c r="FO22" s="403"/>
      <c r="FP22" s="403"/>
      <c r="FQ22" s="403"/>
      <c r="FR22" s="403"/>
      <c r="FS22" s="403"/>
      <c r="FT22" s="403"/>
      <c r="FU22" s="403"/>
      <c r="FV22" s="403"/>
      <c r="FW22" s="403"/>
      <c r="FX22" s="403"/>
      <c r="FY22" s="403"/>
      <c r="FZ22" s="403"/>
      <c r="GA22" s="403"/>
      <c r="GB22" s="403"/>
      <c r="GC22" s="403"/>
      <c r="GD22" s="403"/>
      <c r="GE22" s="403"/>
      <c r="GF22" s="403"/>
      <c r="GG22" s="403"/>
      <c r="GH22" s="403"/>
      <c r="GI22" s="403"/>
      <c r="GJ22" s="403"/>
      <c r="GK22" s="403"/>
      <c r="GL22" s="403"/>
      <c r="GM22" s="403"/>
      <c r="GN22" s="403"/>
      <c r="GO22" s="403"/>
      <c r="GP22" s="403"/>
      <c r="GQ22" s="403"/>
      <c r="GR22" s="403"/>
      <c r="GS22" s="403"/>
      <c r="GT22" s="403"/>
      <c r="GU22" s="403"/>
      <c r="GV22" s="403"/>
      <c r="GW22" s="403"/>
      <c r="GX22" s="403"/>
      <c r="GY22" s="403"/>
      <c r="GZ22" s="403"/>
      <c r="HA22" s="403"/>
      <c r="HB22" s="403"/>
      <c r="HC22" s="403"/>
      <c r="HD22" s="403"/>
      <c r="HE22" s="403"/>
      <c r="HF22" s="403"/>
      <c r="HG22" s="403"/>
      <c r="HH22" s="403"/>
      <c r="HI22" s="403"/>
      <c r="HJ22" s="403"/>
      <c r="HK22" s="403">
        <v>3</v>
      </c>
      <c r="HL22" s="403">
        <v>3</v>
      </c>
      <c r="HM22" s="403">
        <v>3</v>
      </c>
      <c r="HN22" s="403">
        <v>3</v>
      </c>
      <c r="HO22" s="403">
        <v>2</v>
      </c>
      <c r="HP22" s="403">
        <v>3</v>
      </c>
      <c r="HQ22" s="403">
        <v>3</v>
      </c>
      <c r="HR22" s="403"/>
      <c r="HS22" s="403"/>
      <c r="HT22" s="403"/>
      <c r="HU22" s="403"/>
      <c r="HV22" s="403"/>
      <c r="HW22" s="403"/>
      <c r="HX22" s="403"/>
      <c r="HY22" s="403">
        <v>8</v>
      </c>
      <c r="HZ22" s="403">
        <v>8</v>
      </c>
      <c r="IA22" s="403">
        <v>8</v>
      </c>
      <c r="IB22" s="403">
        <v>8</v>
      </c>
      <c r="IC22" s="403">
        <v>7</v>
      </c>
      <c r="ID22" s="403">
        <v>8</v>
      </c>
      <c r="IE22" s="403">
        <v>8</v>
      </c>
      <c r="IF22" s="403"/>
      <c r="IG22" s="403"/>
      <c r="IH22" s="403"/>
      <c r="II22" s="403"/>
      <c r="IJ22" s="403"/>
      <c r="IK22" s="403"/>
      <c r="IL22" s="403"/>
      <c r="IM22" s="403"/>
      <c r="IN22" s="403"/>
      <c r="IO22" s="403"/>
      <c r="IP22" s="403"/>
      <c r="IQ22" s="403"/>
      <c r="IR22" s="403"/>
      <c r="IS22" s="403"/>
      <c r="IT22" s="403"/>
      <c r="IU22" s="403"/>
      <c r="IV22" s="403"/>
      <c r="IW22" s="403"/>
      <c r="IX22" s="403"/>
      <c r="IY22" s="403"/>
      <c r="IZ22" s="403"/>
      <c r="JA22" s="403"/>
      <c r="JB22" s="403"/>
      <c r="JC22" s="403"/>
      <c r="JD22" s="403"/>
      <c r="JE22" s="403"/>
      <c r="JF22" s="403"/>
      <c r="JG22" s="403"/>
      <c r="JH22" s="403"/>
      <c r="JI22" s="403"/>
      <c r="JJ22" s="403"/>
      <c r="JK22" s="403"/>
      <c r="JL22" s="403"/>
      <c r="JM22" s="403"/>
      <c r="JN22" s="403"/>
      <c r="JO22" s="403"/>
      <c r="JP22" s="403"/>
      <c r="JQ22" s="403"/>
      <c r="JR22" s="403"/>
      <c r="JS22" s="403"/>
      <c r="JT22" s="403"/>
      <c r="JU22" s="403"/>
      <c r="JV22" s="403"/>
      <c r="JW22" s="403"/>
      <c r="JX22" s="403"/>
      <c r="JY22" s="403"/>
      <c r="JZ22" s="403"/>
      <c r="KA22" s="403"/>
      <c r="KB22" s="403"/>
      <c r="KC22" s="403"/>
      <c r="KD22" s="403"/>
      <c r="KE22" s="403"/>
      <c r="KF22" s="403"/>
      <c r="KG22" s="403"/>
      <c r="KH22" s="403"/>
      <c r="KI22" s="403"/>
      <c r="KJ22" s="403"/>
      <c r="KK22" s="403"/>
      <c r="KL22" s="403"/>
      <c r="KM22" s="403"/>
      <c r="KN22" s="403"/>
      <c r="KO22" s="403"/>
      <c r="KP22" s="403"/>
      <c r="KQ22" s="403"/>
      <c r="KR22" s="403"/>
      <c r="KS22" s="403"/>
      <c r="KT22" s="403"/>
      <c r="KU22" s="403"/>
      <c r="KV22" s="403"/>
      <c r="KW22" s="403"/>
      <c r="KX22" s="403"/>
      <c r="KY22" s="403"/>
      <c r="KZ22" s="403"/>
      <c r="LA22" s="403"/>
      <c r="LB22" s="403"/>
      <c r="LC22" s="403"/>
      <c r="LD22" s="403"/>
      <c r="LE22" s="403"/>
      <c r="LF22" s="403"/>
      <c r="LG22" s="403"/>
      <c r="LH22" s="403"/>
      <c r="LI22" s="403"/>
      <c r="LJ22" s="403"/>
      <c r="LK22" s="403"/>
      <c r="LL22" s="403"/>
      <c r="LM22" s="403"/>
      <c r="LN22" s="403"/>
      <c r="LO22" s="403"/>
      <c r="LP22" s="403"/>
      <c r="LQ22" s="403"/>
      <c r="LR22" s="403"/>
      <c r="LS22" s="403"/>
      <c r="LT22" s="403"/>
      <c r="LU22" s="403"/>
      <c r="LV22" s="403"/>
      <c r="LW22" s="403"/>
      <c r="LX22" s="403"/>
      <c r="LY22" s="403"/>
      <c r="LZ22" s="403"/>
      <c r="MA22" s="403"/>
      <c r="MB22" s="403"/>
      <c r="MC22" s="403"/>
      <c r="MD22" s="403"/>
      <c r="ME22" s="403"/>
      <c r="MF22" s="403"/>
      <c r="MG22" s="403"/>
      <c r="MH22" s="403"/>
      <c r="MI22" s="403"/>
      <c r="MJ22" s="403"/>
      <c r="MK22" s="403"/>
      <c r="ML22" s="403"/>
      <c r="MM22" s="403"/>
      <c r="MN22" s="403"/>
      <c r="MO22" s="403"/>
      <c r="MP22" s="403"/>
      <c r="MQ22" s="403"/>
      <c r="MR22" s="403"/>
      <c r="MS22" s="403"/>
      <c r="MT22" s="403"/>
      <c r="MU22" s="403"/>
      <c r="MV22" s="403"/>
      <c r="MW22" s="403"/>
      <c r="MX22" s="403"/>
      <c r="MY22" s="403"/>
      <c r="MZ22" s="403"/>
      <c r="NA22" s="403"/>
      <c r="NB22" s="403"/>
      <c r="NC22" s="403"/>
      <c r="ND22" s="403"/>
      <c r="NE22" s="403"/>
      <c r="NF22" s="403"/>
      <c r="NG22" s="403"/>
      <c r="NH22" s="403"/>
      <c r="NI22" s="403"/>
      <c r="NJ22" s="403"/>
      <c r="NK22" s="403"/>
      <c r="NL22" s="403"/>
      <c r="NM22" s="403"/>
      <c r="NN22" s="403"/>
      <c r="NO22" s="403"/>
      <c r="NP22" s="403"/>
      <c r="NQ22" s="403"/>
      <c r="NR22" s="403"/>
      <c r="NS22" s="403"/>
      <c r="NT22" s="403"/>
      <c r="NU22" s="403"/>
      <c r="NV22" s="403"/>
      <c r="NW22" s="403"/>
      <c r="NX22" s="403"/>
      <c r="NY22" s="403"/>
      <c r="NZ22" s="403"/>
      <c r="OA22" s="403"/>
      <c r="OB22" s="403"/>
      <c r="OC22" s="403"/>
      <c r="OD22" s="403"/>
      <c r="OE22" s="403"/>
      <c r="OF22" s="403"/>
      <c r="OG22" s="403"/>
      <c r="OH22" s="403"/>
      <c r="OI22" s="403"/>
      <c r="OJ22" s="403"/>
      <c r="OK22" s="403"/>
      <c r="OL22" s="403"/>
      <c r="OM22" s="403"/>
      <c r="ON22" s="403"/>
      <c r="OO22" s="403"/>
      <c r="OP22" s="403"/>
      <c r="OQ22" s="403"/>
      <c r="OR22" s="403"/>
      <c r="OS22" s="403"/>
      <c r="OT22" s="403"/>
      <c r="OU22" s="403"/>
      <c r="OV22" s="403"/>
      <c r="OW22" s="403"/>
      <c r="OX22" s="403"/>
      <c r="OY22" s="403">
        <v>16</v>
      </c>
      <c r="OZ22" s="403">
        <v>16</v>
      </c>
      <c r="PA22" s="403">
        <v>16</v>
      </c>
      <c r="PB22" s="403">
        <v>16</v>
      </c>
      <c r="PC22" s="403">
        <v>14</v>
      </c>
      <c r="PD22" s="403">
        <v>16</v>
      </c>
      <c r="PE22" s="403">
        <v>16</v>
      </c>
    </row>
    <row r="23" spans="1:421" x14ac:dyDescent="0.3">
      <c r="A23" s="457" t="s">
        <v>2964</v>
      </c>
      <c r="B23" s="403"/>
      <c r="C23" s="403"/>
      <c r="D23" s="403"/>
      <c r="E23" s="403"/>
      <c r="F23" s="403"/>
      <c r="G23" s="403"/>
      <c r="H23" s="403"/>
      <c r="I23" s="403"/>
      <c r="J23" s="403"/>
      <c r="K23" s="403"/>
      <c r="L23" s="403"/>
      <c r="M23" s="403"/>
      <c r="N23" s="403"/>
      <c r="O23" s="403"/>
      <c r="P23" s="403"/>
      <c r="Q23" s="403"/>
      <c r="R23" s="403"/>
      <c r="S23" s="403"/>
      <c r="T23" s="403"/>
      <c r="U23" s="403"/>
      <c r="V23" s="403"/>
      <c r="W23" s="403"/>
      <c r="X23" s="403"/>
      <c r="Y23" s="403"/>
      <c r="Z23" s="403"/>
      <c r="AA23" s="403"/>
      <c r="AB23" s="403"/>
      <c r="AC23" s="403"/>
      <c r="AD23" s="403"/>
      <c r="AE23" s="403"/>
      <c r="AF23" s="403"/>
      <c r="AG23" s="403"/>
      <c r="AH23" s="403"/>
      <c r="AI23" s="403"/>
      <c r="AJ23" s="403"/>
      <c r="AK23" s="403"/>
      <c r="AL23" s="403"/>
      <c r="AM23" s="403"/>
      <c r="AN23" s="403"/>
      <c r="AO23" s="403"/>
      <c r="AP23" s="403"/>
      <c r="AQ23" s="403"/>
      <c r="AR23" s="403"/>
      <c r="AS23" s="403"/>
      <c r="AT23" s="403"/>
      <c r="AU23" s="403"/>
      <c r="AV23" s="403"/>
      <c r="AW23" s="403"/>
      <c r="AX23" s="403"/>
      <c r="AY23" s="403"/>
      <c r="AZ23" s="403"/>
      <c r="BA23" s="403"/>
      <c r="BB23" s="403"/>
      <c r="BC23" s="403"/>
      <c r="BD23" s="403"/>
      <c r="BE23" s="403"/>
      <c r="BF23" s="403"/>
      <c r="BG23" s="403"/>
      <c r="BH23" s="403"/>
      <c r="BI23" s="403"/>
      <c r="BJ23" s="403"/>
      <c r="BK23" s="403"/>
      <c r="BL23" s="403"/>
      <c r="BM23" s="403"/>
      <c r="BN23" s="403"/>
      <c r="BO23" s="403"/>
      <c r="BP23" s="403"/>
      <c r="BQ23" s="403"/>
      <c r="BR23" s="403"/>
      <c r="BS23" s="403"/>
      <c r="BT23" s="403"/>
      <c r="BU23" s="403"/>
      <c r="BV23" s="403"/>
      <c r="BW23" s="403"/>
      <c r="BX23" s="403"/>
      <c r="BY23" s="403"/>
      <c r="BZ23" s="403"/>
      <c r="CA23" s="403"/>
      <c r="CB23" s="403"/>
      <c r="CC23" s="403"/>
      <c r="CD23" s="403"/>
      <c r="CE23" s="403"/>
      <c r="CF23" s="403"/>
      <c r="CG23" s="403"/>
      <c r="CH23" s="403"/>
      <c r="CI23" s="403"/>
      <c r="CJ23" s="403"/>
      <c r="CK23" s="403"/>
      <c r="CL23" s="403"/>
      <c r="CM23" s="403"/>
      <c r="CN23" s="403"/>
      <c r="CO23" s="403"/>
      <c r="CP23" s="403"/>
      <c r="CQ23" s="403"/>
      <c r="CR23" s="403"/>
      <c r="CS23" s="403"/>
      <c r="CT23" s="403"/>
      <c r="CU23" s="403"/>
      <c r="CV23" s="403"/>
      <c r="CW23" s="403"/>
      <c r="CX23" s="403"/>
      <c r="CY23" s="403"/>
      <c r="CZ23" s="403"/>
      <c r="DA23" s="403"/>
      <c r="DB23" s="403"/>
      <c r="DC23" s="403"/>
      <c r="DD23" s="403"/>
      <c r="DE23" s="403"/>
      <c r="DF23" s="403"/>
      <c r="DG23" s="403"/>
      <c r="DH23" s="403"/>
      <c r="DI23" s="403"/>
      <c r="DJ23" s="403"/>
      <c r="DK23" s="403"/>
      <c r="DL23" s="403"/>
      <c r="DM23" s="403"/>
      <c r="DN23" s="403"/>
      <c r="DO23" s="403"/>
      <c r="DP23" s="403"/>
      <c r="DQ23" s="403"/>
      <c r="DR23" s="403"/>
      <c r="DS23" s="403"/>
      <c r="DT23" s="403"/>
      <c r="DU23" s="403"/>
      <c r="DV23" s="403"/>
      <c r="DW23" s="403"/>
      <c r="DX23" s="403"/>
      <c r="DY23" s="403"/>
      <c r="DZ23" s="403"/>
      <c r="EA23" s="403"/>
      <c r="EB23" s="403"/>
      <c r="EC23" s="403"/>
      <c r="ED23" s="403"/>
      <c r="EE23" s="403"/>
      <c r="EF23" s="403"/>
      <c r="EG23" s="403"/>
      <c r="EH23" s="403"/>
      <c r="EI23" s="403"/>
      <c r="EJ23" s="403"/>
      <c r="EK23" s="403"/>
      <c r="EL23" s="403"/>
      <c r="EM23" s="403"/>
      <c r="EN23" s="403"/>
      <c r="EO23" s="403"/>
      <c r="EP23" s="403"/>
      <c r="EQ23" s="403"/>
      <c r="ER23" s="403"/>
      <c r="ES23" s="403"/>
      <c r="ET23" s="403"/>
      <c r="EU23" s="403"/>
      <c r="EV23" s="403"/>
      <c r="EW23" s="403"/>
      <c r="EX23" s="403"/>
      <c r="EY23" s="403"/>
      <c r="EZ23" s="403"/>
      <c r="FA23" s="403"/>
      <c r="FB23" s="403"/>
      <c r="FC23" s="403"/>
      <c r="FD23" s="403"/>
      <c r="FE23" s="403"/>
      <c r="FF23" s="403"/>
      <c r="FG23" s="403"/>
      <c r="FH23" s="403"/>
      <c r="FI23" s="403"/>
      <c r="FJ23" s="403"/>
      <c r="FK23" s="403"/>
      <c r="FL23" s="403"/>
      <c r="FM23" s="403"/>
      <c r="FN23" s="403"/>
      <c r="FO23" s="403"/>
      <c r="FP23" s="403"/>
      <c r="FQ23" s="403"/>
      <c r="FR23" s="403"/>
      <c r="FS23" s="403"/>
      <c r="FT23" s="403"/>
      <c r="FU23" s="403"/>
      <c r="FV23" s="403"/>
      <c r="FW23" s="403"/>
      <c r="FX23" s="403"/>
      <c r="FY23" s="403"/>
      <c r="FZ23" s="403"/>
      <c r="GA23" s="403"/>
      <c r="GB23" s="403"/>
      <c r="GC23" s="403"/>
      <c r="GD23" s="403"/>
      <c r="GE23" s="403"/>
      <c r="GF23" s="403"/>
      <c r="GG23" s="403"/>
      <c r="GH23" s="403"/>
      <c r="GI23" s="403"/>
      <c r="GJ23" s="403"/>
      <c r="GK23" s="403"/>
      <c r="GL23" s="403"/>
      <c r="GM23" s="403"/>
      <c r="GN23" s="403"/>
      <c r="GO23" s="403"/>
      <c r="GP23" s="403"/>
      <c r="GQ23" s="403"/>
      <c r="GR23" s="403"/>
      <c r="GS23" s="403"/>
      <c r="GT23" s="403"/>
      <c r="GU23" s="403"/>
      <c r="GV23" s="403"/>
      <c r="GW23" s="403"/>
      <c r="GX23" s="403"/>
      <c r="GY23" s="403"/>
      <c r="GZ23" s="403"/>
      <c r="HA23" s="403"/>
      <c r="HB23" s="403"/>
      <c r="HC23" s="403"/>
      <c r="HD23" s="403"/>
      <c r="HE23" s="403"/>
      <c r="HF23" s="403"/>
      <c r="HG23" s="403"/>
      <c r="HH23" s="403"/>
      <c r="HI23" s="403"/>
      <c r="HJ23" s="403"/>
      <c r="HK23" s="403"/>
      <c r="HL23" s="403"/>
      <c r="HM23" s="403"/>
      <c r="HN23" s="403"/>
      <c r="HO23" s="403"/>
      <c r="HP23" s="403"/>
      <c r="HQ23" s="403"/>
      <c r="HR23" s="403"/>
      <c r="HS23" s="403"/>
      <c r="HT23" s="403"/>
      <c r="HU23" s="403"/>
      <c r="HV23" s="403"/>
      <c r="HW23" s="403"/>
      <c r="HX23" s="403"/>
      <c r="HY23" s="403">
        <v>2</v>
      </c>
      <c r="HZ23" s="403">
        <v>2</v>
      </c>
      <c r="IA23" s="403">
        <v>2</v>
      </c>
      <c r="IB23" s="403">
        <v>2</v>
      </c>
      <c r="IC23" s="403">
        <v>2</v>
      </c>
      <c r="ID23" s="403">
        <v>2</v>
      </c>
      <c r="IE23" s="403">
        <v>2</v>
      </c>
      <c r="IF23" s="403"/>
      <c r="IG23" s="403"/>
      <c r="IH23" s="403"/>
      <c r="II23" s="403"/>
      <c r="IJ23" s="403"/>
      <c r="IK23" s="403"/>
      <c r="IL23" s="403"/>
      <c r="IM23" s="403">
        <v>1</v>
      </c>
      <c r="IN23" s="403">
        <v>1</v>
      </c>
      <c r="IO23" s="403">
        <v>1</v>
      </c>
      <c r="IP23" s="403">
        <v>1</v>
      </c>
      <c r="IQ23" s="403">
        <v>1</v>
      </c>
      <c r="IR23" s="403">
        <v>1</v>
      </c>
      <c r="IS23" s="403">
        <v>1</v>
      </c>
      <c r="IT23" s="403"/>
      <c r="IU23" s="403"/>
      <c r="IV23" s="403"/>
      <c r="IW23" s="403"/>
      <c r="IX23" s="403"/>
      <c r="IY23" s="403"/>
      <c r="IZ23" s="403"/>
      <c r="JA23" s="403"/>
      <c r="JB23" s="403"/>
      <c r="JC23" s="403"/>
      <c r="JD23" s="403"/>
      <c r="JE23" s="403"/>
      <c r="JF23" s="403"/>
      <c r="JG23" s="403"/>
      <c r="JH23" s="403"/>
      <c r="JI23" s="403"/>
      <c r="JJ23" s="403"/>
      <c r="JK23" s="403"/>
      <c r="JL23" s="403"/>
      <c r="JM23" s="403"/>
      <c r="JN23" s="403"/>
      <c r="JO23" s="403"/>
      <c r="JP23" s="403"/>
      <c r="JQ23" s="403"/>
      <c r="JR23" s="403"/>
      <c r="JS23" s="403"/>
      <c r="JT23" s="403"/>
      <c r="JU23" s="403"/>
      <c r="JV23" s="403"/>
      <c r="JW23" s="403"/>
      <c r="JX23" s="403"/>
      <c r="JY23" s="403"/>
      <c r="JZ23" s="403"/>
      <c r="KA23" s="403"/>
      <c r="KB23" s="403"/>
      <c r="KC23" s="403"/>
      <c r="KD23" s="403"/>
      <c r="KE23" s="403"/>
      <c r="KF23" s="403"/>
      <c r="KG23" s="403"/>
      <c r="KH23" s="403"/>
      <c r="KI23" s="403"/>
      <c r="KJ23" s="403"/>
      <c r="KK23" s="403"/>
      <c r="KL23" s="403"/>
      <c r="KM23" s="403"/>
      <c r="KN23" s="403"/>
      <c r="KO23" s="403"/>
      <c r="KP23" s="403"/>
      <c r="KQ23" s="403"/>
      <c r="KR23" s="403"/>
      <c r="KS23" s="403"/>
      <c r="KT23" s="403"/>
      <c r="KU23" s="403"/>
      <c r="KV23" s="403"/>
      <c r="KW23" s="403"/>
      <c r="KX23" s="403"/>
      <c r="KY23" s="403"/>
      <c r="KZ23" s="403"/>
      <c r="LA23" s="403"/>
      <c r="LB23" s="403"/>
      <c r="LC23" s="403"/>
      <c r="LD23" s="403"/>
      <c r="LE23" s="403"/>
      <c r="LF23" s="403"/>
      <c r="LG23" s="403"/>
      <c r="LH23" s="403"/>
      <c r="LI23" s="403"/>
      <c r="LJ23" s="403"/>
      <c r="LK23" s="403"/>
      <c r="LL23" s="403"/>
      <c r="LM23" s="403"/>
      <c r="LN23" s="403"/>
      <c r="LO23" s="403"/>
      <c r="LP23" s="403"/>
      <c r="LQ23" s="403"/>
      <c r="LR23" s="403"/>
      <c r="LS23" s="403"/>
      <c r="LT23" s="403"/>
      <c r="LU23" s="403"/>
      <c r="LV23" s="403"/>
      <c r="LW23" s="403"/>
      <c r="LX23" s="403"/>
      <c r="LY23" s="403"/>
      <c r="LZ23" s="403"/>
      <c r="MA23" s="403"/>
      <c r="MB23" s="403"/>
      <c r="MC23" s="403"/>
      <c r="MD23" s="403"/>
      <c r="ME23" s="403"/>
      <c r="MF23" s="403"/>
      <c r="MG23" s="403"/>
      <c r="MH23" s="403"/>
      <c r="MI23" s="403"/>
      <c r="MJ23" s="403"/>
      <c r="MK23" s="403"/>
      <c r="ML23" s="403"/>
      <c r="MM23" s="403"/>
      <c r="MN23" s="403"/>
      <c r="MO23" s="403"/>
      <c r="MP23" s="403"/>
      <c r="MQ23" s="403"/>
      <c r="MR23" s="403"/>
      <c r="MS23" s="403"/>
      <c r="MT23" s="403"/>
      <c r="MU23" s="403"/>
      <c r="MV23" s="403"/>
      <c r="MW23" s="403"/>
      <c r="MX23" s="403"/>
      <c r="MY23" s="403"/>
      <c r="MZ23" s="403"/>
      <c r="NA23" s="403"/>
      <c r="NB23" s="403"/>
      <c r="NC23" s="403"/>
      <c r="ND23" s="403"/>
      <c r="NE23" s="403"/>
      <c r="NF23" s="403"/>
      <c r="NG23" s="403"/>
      <c r="NH23" s="403"/>
      <c r="NI23" s="403"/>
      <c r="NJ23" s="403"/>
      <c r="NK23" s="403"/>
      <c r="NL23" s="403"/>
      <c r="NM23" s="403"/>
      <c r="NN23" s="403"/>
      <c r="NO23" s="403"/>
      <c r="NP23" s="403"/>
      <c r="NQ23" s="403"/>
      <c r="NR23" s="403"/>
      <c r="NS23" s="403"/>
      <c r="NT23" s="403"/>
      <c r="NU23" s="403"/>
      <c r="NV23" s="403"/>
      <c r="NW23" s="403"/>
      <c r="NX23" s="403"/>
      <c r="NY23" s="403"/>
      <c r="NZ23" s="403"/>
      <c r="OA23" s="403"/>
      <c r="OB23" s="403"/>
      <c r="OC23" s="403"/>
      <c r="OD23" s="403"/>
      <c r="OE23" s="403"/>
      <c r="OF23" s="403"/>
      <c r="OG23" s="403"/>
      <c r="OH23" s="403"/>
      <c r="OI23" s="403"/>
      <c r="OJ23" s="403"/>
      <c r="OK23" s="403"/>
      <c r="OL23" s="403"/>
      <c r="OM23" s="403"/>
      <c r="ON23" s="403"/>
      <c r="OO23" s="403"/>
      <c r="OP23" s="403"/>
      <c r="OQ23" s="403"/>
      <c r="OR23" s="403"/>
      <c r="OS23" s="403"/>
      <c r="OT23" s="403"/>
      <c r="OU23" s="403"/>
      <c r="OV23" s="403"/>
      <c r="OW23" s="403"/>
      <c r="OX23" s="403"/>
      <c r="OY23" s="403">
        <v>3</v>
      </c>
      <c r="OZ23" s="403">
        <v>3</v>
      </c>
      <c r="PA23" s="403">
        <v>3</v>
      </c>
      <c r="PB23" s="403">
        <v>3</v>
      </c>
      <c r="PC23" s="403">
        <v>3</v>
      </c>
      <c r="PD23" s="403">
        <v>3</v>
      </c>
      <c r="PE23" s="403">
        <v>3</v>
      </c>
    </row>
    <row r="24" spans="1:421" x14ac:dyDescent="0.3">
      <c r="A24" s="457" t="s">
        <v>2965</v>
      </c>
      <c r="B24" s="403"/>
      <c r="C24" s="403"/>
      <c r="D24" s="403"/>
      <c r="E24" s="403"/>
      <c r="F24" s="403"/>
      <c r="G24" s="403"/>
      <c r="H24" s="403"/>
      <c r="I24" s="403"/>
      <c r="J24" s="403"/>
      <c r="K24" s="403"/>
      <c r="L24" s="403"/>
      <c r="M24" s="403"/>
      <c r="N24" s="403"/>
      <c r="O24" s="403"/>
      <c r="P24" s="403"/>
      <c r="Q24" s="403"/>
      <c r="R24" s="403"/>
      <c r="S24" s="403"/>
      <c r="T24" s="403"/>
      <c r="U24" s="403"/>
      <c r="V24" s="403"/>
      <c r="W24" s="403"/>
      <c r="X24" s="403"/>
      <c r="Y24" s="403"/>
      <c r="Z24" s="403"/>
      <c r="AA24" s="403"/>
      <c r="AB24" s="403"/>
      <c r="AC24" s="403"/>
      <c r="AD24" s="403"/>
      <c r="AE24" s="403"/>
      <c r="AF24" s="403"/>
      <c r="AG24" s="403"/>
      <c r="AH24" s="403"/>
      <c r="AI24" s="403"/>
      <c r="AJ24" s="403"/>
      <c r="AK24" s="403"/>
      <c r="AL24" s="403"/>
      <c r="AM24" s="403"/>
      <c r="AN24" s="403"/>
      <c r="AO24" s="403"/>
      <c r="AP24" s="403"/>
      <c r="AQ24" s="403"/>
      <c r="AR24" s="403"/>
      <c r="AS24" s="403"/>
      <c r="AT24" s="403"/>
      <c r="AU24" s="403"/>
      <c r="AV24" s="403"/>
      <c r="AW24" s="403"/>
      <c r="AX24" s="403"/>
      <c r="AY24" s="403"/>
      <c r="AZ24" s="403"/>
      <c r="BA24" s="403"/>
      <c r="BB24" s="403"/>
      <c r="BC24" s="403"/>
      <c r="BD24" s="403"/>
      <c r="BE24" s="403"/>
      <c r="BF24" s="403"/>
      <c r="BG24" s="403"/>
      <c r="BH24" s="403"/>
      <c r="BI24" s="403"/>
      <c r="BJ24" s="403"/>
      <c r="BK24" s="403"/>
      <c r="BL24" s="403"/>
      <c r="BM24" s="403"/>
      <c r="BN24" s="403"/>
      <c r="BO24" s="403"/>
      <c r="BP24" s="403"/>
      <c r="BQ24" s="403"/>
      <c r="BR24" s="403"/>
      <c r="BS24" s="403"/>
      <c r="BT24" s="403"/>
      <c r="BU24" s="403"/>
      <c r="BV24" s="403"/>
      <c r="BW24" s="403"/>
      <c r="BX24" s="403"/>
      <c r="BY24" s="403"/>
      <c r="BZ24" s="403"/>
      <c r="CA24" s="403"/>
      <c r="CB24" s="403"/>
      <c r="CC24" s="403"/>
      <c r="CD24" s="403"/>
      <c r="CE24" s="403"/>
      <c r="CF24" s="403"/>
      <c r="CG24" s="403"/>
      <c r="CH24" s="403"/>
      <c r="CI24" s="403"/>
      <c r="CJ24" s="403"/>
      <c r="CK24" s="403"/>
      <c r="CL24" s="403"/>
      <c r="CM24" s="403"/>
      <c r="CN24" s="403"/>
      <c r="CO24" s="403">
        <v>3</v>
      </c>
      <c r="CP24" s="403">
        <v>3</v>
      </c>
      <c r="CQ24" s="403">
        <v>3</v>
      </c>
      <c r="CR24" s="403">
        <v>3</v>
      </c>
      <c r="CS24" s="403">
        <v>3</v>
      </c>
      <c r="CT24" s="403">
        <v>3</v>
      </c>
      <c r="CU24" s="403">
        <v>3</v>
      </c>
      <c r="CV24" s="403"/>
      <c r="CW24" s="403"/>
      <c r="CX24" s="403"/>
      <c r="CY24" s="403"/>
      <c r="CZ24" s="403"/>
      <c r="DA24" s="403"/>
      <c r="DB24" s="403"/>
      <c r="DC24" s="403"/>
      <c r="DD24" s="403"/>
      <c r="DE24" s="403"/>
      <c r="DF24" s="403"/>
      <c r="DG24" s="403"/>
      <c r="DH24" s="403"/>
      <c r="DI24" s="403"/>
      <c r="DJ24" s="403"/>
      <c r="DK24" s="403"/>
      <c r="DL24" s="403"/>
      <c r="DM24" s="403"/>
      <c r="DN24" s="403"/>
      <c r="DO24" s="403"/>
      <c r="DP24" s="403"/>
      <c r="DQ24" s="403"/>
      <c r="DR24" s="403"/>
      <c r="DS24" s="403"/>
      <c r="DT24" s="403"/>
      <c r="DU24" s="403"/>
      <c r="DV24" s="403"/>
      <c r="DW24" s="403"/>
      <c r="DX24" s="403"/>
      <c r="DY24" s="403"/>
      <c r="DZ24" s="403"/>
      <c r="EA24" s="403"/>
      <c r="EB24" s="403"/>
      <c r="EC24" s="403"/>
      <c r="ED24" s="403"/>
      <c r="EE24" s="403"/>
      <c r="EF24" s="403"/>
      <c r="EG24" s="403"/>
      <c r="EH24" s="403"/>
      <c r="EI24" s="403"/>
      <c r="EJ24" s="403"/>
      <c r="EK24" s="403"/>
      <c r="EL24" s="403"/>
      <c r="EM24" s="403"/>
      <c r="EN24" s="403"/>
      <c r="EO24" s="403"/>
      <c r="EP24" s="403"/>
      <c r="EQ24" s="403"/>
      <c r="ER24" s="403"/>
      <c r="ES24" s="403"/>
      <c r="ET24" s="403"/>
      <c r="EU24" s="403"/>
      <c r="EV24" s="403"/>
      <c r="EW24" s="403"/>
      <c r="EX24" s="403"/>
      <c r="EY24" s="403"/>
      <c r="EZ24" s="403"/>
      <c r="FA24" s="403"/>
      <c r="FB24" s="403"/>
      <c r="FC24" s="403"/>
      <c r="FD24" s="403"/>
      <c r="FE24" s="403"/>
      <c r="FF24" s="403"/>
      <c r="FG24" s="403"/>
      <c r="FH24" s="403"/>
      <c r="FI24" s="403"/>
      <c r="FJ24" s="403"/>
      <c r="FK24" s="403"/>
      <c r="FL24" s="403"/>
      <c r="FM24" s="403"/>
      <c r="FN24" s="403"/>
      <c r="FO24" s="403"/>
      <c r="FP24" s="403"/>
      <c r="FQ24" s="403"/>
      <c r="FR24" s="403"/>
      <c r="FS24" s="403"/>
      <c r="FT24" s="403"/>
      <c r="FU24" s="403"/>
      <c r="FV24" s="403"/>
      <c r="FW24" s="403"/>
      <c r="FX24" s="403"/>
      <c r="FY24" s="403"/>
      <c r="FZ24" s="403"/>
      <c r="GA24" s="403"/>
      <c r="GB24" s="403"/>
      <c r="GC24" s="403"/>
      <c r="GD24" s="403"/>
      <c r="GE24" s="403"/>
      <c r="GF24" s="403"/>
      <c r="GG24" s="403"/>
      <c r="GH24" s="403"/>
      <c r="GI24" s="403"/>
      <c r="GJ24" s="403"/>
      <c r="GK24" s="403"/>
      <c r="GL24" s="403"/>
      <c r="GM24" s="403"/>
      <c r="GN24" s="403"/>
      <c r="GO24" s="403"/>
      <c r="GP24" s="403"/>
      <c r="GQ24" s="403"/>
      <c r="GR24" s="403"/>
      <c r="GS24" s="403"/>
      <c r="GT24" s="403"/>
      <c r="GU24" s="403"/>
      <c r="GV24" s="403"/>
      <c r="GW24" s="403"/>
      <c r="GX24" s="403"/>
      <c r="GY24" s="403"/>
      <c r="GZ24" s="403"/>
      <c r="HA24" s="403"/>
      <c r="HB24" s="403"/>
      <c r="HC24" s="403"/>
      <c r="HD24" s="403"/>
      <c r="HE24" s="403"/>
      <c r="HF24" s="403"/>
      <c r="HG24" s="403"/>
      <c r="HH24" s="403"/>
      <c r="HI24" s="403"/>
      <c r="HJ24" s="403"/>
      <c r="HK24" s="403"/>
      <c r="HL24" s="403"/>
      <c r="HM24" s="403"/>
      <c r="HN24" s="403"/>
      <c r="HO24" s="403"/>
      <c r="HP24" s="403"/>
      <c r="HQ24" s="403"/>
      <c r="HR24" s="403"/>
      <c r="HS24" s="403"/>
      <c r="HT24" s="403"/>
      <c r="HU24" s="403"/>
      <c r="HV24" s="403"/>
      <c r="HW24" s="403"/>
      <c r="HX24" s="403"/>
      <c r="HY24" s="403"/>
      <c r="HZ24" s="403"/>
      <c r="IA24" s="403"/>
      <c r="IB24" s="403"/>
      <c r="IC24" s="403"/>
      <c r="ID24" s="403"/>
      <c r="IE24" s="403"/>
      <c r="IF24" s="403"/>
      <c r="IG24" s="403"/>
      <c r="IH24" s="403"/>
      <c r="II24" s="403"/>
      <c r="IJ24" s="403"/>
      <c r="IK24" s="403"/>
      <c r="IL24" s="403"/>
      <c r="IM24" s="403"/>
      <c r="IN24" s="403"/>
      <c r="IO24" s="403"/>
      <c r="IP24" s="403"/>
      <c r="IQ24" s="403"/>
      <c r="IR24" s="403"/>
      <c r="IS24" s="403"/>
      <c r="IT24" s="403"/>
      <c r="IU24" s="403"/>
      <c r="IV24" s="403"/>
      <c r="IW24" s="403"/>
      <c r="IX24" s="403"/>
      <c r="IY24" s="403"/>
      <c r="IZ24" s="403"/>
      <c r="JA24" s="403"/>
      <c r="JB24" s="403"/>
      <c r="JC24" s="403"/>
      <c r="JD24" s="403"/>
      <c r="JE24" s="403"/>
      <c r="JF24" s="403"/>
      <c r="JG24" s="403"/>
      <c r="JH24" s="403"/>
      <c r="JI24" s="403"/>
      <c r="JJ24" s="403"/>
      <c r="JK24" s="403"/>
      <c r="JL24" s="403"/>
      <c r="JM24" s="403"/>
      <c r="JN24" s="403"/>
      <c r="JO24" s="403"/>
      <c r="JP24" s="403"/>
      <c r="JQ24" s="403"/>
      <c r="JR24" s="403"/>
      <c r="JS24" s="403"/>
      <c r="JT24" s="403"/>
      <c r="JU24" s="403"/>
      <c r="JV24" s="403"/>
      <c r="JW24" s="403"/>
      <c r="JX24" s="403"/>
      <c r="JY24" s="403"/>
      <c r="JZ24" s="403"/>
      <c r="KA24" s="403"/>
      <c r="KB24" s="403"/>
      <c r="KC24" s="403"/>
      <c r="KD24" s="403"/>
      <c r="KE24" s="403"/>
      <c r="KF24" s="403"/>
      <c r="KG24" s="403"/>
      <c r="KH24" s="403"/>
      <c r="KI24" s="403"/>
      <c r="KJ24" s="403"/>
      <c r="KK24" s="403"/>
      <c r="KL24" s="403"/>
      <c r="KM24" s="403"/>
      <c r="KN24" s="403"/>
      <c r="KO24" s="403"/>
      <c r="KP24" s="403"/>
      <c r="KQ24" s="403"/>
      <c r="KR24" s="403"/>
      <c r="KS24" s="403"/>
      <c r="KT24" s="403"/>
      <c r="KU24" s="403"/>
      <c r="KV24" s="403"/>
      <c r="KW24" s="403"/>
      <c r="KX24" s="403"/>
      <c r="KY24" s="403"/>
      <c r="KZ24" s="403"/>
      <c r="LA24" s="403"/>
      <c r="LB24" s="403"/>
      <c r="LC24" s="403"/>
      <c r="LD24" s="403"/>
      <c r="LE24" s="403"/>
      <c r="LF24" s="403"/>
      <c r="LG24" s="403"/>
      <c r="LH24" s="403"/>
      <c r="LI24" s="403"/>
      <c r="LJ24" s="403"/>
      <c r="LK24" s="403"/>
      <c r="LL24" s="403"/>
      <c r="LM24" s="403"/>
      <c r="LN24" s="403"/>
      <c r="LO24" s="403"/>
      <c r="LP24" s="403"/>
      <c r="LQ24" s="403"/>
      <c r="LR24" s="403"/>
      <c r="LS24" s="403"/>
      <c r="LT24" s="403"/>
      <c r="LU24" s="403"/>
      <c r="LV24" s="403"/>
      <c r="LW24" s="403"/>
      <c r="LX24" s="403"/>
      <c r="LY24" s="403"/>
      <c r="LZ24" s="403"/>
      <c r="MA24" s="403"/>
      <c r="MB24" s="403"/>
      <c r="MC24" s="403"/>
      <c r="MD24" s="403"/>
      <c r="ME24" s="403"/>
      <c r="MF24" s="403"/>
      <c r="MG24" s="403"/>
      <c r="MH24" s="403"/>
      <c r="MI24" s="403"/>
      <c r="MJ24" s="403"/>
      <c r="MK24" s="403"/>
      <c r="ML24" s="403"/>
      <c r="MM24" s="403"/>
      <c r="MN24" s="403"/>
      <c r="MO24" s="403"/>
      <c r="MP24" s="403"/>
      <c r="MQ24" s="403"/>
      <c r="MR24" s="403"/>
      <c r="MS24" s="403"/>
      <c r="MT24" s="403"/>
      <c r="MU24" s="403"/>
      <c r="MV24" s="403"/>
      <c r="MW24" s="403"/>
      <c r="MX24" s="403"/>
      <c r="MY24" s="403"/>
      <c r="MZ24" s="403"/>
      <c r="NA24" s="403"/>
      <c r="NB24" s="403"/>
      <c r="NC24" s="403"/>
      <c r="ND24" s="403"/>
      <c r="NE24" s="403"/>
      <c r="NF24" s="403"/>
      <c r="NG24" s="403"/>
      <c r="NH24" s="403"/>
      <c r="NI24" s="403"/>
      <c r="NJ24" s="403"/>
      <c r="NK24" s="403"/>
      <c r="NL24" s="403"/>
      <c r="NM24" s="403"/>
      <c r="NN24" s="403"/>
      <c r="NO24" s="403"/>
      <c r="NP24" s="403"/>
      <c r="NQ24" s="403"/>
      <c r="NR24" s="403"/>
      <c r="NS24" s="403"/>
      <c r="NT24" s="403"/>
      <c r="NU24" s="403"/>
      <c r="NV24" s="403"/>
      <c r="NW24" s="403"/>
      <c r="NX24" s="403"/>
      <c r="NY24" s="403"/>
      <c r="NZ24" s="403"/>
      <c r="OA24" s="403"/>
      <c r="OB24" s="403"/>
      <c r="OC24" s="403"/>
      <c r="OD24" s="403"/>
      <c r="OE24" s="403"/>
      <c r="OF24" s="403"/>
      <c r="OG24" s="403"/>
      <c r="OH24" s="403"/>
      <c r="OI24" s="403"/>
      <c r="OJ24" s="403"/>
      <c r="OK24" s="403"/>
      <c r="OL24" s="403"/>
      <c r="OM24" s="403"/>
      <c r="ON24" s="403"/>
      <c r="OO24" s="403"/>
      <c r="OP24" s="403"/>
      <c r="OQ24" s="403"/>
      <c r="OR24" s="403"/>
      <c r="OS24" s="403"/>
      <c r="OT24" s="403"/>
      <c r="OU24" s="403"/>
      <c r="OV24" s="403"/>
      <c r="OW24" s="403"/>
      <c r="OX24" s="403"/>
      <c r="OY24" s="403">
        <v>3</v>
      </c>
      <c r="OZ24" s="403">
        <v>3</v>
      </c>
      <c r="PA24" s="403">
        <v>3</v>
      </c>
      <c r="PB24" s="403">
        <v>3</v>
      </c>
      <c r="PC24" s="403">
        <v>3</v>
      </c>
      <c r="PD24" s="403">
        <v>3</v>
      </c>
      <c r="PE24" s="403">
        <v>3</v>
      </c>
    </row>
    <row r="25" spans="1:421" x14ac:dyDescent="0.3">
      <c r="A25" s="273" t="s">
        <v>94</v>
      </c>
      <c r="B25" s="403"/>
      <c r="C25" s="403"/>
      <c r="D25" s="403"/>
      <c r="E25" s="403"/>
      <c r="F25" s="403"/>
      <c r="G25" s="403"/>
      <c r="H25" s="403"/>
      <c r="I25" s="403"/>
      <c r="J25" s="403"/>
      <c r="K25" s="403"/>
      <c r="L25" s="403"/>
      <c r="M25" s="403"/>
      <c r="N25" s="403"/>
      <c r="O25" s="403"/>
      <c r="P25" s="403"/>
      <c r="Q25" s="403"/>
      <c r="R25" s="403"/>
      <c r="S25" s="403"/>
      <c r="T25" s="403"/>
      <c r="U25" s="403"/>
      <c r="V25" s="403"/>
      <c r="W25" s="403"/>
      <c r="X25" s="403"/>
      <c r="Y25" s="403"/>
      <c r="Z25" s="403"/>
      <c r="AA25" s="403"/>
      <c r="AB25" s="403"/>
      <c r="AC25" s="403"/>
      <c r="AD25" s="403"/>
      <c r="AE25" s="403"/>
      <c r="AF25" s="403"/>
      <c r="AG25" s="403"/>
      <c r="AH25" s="403"/>
      <c r="AI25" s="403"/>
      <c r="AJ25" s="403"/>
      <c r="AK25" s="403"/>
      <c r="AL25" s="403"/>
      <c r="AM25" s="403"/>
      <c r="AN25" s="403"/>
      <c r="AO25" s="403"/>
      <c r="AP25" s="403"/>
      <c r="AQ25" s="403"/>
      <c r="AR25" s="403"/>
      <c r="AS25" s="403"/>
      <c r="AT25" s="403"/>
      <c r="AU25" s="403"/>
      <c r="AV25" s="403"/>
      <c r="AW25" s="403"/>
      <c r="AX25" s="403"/>
      <c r="AY25" s="403"/>
      <c r="AZ25" s="403"/>
      <c r="BA25" s="403"/>
      <c r="BB25" s="403"/>
      <c r="BC25" s="403"/>
      <c r="BD25" s="403"/>
      <c r="BE25" s="403"/>
      <c r="BF25" s="403"/>
      <c r="BG25" s="403"/>
      <c r="BH25" s="403"/>
      <c r="BI25" s="403"/>
      <c r="BJ25" s="403"/>
      <c r="BK25" s="403"/>
      <c r="BL25" s="403"/>
      <c r="BM25" s="403">
        <v>3</v>
      </c>
      <c r="BN25" s="403">
        <v>3</v>
      </c>
      <c r="BO25" s="403">
        <v>3</v>
      </c>
      <c r="BP25" s="403">
        <v>3</v>
      </c>
      <c r="BQ25" s="403">
        <v>3</v>
      </c>
      <c r="BR25" s="403">
        <v>3</v>
      </c>
      <c r="BS25" s="403">
        <v>3</v>
      </c>
      <c r="BT25" s="403"/>
      <c r="BU25" s="403"/>
      <c r="BV25" s="403"/>
      <c r="BW25" s="403"/>
      <c r="BX25" s="403"/>
      <c r="BY25" s="403"/>
      <c r="BZ25" s="403"/>
      <c r="CA25" s="403"/>
      <c r="CB25" s="403"/>
      <c r="CC25" s="403"/>
      <c r="CD25" s="403"/>
      <c r="CE25" s="403"/>
      <c r="CF25" s="403"/>
      <c r="CG25" s="403"/>
      <c r="CH25" s="403"/>
      <c r="CI25" s="403"/>
      <c r="CJ25" s="403"/>
      <c r="CK25" s="403"/>
      <c r="CL25" s="403"/>
      <c r="CM25" s="403"/>
      <c r="CN25" s="403"/>
      <c r="CO25" s="403"/>
      <c r="CP25" s="403"/>
      <c r="CQ25" s="403"/>
      <c r="CR25" s="403"/>
      <c r="CS25" s="403"/>
      <c r="CT25" s="403"/>
      <c r="CU25" s="403"/>
      <c r="CV25" s="403">
        <v>6</v>
      </c>
      <c r="CW25" s="403">
        <v>6</v>
      </c>
      <c r="CX25" s="403">
        <v>6</v>
      </c>
      <c r="CY25" s="403">
        <v>6</v>
      </c>
      <c r="CZ25" s="403">
        <v>6</v>
      </c>
      <c r="DA25" s="403">
        <v>6</v>
      </c>
      <c r="DB25" s="403">
        <v>6</v>
      </c>
      <c r="DC25" s="403">
        <v>4</v>
      </c>
      <c r="DD25" s="403">
        <v>4</v>
      </c>
      <c r="DE25" s="403">
        <v>4</v>
      </c>
      <c r="DF25" s="403">
        <v>4</v>
      </c>
      <c r="DG25" s="403">
        <v>4</v>
      </c>
      <c r="DH25" s="403">
        <v>4</v>
      </c>
      <c r="DI25" s="403">
        <v>4</v>
      </c>
      <c r="DJ25" s="403">
        <v>1</v>
      </c>
      <c r="DK25" s="403">
        <v>1</v>
      </c>
      <c r="DL25" s="403">
        <v>1</v>
      </c>
      <c r="DM25" s="403">
        <v>1</v>
      </c>
      <c r="DN25" s="403">
        <v>1</v>
      </c>
      <c r="DO25" s="403">
        <v>1</v>
      </c>
      <c r="DP25" s="403">
        <v>1</v>
      </c>
      <c r="DQ25" s="403">
        <v>4</v>
      </c>
      <c r="DR25" s="403">
        <v>4</v>
      </c>
      <c r="DS25" s="403">
        <v>4</v>
      </c>
      <c r="DT25" s="403">
        <v>4</v>
      </c>
      <c r="DU25" s="403">
        <v>4</v>
      </c>
      <c r="DV25" s="403">
        <v>4</v>
      </c>
      <c r="DW25" s="403">
        <v>4</v>
      </c>
      <c r="DX25" s="403"/>
      <c r="DY25" s="403"/>
      <c r="DZ25" s="403"/>
      <c r="EA25" s="403"/>
      <c r="EB25" s="403"/>
      <c r="EC25" s="403"/>
      <c r="ED25" s="403"/>
      <c r="EE25" s="403">
        <v>12</v>
      </c>
      <c r="EF25" s="403">
        <v>12</v>
      </c>
      <c r="EG25" s="403">
        <v>12</v>
      </c>
      <c r="EH25" s="403">
        <v>11</v>
      </c>
      <c r="EI25" s="403">
        <v>11</v>
      </c>
      <c r="EJ25" s="403">
        <v>11</v>
      </c>
      <c r="EK25" s="403">
        <v>11</v>
      </c>
      <c r="EL25" s="403">
        <v>5</v>
      </c>
      <c r="EM25" s="403">
        <v>5</v>
      </c>
      <c r="EN25" s="403">
        <v>5</v>
      </c>
      <c r="EO25" s="403">
        <v>5</v>
      </c>
      <c r="EP25" s="403">
        <v>5</v>
      </c>
      <c r="EQ25" s="403">
        <v>5</v>
      </c>
      <c r="ER25" s="403">
        <v>5</v>
      </c>
      <c r="ES25" s="403"/>
      <c r="ET25" s="403"/>
      <c r="EU25" s="403"/>
      <c r="EV25" s="403"/>
      <c r="EW25" s="403"/>
      <c r="EX25" s="403"/>
      <c r="EY25" s="403"/>
      <c r="EZ25" s="403"/>
      <c r="FA25" s="403"/>
      <c r="FB25" s="403"/>
      <c r="FC25" s="403"/>
      <c r="FD25" s="403"/>
      <c r="FE25" s="403"/>
      <c r="FF25" s="403"/>
      <c r="FG25" s="403"/>
      <c r="FH25" s="403"/>
      <c r="FI25" s="403"/>
      <c r="FJ25" s="403"/>
      <c r="FK25" s="403"/>
      <c r="FL25" s="403"/>
      <c r="FM25" s="403"/>
      <c r="FN25" s="403"/>
      <c r="FO25" s="403"/>
      <c r="FP25" s="403"/>
      <c r="FQ25" s="403"/>
      <c r="FR25" s="403"/>
      <c r="FS25" s="403"/>
      <c r="FT25" s="403"/>
      <c r="FU25" s="403"/>
      <c r="FV25" s="403"/>
      <c r="FW25" s="403"/>
      <c r="FX25" s="403"/>
      <c r="FY25" s="403"/>
      <c r="FZ25" s="403"/>
      <c r="GA25" s="403"/>
      <c r="GB25" s="403"/>
      <c r="GC25" s="403"/>
      <c r="GD25" s="403"/>
      <c r="GE25" s="403"/>
      <c r="GF25" s="403"/>
      <c r="GG25" s="403"/>
      <c r="GH25" s="403"/>
      <c r="GI25" s="403">
        <v>6</v>
      </c>
      <c r="GJ25" s="403">
        <v>6</v>
      </c>
      <c r="GK25" s="403">
        <v>6</v>
      </c>
      <c r="GL25" s="403">
        <v>6</v>
      </c>
      <c r="GM25" s="403">
        <v>6</v>
      </c>
      <c r="GN25" s="403">
        <v>6</v>
      </c>
      <c r="GO25" s="403">
        <v>6</v>
      </c>
      <c r="GP25" s="403">
        <v>11</v>
      </c>
      <c r="GQ25" s="403">
        <v>11</v>
      </c>
      <c r="GR25" s="403">
        <v>11</v>
      </c>
      <c r="GS25" s="403">
        <v>10</v>
      </c>
      <c r="GT25" s="403">
        <v>10</v>
      </c>
      <c r="GU25" s="403">
        <v>10</v>
      </c>
      <c r="GV25" s="403">
        <v>10</v>
      </c>
      <c r="GW25" s="403">
        <v>2</v>
      </c>
      <c r="GX25" s="403">
        <v>2</v>
      </c>
      <c r="GY25" s="403">
        <v>2</v>
      </c>
      <c r="GZ25" s="403">
        <v>1</v>
      </c>
      <c r="HA25" s="403">
        <v>1</v>
      </c>
      <c r="HB25" s="403">
        <v>1</v>
      </c>
      <c r="HC25" s="403">
        <v>1</v>
      </c>
      <c r="HD25" s="403">
        <v>1</v>
      </c>
      <c r="HE25" s="403">
        <v>1</v>
      </c>
      <c r="HF25" s="403">
        <v>1</v>
      </c>
      <c r="HG25" s="403">
        <v>1</v>
      </c>
      <c r="HH25" s="403">
        <v>1</v>
      </c>
      <c r="HI25" s="403">
        <v>1</v>
      </c>
      <c r="HJ25" s="403">
        <v>1</v>
      </c>
      <c r="HK25" s="403"/>
      <c r="HL25" s="403"/>
      <c r="HM25" s="403"/>
      <c r="HN25" s="403"/>
      <c r="HO25" s="403"/>
      <c r="HP25" s="403"/>
      <c r="HQ25" s="403"/>
      <c r="HR25" s="403">
        <v>7</v>
      </c>
      <c r="HS25" s="403">
        <v>7</v>
      </c>
      <c r="HT25" s="403">
        <v>7</v>
      </c>
      <c r="HU25" s="403">
        <v>5</v>
      </c>
      <c r="HV25" s="403">
        <v>5</v>
      </c>
      <c r="HW25" s="403">
        <v>5</v>
      </c>
      <c r="HX25" s="403">
        <v>5</v>
      </c>
      <c r="HY25" s="403"/>
      <c r="HZ25" s="403"/>
      <c r="IA25" s="403"/>
      <c r="IB25" s="403"/>
      <c r="IC25" s="403"/>
      <c r="ID25" s="403"/>
      <c r="IE25" s="403"/>
      <c r="IF25" s="403"/>
      <c r="IG25" s="403"/>
      <c r="IH25" s="403"/>
      <c r="II25" s="403"/>
      <c r="IJ25" s="403"/>
      <c r="IK25" s="403"/>
      <c r="IL25" s="403"/>
      <c r="IM25" s="403"/>
      <c r="IN25" s="403"/>
      <c r="IO25" s="403"/>
      <c r="IP25" s="403"/>
      <c r="IQ25" s="403"/>
      <c r="IR25" s="403"/>
      <c r="IS25" s="403"/>
      <c r="IT25" s="403">
        <v>5</v>
      </c>
      <c r="IU25" s="403">
        <v>5</v>
      </c>
      <c r="IV25" s="403">
        <v>5</v>
      </c>
      <c r="IW25" s="403">
        <v>5</v>
      </c>
      <c r="IX25" s="403">
        <v>5</v>
      </c>
      <c r="IY25" s="403">
        <v>5</v>
      </c>
      <c r="IZ25" s="403">
        <v>5</v>
      </c>
      <c r="JA25" s="403">
        <v>8</v>
      </c>
      <c r="JB25" s="403">
        <v>8</v>
      </c>
      <c r="JC25" s="403">
        <v>8</v>
      </c>
      <c r="JD25" s="403">
        <v>7</v>
      </c>
      <c r="JE25" s="403">
        <v>8</v>
      </c>
      <c r="JF25" s="403">
        <v>7</v>
      </c>
      <c r="JG25" s="403">
        <v>8</v>
      </c>
      <c r="JH25" s="403"/>
      <c r="JI25" s="403"/>
      <c r="JJ25" s="403"/>
      <c r="JK25" s="403"/>
      <c r="JL25" s="403"/>
      <c r="JM25" s="403"/>
      <c r="JN25" s="403"/>
      <c r="JO25" s="403"/>
      <c r="JP25" s="403"/>
      <c r="JQ25" s="403"/>
      <c r="JR25" s="403"/>
      <c r="JS25" s="403"/>
      <c r="JT25" s="403"/>
      <c r="JU25" s="403"/>
      <c r="JV25" s="403"/>
      <c r="JW25" s="403"/>
      <c r="JX25" s="403"/>
      <c r="JY25" s="403"/>
      <c r="JZ25" s="403"/>
      <c r="KA25" s="403"/>
      <c r="KB25" s="403"/>
      <c r="KC25" s="403"/>
      <c r="KD25" s="403"/>
      <c r="KE25" s="403"/>
      <c r="KF25" s="403"/>
      <c r="KG25" s="403"/>
      <c r="KH25" s="403"/>
      <c r="KI25" s="403"/>
      <c r="KJ25" s="403"/>
      <c r="KK25" s="403"/>
      <c r="KL25" s="403"/>
      <c r="KM25" s="403"/>
      <c r="KN25" s="403"/>
      <c r="KO25" s="403"/>
      <c r="KP25" s="403"/>
      <c r="KQ25" s="403"/>
      <c r="KR25" s="403"/>
      <c r="KS25" s="403"/>
      <c r="KT25" s="403"/>
      <c r="KU25" s="403"/>
      <c r="KV25" s="403"/>
      <c r="KW25" s="403"/>
      <c r="KX25" s="403"/>
      <c r="KY25" s="403"/>
      <c r="KZ25" s="403"/>
      <c r="LA25" s="403"/>
      <c r="LB25" s="403"/>
      <c r="LC25" s="403"/>
      <c r="LD25" s="403"/>
      <c r="LE25" s="403"/>
      <c r="LF25" s="403"/>
      <c r="LG25" s="403"/>
      <c r="LH25" s="403"/>
      <c r="LI25" s="403"/>
      <c r="LJ25" s="403"/>
      <c r="LK25" s="403"/>
      <c r="LL25" s="403"/>
      <c r="LM25" s="403"/>
      <c r="LN25" s="403"/>
      <c r="LO25" s="403"/>
      <c r="LP25" s="403"/>
      <c r="LQ25" s="403"/>
      <c r="LR25" s="403"/>
      <c r="LS25" s="403"/>
      <c r="LT25" s="403"/>
      <c r="LU25" s="403"/>
      <c r="LV25" s="403"/>
      <c r="LW25" s="403"/>
      <c r="LX25" s="403"/>
      <c r="LY25" s="403"/>
      <c r="LZ25" s="403"/>
      <c r="MA25" s="403"/>
      <c r="MB25" s="403"/>
      <c r="MC25" s="403"/>
      <c r="MD25" s="403"/>
      <c r="ME25" s="403"/>
      <c r="MF25" s="403"/>
      <c r="MG25" s="403"/>
      <c r="MH25" s="403"/>
      <c r="MI25" s="403"/>
      <c r="MJ25" s="403"/>
      <c r="MK25" s="403"/>
      <c r="ML25" s="403"/>
      <c r="MM25" s="403"/>
      <c r="MN25" s="403"/>
      <c r="MO25" s="403"/>
      <c r="MP25" s="403"/>
      <c r="MQ25" s="403"/>
      <c r="MR25" s="403"/>
      <c r="MS25" s="403"/>
      <c r="MT25" s="403"/>
      <c r="MU25" s="403"/>
      <c r="MV25" s="403"/>
      <c r="MW25" s="403"/>
      <c r="MX25" s="403"/>
      <c r="MY25" s="403"/>
      <c r="MZ25" s="403"/>
      <c r="NA25" s="403"/>
      <c r="NB25" s="403"/>
      <c r="NC25" s="403"/>
      <c r="ND25" s="403"/>
      <c r="NE25" s="403"/>
      <c r="NF25" s="403"/>
      <c r="NG25" s="403"/>
      <c r="NH25" s="403"/>
      <c r="NI25" s="403"/>
      <c r="NJ25" s="403"/>
      <c r="NK25" s="403"/>
      <c r="NL25" s="403"/>
      <c r="NM25" s="403"/>
      <c r="NN25" s="403"/>
      <c r="NO25" s="403"/>
      <c r="NP25" s="403"/>
      <c r="NQ25" s="403"/>
      <c r="NR25" s="403"/>
      <c r="NS25" s="403"/>
      <c r="NT25" s="403"/>
      <c r="NU25" s="403"/>
      <c r="NV25" s="403"/>
      <c r="NW25" s="403"/>
      <c r="NX25" s="403"/>
      <c r="NY25" s="403"/>
      <c r="NZ25" s="403"/>
      <c r="OA25" s="403"/>
      <c r="OB25" s="403"/>
      <c r="OC25" s="403"/>
      <c r="OD25" s="403"/>
      <c r="OE25" s="403"/>
      <c r="OF25" s="403"/>
      <c r="OG25" s="403"/>
      <c r="OH25" s="403"/>
      <c r="OI25" s="403"/>
      <c r="OJ25" s="403"/>
      <c r="OK25" s="403"/>
      <c r="OL25" s="403"/>
      <c r="OM25" s="403"/>
      <c r="ON25" s="403"/>
      <c r="OO25" s="403"/>
      <c r="OP25" s="403"/>
      <c r="OQ25" s="403"/>
      <c r="OR25" s="403"/>
      <c r="OS25" s="403"/>
      <c r="OT25" s="403"/>
      <c r="OU25" s="403"/>
      <c r="OV25" s="403"/>
      <c r="OW25" s="403"/>
      <c r="OX25" s="403"/>
      <c r="OY25" s="403">
        <v>75</v>
      </c>
      <c r="OZ25" s="403">
        <v>75</v>
      </c>
      <c r="PA25" s="403">
        <v>75</v>
      </c>
      <c r="PB25" s="403">
        <v>69</v>
      </c>
      <c r="PC25" s="403">
        <v>70</v>
      </c>
      <c r="PD25" s="403">
        <v>69</v>
      </c>
      <c r="PE25" s="403">
        <v>70</v>
      </c>
    </row>
    <row r="26" spans="1:421" x14ac:dyDescent="0.3">
      <c r="A26" s="457" t="s">
        <v>373</v>
      </c>
      <c r="B26" s="403"/>
      <c r="C26" s="403"/>
      <c r="D26" s="403"/>
      <c r="E26" s="403"/>
      <c r="F26" s="403"/>
      <c r="G26" s="403"/>
      <c r="H26" s="403"/>
      <c r="I26" s="403"/>
      <c r="J26" s="403"/>
      <c r="K26" s="403"/>
      <c r="L26" s="403"/>
      <c r="M26" s="403"/>
      <c r="N26" s="403"/>
      <c r="O26" s="403"/>
      <c r="P26" s="403"/>
      <c r="Q26" s="403"/>
      <c r="R26" s="403"/>
      <c r="S26" s="403"/>
      <c r="T26" s="403"/>
      <c r="U26" s="403"/>
      <c r="V26" s="403"/>
      <c r="W26" s="403"/>
      <c r="X26" s="403"/>
      <c r="Y26" s="403"/>
      <c r="Z26" s="403"/>
      <c r="AA26" s="403"/>
      <c r="AB26" s="403"/>
      <c r="AC26" s="403"/>
      <c r="AD26" s="403"/>
      <c r="AE26" s="403"/>
      <c r="AF26" s="403"/>
      <c r="AG26" s="403"/>
      <c r="AH26" s="403"/>
      <c r="AI26" s="403"/>
      <c r="AJ26" s="403"/>
      <c r="AK26" s="403"/>
      <c r="AL26" s="403"/>
      <c r="AM26" s="403"/>
      <c r="AN26" s="403"/>
      <c r="AO26" s="403"/>
      <c r="AP26" s="403"/>
      <c r="AQ26" s="403"/>
      <c r="AR26" s="403"/>
      <c r="AS26" s="403"/>
      <c r="AT26" s="403"/>
      <c r="AU26" s="403"/>
      <c r="AV26" s="403"/>
      <c r="AW26" s="403"/>
      <c r="AX26" s="403"/>
      <c r="AY26" s="403"/>
      <c r="AZ26" s="403"/>
      <c r="BA26" s="403"/>
      <c r="BB26" s="403"/>
      <c r="BC26" s="403"/>
      <c r="BD26" s="403"/>
      <c r="BE26" s="403"/>
      <c r="BF26" s="403"/>
      <c r="BG26" s="403"/>
      <c r="BH26" s="403"/>
      <c r="BI26" s="403"/>
      <c r="BJ26" s="403"/>
      <c r="BK26" s="403"/>
      <c r="BL26" s="403"/>
      <c r="BM26" s="403">
        <v>3</v>
      </c>
      <c r="BN26" s="403">
        <v>3</v>
      </c>
      <c r="BO26" s="403">
        <v>3</v>
      </c>
      <c r="BP26" s="403">
        <v>3</v>
      </c>
      <c r="BQ26" s="403">
        <v>3</v>
      </c>
      <c r="BR26" s="403">
        <v>3</v>
      </c>
      <c r="BS26" s="403">
        <v>3</v>
      </c>
      <c r="BT26" s="403"/>
      <c r="BU26" s="403"/>
      <c r="BV26" s="403"/>
      <c r="BW26" s="403"/>
      <c r="BX26" s="403"/>
      <c r="BY26" s="403"/>
      <c r="BZ26" s="403"/>
      <c r="CA26" s="403"/>
      <c r="CB26" s="403"/>
      <c r="CC26" s="403"/>
      <c r="CD26" s="403"/>
      <c r="CE26" s="403"/>
      <c r="CF26" s="403"/>
      <c r="CG26" s="403"/>
      <c r="CH26" s="403"/>
      <c r="CI26" s="403"/>
      <c r="CJ26" s="403"/>
      <c r="CK26" s="403"/>
      <c r="CL26" s="403"/>
      <c r="CM26" s="403"/>
      <c r="CN26" s="403"/>
      <c r="CO26" s="403"/>
      <c r="CP26" s="403"/>
      <c r="CQ26" s="403"/>
      <c r="CR26" s="403"/>
      <c r="CS26" s="403"/>
      <c r="CT26" s="403"/>
      <c r="CU26" s="403"/>
      <c r="CV26" s="403"/>
      <c r="CW26" s="403"/>
      <c r="CX26" s="403"/>
      <c r="CY26" s="403"/>
      <c r="CZ26" s="403"/>
      <c r="DA26" s="403"/>
      <c r="DB26" s="403"/>
      <c r="DC26" s="403"/>
      <c r="DD26" s="403"/>
      <c r="DE26" s="403"/>
      <c r="DF26" s="403"/>
      <c r="DG26" s="403"/>
      <c r="DH26" s="403"/>
      <c r="DI26" s="403"/>
      <c r="DJ26" s="403"/>
      <c r="DK26" s="403"/>
      <c r="DL26" s="403"/>
      <c r="DM26" s="403"/>
      <c r="DN26" s="403"/>
      <c r="DO26" s="403"/>
      <c r="DP26" s="403"/>
      <c r="DQ26" s="403">
        <v>2</v>
      </c>
      <c r="DR26" s="403">
        <v>2</v>
      </c>
      <c r="DS26" s="403">
        <v>2</v>
      </c>
      <c r="DT26" s="403">
        <v>2</v>
      </c>
      <c r="DU26" s="403">
        <v>2</v>
      </c>
      <c r="DV26" s="403">
        <v>2</v>
      </c>
      <c r="DW26" s="403">
        <v>2</v>
      </c>
      <c r="DX26" s="403"/>
      <c r="DY26" s="403"/>
      <c r="DZ26" s="403"/>
      <c r="EA26" s="403"/>
      <c r="EB26" s="403"/>
      <c r="EC26" s="403"/>
      <c r="ED26" s="403"/>
      <c r="EE26" s="403"/>
      <c r="EF26" s="403"/>
      <c r="EG26" s="403"/>
      <c r="EH26" s="403"/>
      <c r="EI26" s="403"/>
      <c r="EJ26" s="403"/>
      <c r="EK26" s="403"/>
      <c r="EL26" s="403"/>
      <c r="EM26" s="403"/>
      <c r="EN26" s="403"/>
      <c r="EO26" s="403"/>
      <c r="EP26" s="403"/>
      <c r="EQ26" s="403"/>
      <c r="ER26" s="403"/>
      <c r="ES26" s="403"/>
      <c r="ET26" s="403"/>
      <c r="EU26" s="403"/>
      <c r="EV26" s="403"/>
      <c r="EW26" s="403"/>
      <c r="EX26" s="403"/>
      <c r="EY26" s="403"/>
      <c r="EZ26" s="403"/>
      <c r="FA26" s="403"/>
      <c r="FB26" s="403"/>
      <c r="FC26" s="403"/>
      <c r="FD26" s="403"/>
      <c r="FE26" s="403"/>
      <c r="FF26" s="403"/>
      <c r="FG26" s="403"/>
      <c r="FH26" s="403"/>
      <c r="FI26" s="403"/>
      <c r="FJ26" s="403"/>
      <c r="FK26" s="403"/>
      <c r="FL26" s="403"/>
      <c r="FM26" s="403"/>
      <c r="FN26" s="403"/>
      <c r="FO26" s="403"/>
      <c r="FP26" s="403"/>
      <c r="FQ26" s="403"/>
      <c r="FR26" s="403"/>
      <c r="FS26" s="403"/>
      <c r="FT26" s="403"/>
      <c r="FU26" s="403"/>
      <c r="FV26" s="403"/>
      <c r="FW26" s="403"/>
      <c r="FX26" s="403"/>
      <c r="FY26" s="403"/>
      <c r="FZ26" s="403"/>
      <c r="GA26" s="403"/>
      <c r="GB26" s="403"/>
      <c r="GC26" s="403"/>
      <c r="GD26" s="403"/>
      <c r="GE26" s="403"/>
      <c r="GF26" s="403"/>
      <c r="GG26" s="403"/>
      <c r="GH26" s="403"/>
      <c r="GI26" s="403"/>
      <c r="GJ26" s="403"/>
      <c r="GK26" s="403"/>
      <c r="GL26" s="403"/>
      <c r="GM26" s="403"/>
      <c r="GN26" s="403"/>
      <c r="GO26" s="403"/>
      <c r="GP26" s="403"/>
      <c r="GQ26" s="403"/>
      <c r="GR26" s="403"/>
      <c r="GS26" s="403"/>
      <c r="GT26" s="403"/>
      <c r="GU26" s="403"/>
      <c r="GV26" s="403"/>
      <c r="GW26" s="403"/>
      <c r="GX26" s="403"/>
      <c r="GY26" s="403"/>
      <c r="GZ26" s="403"/>
      <c r="HA26" s="403"/>
      <c r="HB26" s="403"/>
      <c r="HC26" s="403"/>
      <c r="HD26" s="403"/>
      <c r="HE26" s="403"/>
      <c r="HF26" s="403"/>
      <c r="HG26" s="403"/>
      <c r="HH26" s="403"/>
      <c r="HI26" s="403"/>
      <c r="HJ26" s="403"/>
      <c r="HK26" s="403"/>
      <c r="HL26" s="403"/>
      <c r="HM26" s="403"/>
      <c r="HN26" s="403"/>
      <c r="HO26" s="403"/>
      <c r="HP26" s="403"/>
      <c r="HQ26" s="403"/>
      <c r="HR26" s="403"/>
      <c r="HS26" s="403"/>
      <c r="HT26" s="403"/>
      <c r="HU26" s="403"/>
      <c r="HV26" s="403"/>
      <c r="HW26" s="403"/>
      <c r="HX26" s="403"/>
      <c r="HY26" s="403"/>
      <c r="HZ26" s="403"/>
      <c r="IA26" s="403"/>
      <c r="IB26" s="403"/>
      <c r="IC26" s="403"/>
      <c r="ID26" s="403"/>
      <c r="IE26" s="403"/>
      <c r="IF26" s="403"/>
      <c r="IG26" s="403"/>
      <c r="IH26" s="403"/>
      <c r="II26" s="403"/>
      <c r="IJ26" s="403"/>
      <c r="IK26" s="403"/>
      <c r="IL26" s="403"/>
      <c r="IM26" s="403"/>
      <c r="IN26" s="403"/>
      <c r="IO26" s="403"/>
      <c r="IP26" s="403"/>
      <c r="IQ26" s="403"/>
      <c r="IR26" s="403"/>
      <c r="IS26" s="403"/>
      <c r="IT26" s="403"/>
      <c r="IU26" s="403"/>
      <c r="IV26" s="403"/>
      <c r="IW26" s="403"/>
      <c r="IX26" s="403"/>
      <c r="IY26" s="403"/>
      <c r="IZ26" s="403"/>
      <c r="JA26" s="403"/>
      <c r="JB26" s="403"/>
      <c r="JC26" s="403"/>
      <c r="JD26" s="403"/>
      <c r="JE26" s="403"/>
      <c r="JF26" s="403"/>
      <c r="JG26" s="403"/>
      <c r="JH26" s="403"/>
      <c r="JI26" s="403"/>
      <c r="JJ26" s="403"/>
      <c r="JK26" s="403"/>
      <c r="JL26" s="403"/>
      <c r="JM26" s="403"/>
      <c r="JN26" s="403"/>
      <c r="JO26" s="403"/>
      <c r="JP26" s="403"/>
      <c r="JQ26" s="403"/>
      <c r="JR26" s="403"/>
      <c r="JS26" s="403"/>
      <c r="JT26" s="403"/>
      <c r="JU26" s="403"/>
      <c r="JV26" s="403"/>
      <c r="JW26" s="403"/>
      <c r="JX26" s="403"/>
      <c r="JY26" s="403"/>
      <c r="JZ26" s="403"/>
      <c r="KA26" s="403"/>
      <c r="KB26" s="403"/>
      <c r="KC26" s="403"/>
      <c r="KD26" s="403"/>
      <c r="KE26" s="403"/>
      <c r="KF26" s="403"/>
      <c r="KG26" s="403"/>
      <c r="KH26" s="403"/>
      <c r="KI26" s="403"/>
      <c r="KJ26" s="403"/>
      <c r="KK26" s="403"/>
      <c r="KL26" s="403"/>
      <c r="KM26" s="403"/>
      <c r="KN26" s="403"/>
      <c r="KO26" s="403"/>
      <c r="KP26" s="403"/>
      <c r="KQ26" s="403"/>
      <c r="KR26" s="403"/>
      <c r="KS26" s="403"/>
      <c r="KT26" s="403"/>
      <c r="KU26" s="403"/>
      <c r="KV26" s="403"/>
      <c r="KW26" s="403"/>
      <c r="KX26" s="403"/>
      <c r="KY26" s="403"/>
      <c r="KZ26" s="403"/>
      <c r="LA26" s="403"/>
      <c r="LB26" s="403"/>
      <c r="LC26" s="403"/>
      <c r="LD26" s="403"/>
      <c r="LE26" s="403"/>
      <c r="LF26" s="403"/>
      <c r="LG26" s="403"/>
      <c r="LH26" s="403"/>
      <c r="LI26" s="403"/>
      <c r="LJ26" s="403"/>
      <c r="LK26" s="403"/>
      <c r="LL26" s="403"/>
      <c r="LM26" s="403"/>
      <c r="LN26" s="403"/>
      <c r="LO26" s="403"/>
      <c r="LP26" s="403"/>
      <c r="LQ26" s="403"/>
      <c r="LR26" s="403"/>
      <c r="LS26" s="403"/>
      <c r="LT26" s="403"/>
      <c r="LU26" s="403"/>
      <c r="LV26" s="403"/>
      <c r="LW26" s="403"/>
      <c r="LX26" s="403"/>
      <c r="LY26" s="403"/>
      <c r="LZ26" s="403"/>
      <c r="MA26" s="403"/>
      <c r="MB26" s="403"/>
      <c r="MC26" s="403"/>
      <c r="MD26" s="403"/>
      <c r="ME26" s="403"/>
      <c r="MF26" s="403"/>
      <c r="MG26" s="403"/>
      <c r="MH26" s="403"/>
      <c r="MI26" s="403"/>
      <c r="MJ26" s="403"/>
      <c r="MK26" s="403"/>
      <c r="ML26" s="403"/>
      <c r="MM26" s="403"/>
      <c r="MN26" s="403"/>
      <c r="MO26" s="403"/>
      <c r="MP26" s="403"/>
      <c r="MQ26" s="403"/>
      <c r="MR26" s="403"/>
      <c r="MS26" s="403"/>
      <c r="MT26" s="403"/>
      <c r="MU26" s="403"/>
      <c r="MV26" s="403"/>
      <c r="MW26" s="403"/>
      <c r="MX26" s="403"/>
      <c r="MY26" s="403"/>
      <c r="MZ26" s="403"/>
      <c r="NA26" s="403"/>
      <c r="NB26" s="403"/>
      <c r="NC26" s="403"/>
      <c r="ND26" s="403"/>
      <c r="NE26" s="403"/>
      <c r="NF26" s="403"/>
      <c r="NG26" s="403"/>
      <c r="NH26" s="403"/>
      <c r="NI26" s="403"/>
      <c r="NJ26" s="403"/>
      <c r="NK26" s="403"/>
      <c r="NL26" s="403"/>
      <c r="NM26" s="403"/>
      <c r="NN26" s="403"/>
      <c r="NO26" s="403"/>
      <c r="NP26" s="403"/>
      <c r="NQ26" s="403"/>
      <c r="NR26" s="403"/>
      <c r="NS26" s="403"/>
      <c r="NT26" s="403"/>
      <c r="NU26" s="403"/>
      <c r="NV26" s="403"/>
      <c r="NW26" s="403"/>
      <c r="NX26" s="403"/>
      <c r="NY26" s="403"/>
      <c r="NZ26" s="403"/>
      <c r="OA26" s="403"/>
      <c r="OB26" s="403"/>
      <c r="OC26" s="403"/>
      <c r="OD26" s="403"/>
      <c r="OE26" s="403"/>
      <c r="OF26" s="403"/>
      <c r="OG26" s="403"/>
      <c r="OH26" s="403"/>
      <c r="OI26" s="403"/>
      <c r="OJ26" s="403"/>
      <c r="OK26" s="403"/>
      <c r="OL26" s="403"/>
      <c r="OM26" s="403"/>
      <c r="ON26" s="403"/>
      <c r="OO26" s="403"/>
      <c r="OP26" s="403"/>
      <c r="OQ26" s="403"/>
      <c r="OR26" s="403"/>
      <c r="OS26" s="403"/>
      <c r="OT26" s="403"/>
      <c r="OU26" s="403"/>
      <c r="OV26" s="403"/>
      <c r="OW26" s="403"/>
      <c r="OX26" s="403"/>
      <c r="OY26" s="403">
        <v>5</v>
      </c>
      <c r="OZ26" s="403">
        <v>5</v>
      </c>
      <c r="PA26" s="403">
        <v>5</v>
      </c>
      <c r="PB26" s="403">
        <v>5</v>
      </c>
      <c r="PC26" s="403">
        <v>5</v>
      </c>
      <c r="PD26" s="403">
        <v>5</v>
      </c>
      <c r="PE26" s="403">
        <v>5</v>
      </c>
    </row>
    <row r="27" spans="1:421" x14ac:dyDescent="0.3">
      <c r="A27" s="457" t="s">
        <v>415</v>
      </c>
      <c r="B27" s="403"/>
      <c r="C27" s="403"/>
      <c r="D27" s="403"/>
      <c r="E27" s="403"/>
      <c r="F27" s="403"/>
      <c r="G27" s="403"/>
      <c r="H27" s="403"/>
      <c r="I27" s="403"/>
      <c r="J27" s="403"/>
      <c r="K27" s="403"/>
      <c r="L27" s="403"/>
      <c r="M27" s="403"/>
      <c r="N27" s="403"/>
      <c r="O27" s="403"/>
      <c r="P27" s="403"/>
      <c r="Q27" s="403"/>
      <c r="R27" s="403"/>
      <c r="S27" s="403"/>
      <c r="T27" s="403"/>
      <c r="U27" s="403"/>
      <c r="V27" s="403"/>
      <c r="W27" s="403"/>
      <c r="X27" s="403"/>
      <c r="Y27" s="403"/>
      <c r="Z27" s="403"/>
      <c r="AA27" s="403"/>
      <c r="AB27" s="403"/>
      <c r="AC27" s="403"/>
      <c r="AD27" s="403"/>
      <c r="AE27" s="403"/>
      <c r="AF27" s="403"/>
      <c r="AG27" s="403"/>
      <c r="AH27" s="403"/>
      <c r="AI27" s="403"/>
      <c r="AJ27" s="403"/>
      <c r="AK27" s="403"/>
      <c r="AL27" s="403"/>
      <c r="AM27" s="403"/>
      <c r="AN27" s="403"/>
      <c r="AO27" s="403"/>
      <c r="AP27" s="403"/>
      <c r="AQ27" s="403"/>
      <c r="AR27" s="403"/>
      <c r="AS27" s="403"/>
      <c r="AT27" s="403"/>
      <c r="AU27" s="403"/>
      <c r="AV27" s="403"/>
      <c r="AW27" s="403"/>
      <c r="AX27" s="403"/>
      <c r="AY27" s="403"/>
      <c r="AZ27" s="403"/>
      <c r="BA27" s="403"/>
      <c r="BB27" s="403"/>
      <c r="BC27" s="403"/>
      <c r="BD27" s="403"/>
      <c r="BE27" s="403"/>
      <c r="BF27" s="403"/>
      <c r="BG27" s="403"/>
      <c r="BH27" s="403"/>
      <c r="BI27" s="403"/>
      <c r="BJ27" s="403"/>
      <c r="BK27" s="403"/>
      <c r="BL27" s="403"/>
      <c r="BM27" s="403"/>
      <c r="BN27" s="403"/>
      <c r="BO27" s="403"/>
      <c r="BP27" s="403"/>
      <c r="BQ27" s="403"/>
      <c r="BR27" s="403"/>
      <c r="BS27" s="403"/>
      <c r="BT27" s="403"/>
      <c r="BU27" s="403"/>
      <c r="BV27" s="403"/>
      <c r="BW27" s="403"/>
      <c r="BX27" s="403"/>
      <c r="BY27" s="403"/>
      <c r="BZ27" s="403"/>
      <c r="CA27" s="403"/>
      <c r="CB27" s="403"/>
      <c r="CC27" s="403"/>
      <c r="CD27" s="403"/>
      <c r="CE27" s="403"/>
      <c r="CF27" s="403"/>
      <c r="CG27" s="403"/>
      <c r="CH27" s="403"/>
      <c r="CI27" s="403"/>
      <c r="CJ27" s="403"/>
      <c r="CK27" s="403"/>
      <c r="CL27" s="403"/>
      <c r="CM27" s="403"/>
      <c r="CN27" s="403"/>
      <c r="CO27" s="403"/>
      <c r="CP27" s="403"/>
      <c r="CQ27" s="403"/>
      <c r="CR27" s="403"/>
      <c r="CS27" s="403"/>
      <c r="CT27" s="403"/>
      <c r="CU27" s="403"/>
      <c r="CV27" s="403"/>
      <c r="CW27" s="403"/>
      <c r="CX27" s="403"/>
      <c r="CY27" s="403"/>
      <c r="CZ27" s="403"/>
      <c r="DA27" s="403"/>
      <c r="DB27" s="403"/>
      <c r="DC27" s="403"/>
      <c r="DD27" s="403"/>
      <c r="DE27" s="403"/>
      <c r="DF27" s="403"/>
      <c r="DG27" s="403"/>
      <c r="DH27" s="403"/>
      <c r="DI27" s="403"/>
      <c r="DJ27" s="403"/>
      <c r="DK27" s="403"/>
      <c r="DL27" s="403"/>
      <c r="DM27" s="403"/>
      <c r="DN27" s="403"/>
      <c r="DO27" s="403"/>
      <c r="DP27" s="403"/>
      <c r="DQ27" s="403">
        <v>2</v>
      </c>
      <c r="DR27" s="403">
        <v>2</v>
      </c>
      <c r="DS27" s="403">
        <v>2</v>
      </c>
      <c r="DT27" s="403">
        <v>2</v>
      </c>
      <c r="DU27" s="403">
        <v>2</v>
      </c>
      <c r="DV27" s="403">
        <v>2</v>
      </c>
      <c r="DW27" s="403">
        <v>2</v>
      </c>
      <c r="DX27" s="403"/>
      <c r="DY27" s="403"/>
      <c r="DZ27" s="403"/>
      <c r="EA27" s="403"/>
      <c r="EB27" s="403"/>
      <c r="EC27" s="403"/>
      <c r="ED27" s="403"/>
      <c r="EE27" s="403"/>
      <c r="EF27" s="403"/>
      <c r="EG27" s="403"/>
      <c r="EH27" s="403"/>
      <c r="EI27" s="403"/>
      <c r="EJ27" s="403"/>
      <c r="EK27" s="403"/>
      <c r="EL27" s="403"/>
      <c r="EM27" s="403"/>
      <c r="EN27" s="403"/>
      <c r="EO27" s="403"/>
      <c r="EP27" s="403"/>
      <c r="EQ27" s="403"/>
      <c r="ER27" s="403"/>
      <c r="ES27" s="403"/>
      <c r="ET27" s="403"/>
      <c r="EU27" s="403"/>
      <c r="EV27" s="403"/>
      <c r="EW27" s="403"/>
      <c r="EX27" s="403"/>
      <c r="EY27" s="403"/>
      <c r="EZ27" s="403"/>
      <c r="FA27" s="403"/>
      <c r="FB27" s="403"/>
      <c r="FC27" s="403"/>
      <c r="FD27" s="403"/>
      <c r="FE27" s="403"/>
      <c r="FF27" s="403"/>
      <c r="FG27" s="403"/>
      <c r="FH27" s="403"/>
      <c r="FI27" s="403"/>
      <c r="FJ27" s="403"/>
      <c r="FK27" s="403"/>
      <c r="FL27" s="403"/>
      <c r="FM27" s="403"/>
      <c r="FN27" s="403"/>
      <c r="FO27" s="403"/>
      <c r="FP27" s="403"/>
      <c r="FQ27" s="403"/>
      <c r="FR27" s="403"/>
      <c r="FS27" s="403"/>
      <c r="FT27" s="403"/>
      <c r="FU27" s="403"/>
      <c r="FV27" s="403"/>
      <c r="FW27" s="403"/>
      <c r="FX27" s="403"/>
      <c r="FY27" s="403"/>
      <c r="FZ27" s="403"/>
      <c r="GA27" s="403"/>
      <c r="GB27" s="403"/>
      <c r="GC27" s="403"/>
      <c r="GD27" s="403"/>
      <c r="GE27" s="403"/>
      <c r="GF27" s="403"/>
      <c r="GG27" s="403"/>
      <c r="GH27" s="403"/>
      <c r="GI27" s="403"/>
      <c r="GJ27" s="403"/>
      <c r="GK27" s="403"/>
      <c r="GL27" s="403"/>
      <c r="GM27" s="403"/>
      <c r="GN27" s="403"/>
      <c r="GO27" s="403"/>
      <c r="GP27" s="403">
        <v>9</v>
      </c>
      <c r="GQ27" s="403">
        <v>9</v>
      </c>
      <c r="GR27" s="403">
        <v>9</v>
      </c>
      <c r="GS27" s="403">
        <v>9</v>
      </c>
      <c r="GT27" s="403">
        <v>9</v>
      </c>
      <c r="GU27" s="403">
        <v>9</v>
      </c>
      <c r="GV27" s="403">
        <v>9</v>
      </c>
      <c r="GW27" s="403"/>
      <c r="GX27" s="403"/>
      <c r="GY27" s="403"/>
      <c r="GZ27" s="403"/>
      <c r="HA27" s="403"/>
      <c r="HB27" s="403"/>
      <c r="HC27" s="403"/>
      <c r="HD27" s="403">
        <v>1</v>
      </c>
      <c r="HE27" s="403">
        <v>1</v>
      </c>
      <c r="HF27" s="403">
        <v>1</v>
      </c>
      <c r="HG27" s="403">
        <v>1</v>
      </c>
      <c r="HH27" s="403">
        <v>1</v>
      </c>
      <c r="HI27" s="403">
        <v>1</v>
      </c>
      <c r="HJ27" s="403">
        <v>1</v>
      </c>
      <c r="HK27" s="403"/>
      <c r="HL27" s="403"/>
      <c r="HM27" s="403"/>
      <c r="HN27" s="403"/>
      <c r="HO27" s="403"/>
      <c r="HP27" s="403"/>
      <c r="HQ27" s="403"/>
      <c r="HR27" s="403">
        <v>5</v>
      </c>
      <c r="HS27" s="403">
        <v>5</v>
      </c>
      <c r="HT27" s="403">
        <v>5</v>
      </c>
      <c r="HU27" s="403">
        <v>4</v>
      </c>
      <c r="HV27" s="403">
        <v>4</v>
      </c>
      <c r="HW27" s="403">
        <v>4</v>
      </c>
      <c r="HX27" s="403">
        <v>4</v>
      </c>
      <c r="HY27" s="403"/>
      <c r="HZ27" s="403"/>
      <c r="IA27" s="403"/>
      <c r="IB27" s="403"/>
      <c r="IC27" s="403"/>
      <c r="ID27" s="403"/>
      <c r="IE27" s="403"/>
      <c r="IF27" s="403"/>
      <c r="IG27" s="403"/>
      <c r="IH27" s="403"/>
      <c r="II27" s="403"/>
      <c r="IJ27" s="403"/>
      <c r="IK27" s="403"/>
      <c r="IL27" s="403"/>
      <c r="IM27" s="403"/>
      <c r="IN27" s="403"/>
      <c r="IO27" s="403"/>
      <c r="IP27" s="403"/>
      <c r="IQ27" s="403"/>
      <c r="IR27" s="403"/>
      <c r="IS27" s="403"/>
      <c r="IT27" s="403"/>
      <c r="IU27" s="403"/>
      <c r="IV27" s="403"/>
      <c r="IW27" s="403"/>
      <c r="IX27" s="403"/>
      <c r="IY27" s="403"/>
      <c r="IZ27" s="403"/>
      <c r="JA27" s="403"/>
      <c r="JB27" s="403"/>
      <c r="JC27" s="403"/>
      <c r="JD27" s="403"/>
      <c r="JE27" s="403"/>
      <c r="JF27" s="403"/>
      <c r="JG27" s="403"/>
      <c r="JH27" s="403"/>
      <c r="JI27" s="403"/>
      <c r="JJ27" s="403"/>
      <c r="JK27" s="403"/>
      <c r="JL27" s="403"/>
      <c r="JM27" s="403"/>
      <c r="JN27" s="403"/>
      <c r="JO27" s="403"/>
      <c r="JP27" s="403"/>
      <c r="JQ27" s="403"/>
      <c r="JR27" s="403"/>
      <c r="JS27" s="403"/>
      <c r="JT27" s="403"/>
      <c r="JU27" s="403"/>
      <c r="JV27" s="403"/>
      <c r="JW27" s="403"/>
      <c r="JX27" s="403"/>
      <c r="JY27" s="403"/>
      <c r="JZ27" s="403"/>
      <c r="KA27" s="403"/>
      <c r="KB27" s="403"/>
      <c r="KC27" s="403"/>
      <c r="KD27" s="403"/>
      <c r="KE27" s="403"/>
      <c r="KF27" s="403"/>
      <c r="KG27" s="403"/>
      <c r="KH27" s="403"/>
      <c r="KI27" s="403"/>
      <c r="KJ27" s="403"/>
      <c r="KK27" s="403"/>
      <c r="KL27" s="403"/>
      <c r="KM27" s="403"/>
      <c r="KN27" s="403"/>
      <c r="KO27" s="403"/>
      <c r="KP27" s="403"/>
      <c r="KQ27" s="403"/>
      <c r="KR27" s="403"/>
      <c r="KS27" s="403"/>
      <c r="KT27" s="403"/>
      <c r="KU27" s="403"/>
      <c r="KV27" s="403"/>
      <c r="KW27" s="403"/>
      <c r="KX27" s="403"/>
      <c r="KY27" s="403"/>
      <c r="KZ27" s="403"/>
      <c r="LA27" s="403"/>
      <c r="LB27" s="403"/>
      <c r="LC27" s="403"/>
      <c r="LD27" s="403"/>
      <c r="LE27" s="403"/>
      <c r="LF27" s="403"/>
      <c r="LG27" s="403"/>
      <c r="LH27" s="403"/>
      <c r="LI27" s="403"/>
      <c r="LJ27" s="403"/>
      <c r="LK27" s="403"/>
      <c r="LL27" s="403"/>
      <c r="LM27" s="403"/>
      <c r="LN27" s="403"/>
      <c r="LO27" s="403"/>
      <c r="LP27" s="403"/>
      <c r="LQ27" s="403"/>
      <c r="LR27" s="403"/>
      <c r="LS27" s="403"/>
      <c r="LT27" s="403"/>
      <c r="LU27" s="403"/>
      <c r="LV27" s="403"/>
      <c r="LW27" s="403"/>
      <c r="LX27" s="403"/>
      <c r="LY27" s="403"/>
      <c r="LZ27" s="403"/>
      <c r="MA27" s="403"/>
      <c r="MB27" s="403"/>
      <c r="MC27" s="403"/>
      <c r="MD27" s="403"/>
      <c r="ME27" s="403"/>
      <c r="MF27" s="403"/>
      <c r="MG27" s="403"/>
      <c r="MH27" s="403"/>
      <c r="MI27" s="403"/>
      <c r="MJ27" s="403"/>
      <c r="MK27" s="403"/>
      <c r="ML27" s="403"/>
      <c r="MM27" s="403"/>
      <c r="MN27" s="403"/>
      <c r="MO27" s="403"/>
      <c r="MP27" s="403"/>
      <c r="MQ27" s="403"/>
      <c r="MR27" s="403"/>
      <c r="MS27" s="403"/>
      <c r="MT27" s="403"/>
      <c r="MU27" s="403"/>
      <c r="MV27" s="403"/>
      <c r="MW27" s="403"/>
      <c r="MX27" s="403"/>
      <c r="MY27" s="403"/>
      <c r="MZ27" s="403"/>
      <c r="NA27" s="403"/>
      <c r="NB27" s="403"/>
      <c r="NC27" s="403"/>
      <c r="ND27" s="403"/>
      <c r="NE27" s="403"/>
      <c r="NF27" s="403"/>
      <c r="NG27" s="403"/>
      <c r="NH27" s="403"/>
      <c r="NI27" s="403"/>
      <c r="NJ27" s="403"/>
      <c r="NK27" s="403"/>
      <c r="NL27" s="403"/>
      <c r="NM27" s="403"/>
      <c r="NN27" s="403"/>
      <c r="NO27" s="403"/>
      <c r="NP27" s="403"/>
      <c r="NQ27" s="403"/>
      <c r="NR27" s="403"/>
      <c r="NS27" s="403"/>
      <c r="NT27" s="403"/>
      <c r="NU27" s="403"/>
      <c r="NV27" s="403"/>
      <c r="NW27" s="403"/>
      <c r="NX27" s="403"/>
      <c r="NY27" s="403"/>
      <c r="NZ27" s="403"/>
      <c r="OA27" s="403"/>
      <c r="OB27" s="403"/>
      <c r="OC27" s="403"/>
      <c r="OD27" s="403"/>
      <c r="OE27" s="403"/>
      <c r="OF27" s="403"/>
      <c r="OG27" s="403"/>
      <c r="OH27" s="403"/>
      <c r="OI27" s="403"/>
      <c r="OJ27" s="403"/>
      <c r="OK27" s="403"/>
      <c r="OL27" s="403"/>
      <c r="OM27" s="403"/>
      <c r="ON27" s="403"/>
      <c r="OO27" s="403"/>
      <c r="OP27" s="403"/>
      <c r="OQ27" s="403"/>
      <c r="OR27" s="403"/>
      <c r="OS27" s="403"/>
      <c r="OT27" s="403"/>
      <c r="OU27" s="403"/>
      <c r="OV27" s="403"/>
      <c r="OW27" s="403"/>
      <c r="OX27" s="403"/>
      <c r="OY27" s="403">
        <v>17</v>
      </c>
      <c r="OZ27" s="403">
        <v>17</v>
      </c>
      <c r="PA27" s="403">
        <v>17</v>
      </c>
      <c r="PB27" s="403">
        <v>16</v>
      </c>
      <c r="PC27" s="403">
        <v>16</v>
      </c>
      <c r="PD27" s="403">
        <v>16</v>
      </c>
      <c r="PE27" s="403">
        <v>16</v>
      </c>
    </row>
    <row r="28" spans="1:421" x14ac:dyDescent="0.3">
      <c r="A28" s="457" t="s">
        <v>829</v>
      </c>
      <c r="B28" s="403"/>
      <c r="C28" s="403"/>
      <c r="D28" s="403"/>
      <c r="E28" s="403"/>
      <c r="F28" s="403"/>
      <c r="G28" s="403"/>
      <c r="H28" s="403"/>
      <c r="I28" s="403"/>
      <c r="J28" s="403"/>
      <c r="K28" s="403"/>
      <c r="L28" s="403"/>
      <c r="M28" s="403"/>
      <c r="N28" s="403"/>
      <c r="O28" s="403"/>
      <c r="P28" s="403"/>
      <c r="Q28" s="403"/>
      <c r="R28" s="403"/>
      <c r="S28" s="403"/>
      <c r="T28" s="403"/>
      <c r="U28" s="403"/>
      <c r="V28" s="403"/>
      <c r="W28" s="403"/>
      <c r="X28" s="403"/>
      <c r="Y28" s="403"/>
      <c r="Z28" s="403"/>
      <c r="AA28" s="403"/>
      <c r="AB28" s="403"/>
      <c r="AC28" s="403"/>
      <c r="AD28" s="403"/>
      <c r="AE28" s="403"/>
      <c r="AF28" s="403"/>
      <c r="AG28" s="403"/>
      <c r="AH28" s="403"/>
      <c r="AI28" s="403"/>
      <c r="AJ28" s="403"/>
      <c r="AK28" s="403"/>
      <c r="AL28" s="403"/>
      <c r="AM28" s="403"/>
      <c r="AN28" s="403"/>
      <c r="AO28" s="403"/>
      <c r="AP28" s="403"/>
      <c r="AQ28" s="403"/>
      <c r="AR28" s="403"/>
      <c r="AS28" s="403"/>
      <c r="AT28" s="403"/>
      <c r="AU28" s="403"/>
      <c r="AV28" s="403"/>
      <c r="AW28" s="403"/>
      <c r="AX28" s="403"/>
      <c r="AY28" s="403"/>
      <c r="AZ28" s="403"/>
      <c r="BA28" s="403"/>
      <c r="BB28" s="403"/>
      <c r="BC28" s="403"/>
      <c r="BD28" s="403"/>
      <c r="BE28" s="403"/>
      <c r="BF28" s="403"/>
      <c r="BG28" s="403"/>
      <c r="BH28" s="403"/>
      <c r="BI28" s="403"/>
      <c r="BJ28" s="403"/>
      <c r="BK28" s="403"/>
      <c r="BL28" s="403"/>
      <c r="BM28" s="403"/>
      <c r="BN28" s="403"/>
      <c r="BO28" s="403"/>
      <c r="BP28" s="403"/>
      <c r="BQ28" s="403"/>
      <c r="BR28" s="403"/>
      <c r="BS28" s="403"/>
      <c r="BT28" s="403"/>
      <c r="BU28" s="403"/>
      <c r="BV28" s="403"/>
      <c r="BW28" s="403"/>
      <c r="BX28" s="403"/>
      <c r="BY28" s="403"/>
      <c r="BZ28" s="403"/>
      <c r="CA28" s="403"/>
      <c r="CB28" s="403"/>
      <c r="CC28" s="403"/>
      <c r="CD28" s="403"/>
      <c r="CE28" s="403"/>
      <c r="CF28" s="403"/>
      <c r="CG28" s="403"/>
      <c r="CH28" s="403"/>
      <c r="CI28" s="403"/>
      <c r="CJ28" s="403"/>
      <c r="CK28" s="403"/>
      <c r="CL28" s="403"/>
      <c r="CM28" s="403"/>
      <c r="CN28" s="403"/>
      <c r="CO28" s="403"/>
      <c r="CP28" s="403"/>
      <c r="CQ28" s="403"/>
      <c r="CR28" s="403"/>
      <c r="CS28" s="403"/>
      <c r="CT28" s="403"/>
      <c r="CU28" s="403"/>
      <c r="CV28" s="403"/>
      <c r="CW28" s="403"/>
      <c r="CX28" s="403"/>
      <c r="CY28" s="403"/>
      <c r="CZ28" s="403"/>
      <c r="DA28" s="403"/>
      <c r="DB28" s="403"/>
      <c r="DC28" s="403"/>
      <c r="DD28" s="403"/>
      <c r="DE28" s="403"/>
      <c r="DF28" s="403"/>
      <c r="DG28" s="403"/>
      <c r="DH28" s="403"/>
      <c r="DI28" s="403"/>
      <c r="DJ28" s="403"/>
      <c r="DK28" s="403"/>
      <c r="DL28" s="403"/>
      <c r="DM28" s="403"/>
      <c r="DN28" s="403"/>
      <c r="DO28" s="403"/>
      <c r="DP28" s="403"/>
      <c r="DQ28" s="403"/>
      <c r="DR28" s="403"/>
      <c r="DS28" s="403"/>
      <c r="DT28" s="403"/>
      <c r="DU28" s="403"/>
      <c r="DV28" s="403"/>
      <c r="DW28" s="403"/>
      <c r="DX28" s="403"/>
      <c r="DY28" s="403"/>
      <c r="DZ28" s="403"/>
      <c r="EA28" s="403"/>
      <c r="EB28" s="403"/>
      <c r="EC28" s="403"/>
      <c r="ED28" s="403"/>
      <c r="EE28" s="403"/>
      <c r="EF28" s="403"/>
      <c r="EG28" s="403"/>
      <c r="EH28" s="403"/>
      <c r="EI28" s="403"/>
      <c r="EJ28" s="403"/>
      <c r="EK28" s="403"/>
      <c r="EL28" s="403"/>
      <c r="EM28" s="403"/>
      <c r="EN28" s="403"/>
      <c r="EO28" s="403"/>
      <c r="EP28" s="403"/>
      <c r="EQ28" s="403"/>
      <c r="ER28" s="403"/>
      <c r="ES28" s="403"/>
      <c r="ET28" s="403"/>
      <c r="EU28" s="403"/>
      <c r="EV28" s="403"/>
      <c r="EW28" s="403"/>
      <c r="EX28" s="403"/>
      <c r="EY28" s="403"/>
      <c r="EZ28" s="403"/>
      <c r="FA28" s="403"/>
      <c r="FB28" s="403"/>
      <c r="FC28" s="403"/>
      <c r="FD28" s="403"/>
      <c r="FE28" s="403"/>
      <c r="FF28" s="403"/>
      <c r="FG28" s="403"/>
      <c r="FH28" s="403"/>
      <c r="FI28" s="403"/>
      <c r="FJ28" s="403"/>
      <c r="FK28" s="403"/>
      <c r="FL28" s="403"/>
      <c r="FM28" s="403"/>
      <c r="FN28" s="403"/>
      <c r="FO28" s="403"/>
      <c r="FP28" s="403"/>
      <c r="FQ28" s="403"/>
      <c r="FR28" s="403"/>
      <c r="FS28" s="403"/>
      <c r="FT28" s="403"/>
      <c r="FU28" s="403"/>
      <c r="FV28" s="403"/>
      <c r="FW28" s="403"/>
      <c r="FX28" s="403"/>
      <c r="FY28" s="403"/>
      <c r="FZ28" s="403"/>
      <c r="GA28" s="403"/>
      <c r="GB28" s="403"/>
      <c r="GC28" s="403"/>
      <c r="GD28" s="403"/>
      <c r="GE28" s="403"/>
      <c r="GF28" s="403"/>
      <c r="GG28" s="403"/>
      <c r="GH28" s="403"/>
      <c r="GI28" s="403"/>
      <c r="GJ28" s="403"/>
      <c r="GK28" s="403"/>
      <c r="GL28" s="403"/>
      <c r="GM28" s="403"/>
      <c r="GN28" s="403"/>
      <c r="GO28" s="403"/>
      <c r="GP28" s="403"/>
      <c r="GQ28" s="403"/>
      <c r="GR28" s="403"/>
      <c r="GS28" s="403"/>
      <c r="GT28" s="403"/>
      <c r="GU28" s="403"/>
      <c r="GV28" s="403"/>
      <c r="GW28" s="403"/>
      <c r="GX28" s="403"/>
      <c r="GY28" s="403"/>
      <c r="GZ28" s="403"/>
      <c r="HA28" s="403"/>
      <c r="HB28" s="403"/>
      <c r="HC28" s="403"/>
      <c r="HD28" s="403"/>
      <c r="HE28" s="403"/>
      <c r="HF28" s="403"/>
      <c r="HG28" s="403"/>
      <c r="HH28" s="403"/>
      <c r="HI28" s="403"/>
      <c r="HJ28" s="403"/>
      <c r="HK28" s="403"/>
      <c r="HL28" s="403"/>
      <c r="HM28" s="403"/>
      <c r="HN28" s="403"/>
      <c r="HO28" s="403"/>
      <c r="HP28" s="403"/>
      <c r="HQ28" s="403"/>
      <c r="HR28" s="403"/>
      <c r="HS28" s="403"/>
      <c r="HT28" s="403"/>
      <c r="HU28" s="403"/>
      <c r="HV28" s="403"/>
      <c r="HW28" s="403"/>
      <c r="HX28" s="403"/>
      <c r="HY28" s="403"/>
      <c r="HZ28" s="403"/>
      <c r="IA28" s="403"/>
      <c r="IB28" s="403"/>
      <c r="IC28" s="403"/>
      <c r="ID28" s="403"/>
      <c r="IE28" s="403"/>
      <c r="IF28" s="403"/>
      <c r="IG28" s="403"/>
      <c r="IH28" s="403"/>
      <c r="II28" s="403"/>
      <c r="IJ28" s="403"/>
      <c r="IK28" s="403"/>
      <c r="IL28" s="403"/>
      <c r="IM28" s="403"/>
      <c r="IN28" s="403"/>
      <c r="IO28" s="403"/>
      <c r="IP28" s="403"/>
      <c r="IQ28" s="403"/>
      <c r="IR28" s="403"/>
      <c r="IS28" s="403"/>
      <c r="IT28" s="403"/>
      <c r="IU28" s="403"/>
      <c r="IV28" s="403"/>
      <c r="IW28" s="403"/>
      <c r="IX28" s="403"/>
      <c r="IY28" s="403"/>
      <c r="IZ28" s="403"/>
      <c r="JA28" s="403">
        <v>8</v>
      </c>
      <c r="JB28" s="403">
        <v>8</v>
      </c>
      <c r="JC28" s="403">
        <v>8</v>
      </c>
      <c r="JD28" s="403">
        <v>7</v>
      </c>
      <c r="JE28" s="403">
        <v>8</v>
      </c>
      <c r="JF28" s="403">
        <v>7</v>
      </c>
      <c r="JG28" s="403">
        <v>8</v>
      </c>
      <c r="JH28" s="403"/>
      <c r="JI28" s="403"/>
      <c r="JJ28" s="403"/>
      <c r="JK28" s="403"/>
      <c r="JL28" s="403"/>
      <c r="JM28" s="403"/>
      <c r="JN28" s="403"/>
      <c r="JO28" s="403"/>
      <c r="JP28" s="403"/>
      <c r="JQ28" s="403"/>
      <c r="JR28" s="403"/>
      <c r="JS28" s="403"/>
      <c r="JT28" s="403"/>
      <c r="JU28" s="403"/>
      <c r="JV28" s="403"/>
      <c r="JW28" s="403"/>
      <c r="JX28" s="403"/>
      <c r="JY28" s="403"/>
      <c r="JZ28" s="403"/>
      <c r="KA28" s="403"/>
      <c r="KB28" s="403"/>
      <c r="KC28" s="403"/>
      <c r="KD28" s="403"/>
      <c r="KE28" s="403"/>
      <c r="KF28" s="403"/>
      <c r="KG28" s="403"/>
      <c r="KH28" s="403"/>
      <c r="KI28" s="403"/>
      <c r="KJ28" s="403"/>
      <c r="KK28" s="403"/>
      <c r="KL28" s="403"/>
      <c r="KM28" s="403"/>
      <c r="KN28" s="403"/>
      <c r="KO28" s="403"/>
      <c r="KP28" s="403"/>
      <c r="KQ28" s="403"/>
      <c r="KR28" s="403"/>
      <c r="KS28" s="403"/>
      <c r="KT28" s="403"/>
      <c r="KU28" s="403"/>
      <c r="KV28" s="403"/>
      <c r="KW28" s="403"/>
      <c r="KX28" s="403"/>
      <c r="KY28" s="403"/>
      <c r="KZ28" s="403"/>
      <c r="LA28" s="403"/>
      <c r="LB28" s="403"/>
      <c r="LC28" s="403"/>
      <c r="LD28" s="403"/>
      <c r="LE28" s="403"/>
      <c r="LF28" s="403"/>
      <c r="LG28" s="403"/>
      <c r="LH28" s="403"/>
      <c r="LI28" s="403"/>
      <c r="LJ28" s="403"/>
      <c r="LK28" s="403"/>
      <c r="LL28" s="403"/>
      <c r="LM28" s="403"/>
      <c r="LN28" s="403"/>
      <c r="LO28" s="403"/>
      <c r="LP28" s="403"/>
      <c r="LQ28" s="403"/>
      <c r="LR28" s="403"/>
      <c r="LS28" s="403"/>
      <c r="LT28" s="403"/>
      <c r="LU28" s="403"/>
      <c r="LV28" s="403"/>
      <c r="LW28" s="403"/>
      <c r="LX28" s="403"/>
      <c r="LY28" s="403"/>
      <c r="LZ28" s="403"/>
      <c r="MA28" s="403"/>
      <c r="MB28" s="403"/>
      <c r="MC28" s="403"/>
      <c r="MD28" s="403"/>
      <c r="ME28" s="403"/>
      <c r="MF28" s="403"/>
      <c r="MG28" s="403"/>
      <c r="MH28" s="403"/>
      <c r="MI28" s="403"/>
      <c r="MJ28" s="403"/>
      <c r="MK28" s="403"/>
      <c r="ML28" s="403"/>
      <c r="MM28" s="403"/>
      <c r="MN28" s="403"/>
      <c r="MO28" s="403"/>
      <c r="MP28" s="403"/>
      <c r="MQ28" s="403"/>
      <c r="MR28" s="403"/>
      <c r="MS28" s="403"/>
      <c r="MT28" s="403"/>
      <c r="MU28" s="403"/>
      <c r="MV28" s="403"/>
      <c r="MW28" s="403"/>
      <c r="MX28" s="403"/>
      <c r="MY28" s="403"/>
      <c r="MZ28" s="403"/>
      <c r="NA28" s="403"/>
      <c r="NB28" s="403"/>
      <c r="NC28" s="403"/>
      <c r="ND28" s="403"/>
      <c r="NE28" s="403"/>
      <c r="NF28" s="403"/>
      <c r="NG28" s="403"/>
      <c r="NH28" s="403"/>
      <c r="NI28" s="403"/>
      <c r="NJ28" s="403"/>
      <c r="NK28" s="403"/>
      <c r="NL28" s="403"/>
      <c r="NM28" s="403"/>
      <c r="NN28" s="403"/>
      <c r="NO28" s="403"/>
      <c r="NP28" s="403"/>
      <c r="NQ28" s="403"/>
      <c r="NR28" s="403"/>
      <c r="NS28" s="403"/>
      <c r="NT28" s="403"/>
      <c r="NU28" s="403"/>
      <c r="NV28" s="403"/>
      <c r="NW28" s="403"/>
      <c r="NX28" s="403"/>
      <c r="NY28" s="403"/>
      <c r="NZ28" s="403"/>
      <c r="OA28" s="403"/>
      <c r="OB28" s="403"/>
      <c r="OC28" s="403"/>
      <c r="OD28" s="403"/>
      <c r="OE28" s="403"/>
      <c r="OF28" s="403"/>
      <c r="OG28" s="403"/>
      <c r="OH28" s="403"/>
      <c r="OI28" s="403"/>
      <c r="OJ28" s="403"/>
      <c r="OK28" s="403"/>
      <c r="OL28" s="403"/>
      <c r="OM28" s="403"/>
      <c r="ON28" s="403"/>
      <c r="OO28" s="403"/>
      <c r="OP28" s="403"/>
      <c r="OQ28" s="403"/>
      <c r="OR28" s="403"/>
      <c r="OS28" s="403"/>
      <c r="OT28" s="403"/>
      <c r="OU28" s="403"/>
      <c r="OV28" s="403"/>
      <c r="OW28" s="403"/>
      <c r="OX28" s="403"/>
      <c r="OY28" s="403">
        <v>8</v>
      </c>
      <c r="OZ28" s="403">
        <v>8</v>
      </c>
      <c r="PA28" s="403">
        <v>8</v>
      </c>
      <c r="PB28" s="403">
        <v>7</v>
      </c>
      <c r="PC28" s="403">
        <v>8</v>
      </c>
      <c r="PD28" s="403">
        <v>7</v>
      </c>
      <c r="PE28" s="403">
        <v>8</v>
      </c>
    </row>
    <row r="29" spans="1:421" x14ac:dyDescent="0.3">
      <c r="A29" s="457" t="s">
        <v>470</v>
      </c>
      <c r="B29" s="403"/>
      <c r="C29" s="403"/>
      <c r="D29" s="403"/>
      <c r="E29" s="403"/>
      <c r="F29" s="403"/>
      <c r="G29" s="403"/>
      <c r="H29" s="403"/>
      <c r="I29" s="403"/>
      <c r="J29" s="403"/>
      <c r="K29" s="403"/>
      <c r="L29" s="403"/>
      <c r="M29" s="403"/>
      <c r="N29" s="403"/>
      <c r="O29" s="403"/>
      <c r="P29" s="403"/>
      <c r="Q29" s="403"/>
      <c r="R29" s="403"/>
      <c r="S29" s="403"/>
      <c r="T29" s="403"/>
      <c r="U29" s="403"/>
      <c r="V29" s="403"/>
      <c r="W29" s="403"/>
      <c r="X29" s="403"/>
      <c r="Y29" s="403"/>
      <c r="Z29" s="403"/>
      <c r="AA29" s="403"/>
      <c r="AB29" s="403"/>
      <c r="AC29" s="403"/>
      <c r="AD29" s="403"/>
      <c r="AE29" s="403"/>
      <c r="AF29" s="403"/>
      <c r="AG29" s="403"/>
      <c r="AH29" s="403"/>
      <c r="AI29" s="403"/>
      <c r="AJ29" s="403"/>
      <c r="AK29" s="403"/>
      <c r="AL29" s="403"/>
      <c r="AM29" s="403"/>
      <c r="AN29" s="403"/>
      <c r="AO29" s="403"/>
      <c r="AP29" s="403"/>
      <c r="AQ29" s="403"/>
      <c r="AR29" s="403"/>
      <c r="AS29" s="403"/>
      <c r="AT29" s="403"/>
      <c r="AU29" s="403"/>
      <c r="AV29" s="403"/>
      <c r="AW29" s="403"/>
      <c r="AX29" s="403"/>
      <c r="AY29" s="403"/>
      <c r="AZ29" s="403"/>
      <c r="BA29" s="403"/>
      <c r="BB29" s="403"/>
      <c r="BC29" s="403"/>
      <c r="BD29" s="403"/>
      <c r="BE29" s="403"/>
      <c r="BF29" s="403"/>
      <c r="BG29" s="403"/>
      <c r="BH29" s="403"/>
      <c r="BI29" s="403"/>
      <c r="BJ29" s="403"/>
      <c r="BK29" s="403"/>
      <c r="BL29" s="403"/>
      <c r="BM29" s="403"/>
      <c r="BN29" s="403"/>
      <c r="BO29" s="403"/>
      <c r="BP29" s="403"/>
      <c r="BQ29" s="403"/>
      <c r="BR29" s="403"/>
      <c r="BS29" s="403"/>
      <c r="BT29" s="403"/>
      <c r="BU29" s="403"/>
      <c r="BV29" s="403"/>
      <c r="BW29" s="403"/>
      <c r="BX29" s="403"/>
      <c r="BY29" s="403"/>
      <c r="BZ29" s="403"/>
      <c r="CA29" s="403"/>
      <c r="CB29" s="403"/>
      <c r="CC29" s="403"/>
      <c r="CD29" s="403"/>
      <c r="CE29" s="403"/>
      <c r="CF29" s="403"/>
      <c r="CG29" s="403"/>
      <c r="CH29" s="403"/>
      <c r="CI29" s="403"/>
      <c r="CJ29" s="403"/>
      <c r="CK29" s="403"/>
      <c r="CL29" s="403"/>
      <c r="CM29" s="403"/>
      <c r="CN29" s="403"/>
      <c r="CO29" s="403"/>
      <c r="CP29" s="403"/>
      <c r="CQ29" s="403"/>
      <c r="CR29" s="403"/>
      <c r="CS29" s="403"/>
      <c r="CT29" s="403"/>
      <c r="CU29" s="403"/>
      <c r="CV29" s="403"/>
      <c r="CW29" s="403"/>
      <c r="CX29" s="403"/>
      <c r="CY29" s="403"/>
      <c r="CZ29" s="403"/>
      <c r="DA29" s="403"/>
      <c r="DB29" s="403"/>
      <c r="DC29" s="403"/>
      <c r="DD29" s="403"/>
      <c r="DE29" s="403"/>
      <c r="DF29" s="403"/>
      <c r="DG29" s="403"/>
      <c r="DH29" s="403"/>
      <c r="DI29" s="403"/>
      <c r="DJ29" s="403"/>
      <c r="DK29" s="403"/>
      <c r="DL29" s="403"/>
      <c r="DM29" s="403"/>
      <c r="DN29" s="403"/>
      <c r="DO29" s="403"/>
      <c r="DP29" s="403"/>
      <c r="DQ29" s="403"/>
      <c r="DR29" s="403"/>
      <c r="DS29" s="403"/>
      <c r="DT29" s="403"/>
      <c r="DU29" s="403"/>
      <c r="DV29" s="403"/>
      <c r="DW29" s="403"/>
      <c r="DX29" s="403"/>
      <c r="DY29" s="403"/>
      <c r="DZ29" s="403"/>
      <c r="EA29" s="403"/>
      <c r="EB29" s="403"/>
      <c r="EC29" s="403"/>
      <c r="ED29" s="403"/>
      <c r="EE29" s="403"/>
      <c r="EF29" s="403"/>
      <c r="EG29" s="403"/>
      <c r="EH29" s="403"/>
      <c r="EI29" s="403"/>
      <c r="EJ29" s="403"/>
      <c r="EK29" s="403"/>
      <c r="EL29" s="403">
        <v>5</v>
      </c>
      <c r="EM29" s="403">
        <v>5</v>
      </c>
      <c r="EN29" s="403">
        <v>5</v>
      </c>
      <c r="EO29" s="403">
        <v>5</v>
      </c>
      <c r="EP29" s="403">
        <v>5</v>
      </c>
      <c r="EQ29" s="403">
        <v>5</v>
      </c>
      <c r="ER29" s="403">
        <v>5</v>
      </c>
      <c r="ES29" s="403"/>
      <c r="ET29" s="403"/>
      <c r="EU29" s="403"/>
      <c r="EV29" s="403"/>
      <c r="EW29" s="403"/>
      <c r="EX29" s="403"/>
      <c r="EY29" s="403"/>
      <c r="EZ29" s="403"/>
      <c r="FA29" s="403"/>
      <c r="FB29" s="403"/>
      <c r="FC29" s="403"/>
      <c r="FD29" s="403"/>
      <c r="FE29" s="403"/>
      <c r="FF29" s="403"/>
      <c r="FG29" s="403"/>
      <c r="FH29" s="403"/>
      <c r="FI29" s="403"/>
      <c r="FJ29" s="403"/>
      <c r="FK29" s="403"/>
      <c r="FL29" s="403"/>
      <c r="FM29" s="403"/>
      <c r="FN29" s="403"/>
      <c r="FO29" s="403"/>
      <c r="FP29" s="403"/>
      <c r="FQ29" s="403"/>
      <c r="FR29" s="403"/>
      <c r="FS29" s="403"/>
      <c r="FT29" s="403"/>
      <c r="FU29" s="403"/>
      <c r="FV29" s="403"/>
      <c r="FW29" s="403"/>
      <c r="FX29" s="403"/>
      <c r="FY29" s="403"/>
      <c r="FZ29" s="403"/>
      <c r="GA29" s="403"/>
      <c r="GB29" s="403"/>
      <c r="GC29" s="403"/>
      <c r="GD29" s="403"/>
      <c r="GE29" s="403"/>
      <c r="GF29" s="403"/>
      <c r="GG29" s="403"/>
      <c r="GH29" s="403"/>
      <c r="GI29" s="403"/>
      <c r="GJ29" s="403"/>
      <c r="GK29" s="403"/>
      <c r="GL29" s="403"/>
      <c r="GM29" s="403"/>
      <c r="GN29" s="403"/>
      <c r="GO29" s="403"/>
      <c r="GP29" s="403">
        <v>2</v>
      </c>
      <c r="GQ29" s="403">
        <v>2</v>
      </c>
      <c r="GR29" s="403">
        <v>2</v>
      </c>
      <c r="GS29" s="403">
        <v>1</v>
      </c>
      <c r="GT29" s="403">
        <v>1</v>
      </c>
      <c r="GU29" s="403">
        <v>1</v>
      </c>
      <c r="GV29" s="403">
        <v>1</v>
      </c>
      <c r="GW29" s="403"/>
      <c r="GX29" s="403"/>
      <c r="GY29" s="403"/>
      <c r="GZ29" s="403"/>
      <c r="HA29" s="403"/>
      <c r="HB29" s="403"/>
      <c r="HC29" s="403"/>
      <c r="HD29" s="403"/>
      <c r="HE29" s="403"/>
      <c r="HF29" s="403"/>
      <c r="HG29" s="403"/>
      <c r="HH29" s="403"/>
      <c r="HI29" s="403"/>
      <c r="HJ29" s="403"/>
      <c r="HK29" s="403"/>
      <c r="HL29" s="403"/>
      <c r="HM29" s="403"/>
      <c r="HN29" s="403"/>
      <c r="HO29" s="403"/>
      <c r="HP29" s="403"/>
      <c r="HQ29" s="403"/>
      <c r="HR29" s="403"/>
      <c r="HS29" s="403"/>
      <c r="HT29" s="403"/>
      <c r="HU29" s="403"/>
      <c r="HV29" s="403"/>
      <c r="HW29" s="403"/>
      <c r="HX29" s="403"/>
      <c r="HY29" s="403"/>
      <c r="HZ29" s="403"/>
      <c r="IA29" s="403"/>
      <c r="IB29" s="403"/>
      <c r="IC29" s="403"/>
      <c r="ID29" s="403"/>
      <c r="IE29" s="403"/>
      <c r="IF29" s="403"/>
      <c r="IG29" s="403"/>
      <c r="IH29" s="403"/>
      <c r="II29" s="403"/>
      <c r="IJ29" s="403"/>
      <c r="IK29" s="403"/>
      <c r="IL29" s="403"/>
      <c r="IM29" s="403"/>
      <c r="IN29" s="403"/>
      <c r="IO29" s="403"/>
      <c r="IP29" s="403"/>
      <c r="IQ29" s="403"/>
      <c r="IR29" s="403"/>
      <c r="IS29" s="403"/>
      <c r="IT29" s="403"/>
      <c r="IU29" s="403"/>
      <c r="IV29" s="403"/>
      <c r="IW29" s="403"/>
      <c r="IX29" s="403"/>
      <c r="IY29" s="403"/>
      <c r="IZ29" s="403"/>
      <c r="JA29" s="403"/>
      <c r="JB29" s="403"/>
      <c r="JC29" s="403"/>
      <c r="JD29" s="403"/>
      <c r="JE29" s="403"/>
      <c r="JF29" s="403"/>
      <c r="JG29" s="403"/>
      <c r="JH29" s="403"/>
      <c r="JI29" s="403"/>
      <c r="JJ29" s="403"/>
      <c r="JK29" s="403"/>
      <c r="JL29" s="403"/>
      <c r="JM29" s="403"/>
      <c r="JN29" s="403"/>
      <c r="JO29" s="403"/>
      <c r="JP29" s="403"/>
      <c r="JQ29" s="403"/>
      <c r="JR29" s="403"/>
      <c r="JS29" s="403"/>
      <c r="JT29" s="403"/>
      <c r="JU29" s="403"/>
      <c r="JV29" s="403"/>
      <c r="JW29" s="403"/>
      <c r="JX29" s="403"/>
      <c r="JY29" s="403"/>
      <c r="JZ29" s="403"/>
      <c r="KA29" s="403"/>
      <c r="KB29" s="403"/>
      <c r="KC29" s="403"/>
      <c r="KD29" s="403"/>
      <c r="KE29" s="403"/>
      <c r="KF29" s="403"/>
      <c r="KG29" s="403"/>
      <c r="KH29" s="403"/>
      <c r="KI29" s="403"/>
      <c r="KJ29" s="403"/>
      <c r="KK29" s="403"/>
      <c r="KL29" s="403"/>
      <c r="KM29" s="403"/>
      <c r="KN29" s="403"/>
      <c r="KO29" s="403"/>
      <c r="KP29" s="403"/>
      <c r="KQ29" s="403"/>
      <c r="KR29" s="403"/>
      <c r="KS29" s="403"/>
      <c r="KT29" s="403"/>
      <c r="KU29" s="403"/>
      <c r="KV29" s="403"/>
      <c r="KW29" s="403"/>
      <c r="KX29" s="403"/>
      <c r="KY29" s="403"/>
      <c r="KZ29" s="403"/>
      <c r="LA29" s="403"/>
      <c r="LB29" s="403"/>
      <c r="LC29" s="403"/>
      <c r="LD29" s="403"/>
      <c r="LE29" s="403"/>
      <c r="LF29" s="403"/>
      <c r="LG29" s="403"/>
      <c r="LH29" s="403"/>
      <c r="LI29" s="403"/>
      <c r="LJ29" s="403"/>
      <c r="LK29" s="403"/>
      <c r="LL29" s="403"/>
      <c r="LM29" s="403"/>
      <c r="LN29" s="403"/>
      <c r="LO29" s="403"/>
      <c r="LP29" s="403"/>
      <c r="LQ29" s="403"/>
      <c r="LR29" s="403"/>
      <c r="LS29" s="403"/>
      <c r="LT29" s="403"/>
      <c r="LU29" s="403"/>
      <c r="LV29" s="403"/>
      <c r="LW29" s="403"/>
      <c r="LX29" s="403"/>
      <c r="LY29" s="403"/>
      <c r="LZ29" s="403"/>
      <c r="MA29" s="403"/>
      <c r="MB29" s="403"/>
      <c r="MC29" s="403"/>
      <c r="MD29" s="403"/>
      <c r="ME29" s="403"/>
      <c r="MF29" s="403"/>
      <c r="MG29" s="403"/>
      <c r="MH29" s="403"/>
      <c r="MI29" s="403"/>
      <c r="MJ29" s="403"/>
      <c r="MK29" s="403"/>
      <c r="ML29" s="403"/>
      <c r="MM29" s="403"/>
      <c r="MN29" s="403"/>
      <c r="MO29" s="403"/>
      <c r="MP29" s="403"/>
      <c r="MQ29" s="403"/>
      <c r="MR29" s="403"/>
      <c r="MS29" s="403"/>
      <c r="MT29" s="403"/>
      <c r="MU29" s="403"/>
      <c r="MV29" s="403"/>
      <c r="MW29" s="403"/>
      <c r="MX29" s="403"/>
      <c r="MY29" s="403"/>
      <c r="MZ29" s="403"/>
      <c r="NA29" s="403"/>
      <c r="NB29" s="403"/>
      <c r="NC29" s="403"/>
      <c r="ND29" s="403"/>
      <c r="NE29" s="403"/>
      <c r="NF29" s="403"/>
      <c r="NG29" s="403"/>
      <c r="NH29" s="403"/>
      <c r="NI29" s="403"/>
      <c r="NJ29" s="403"/>
      <c r="NK29" s="403"/>
      <c r="NL29" s="403"/>
      <c r="NM29" s="403"/>
      <c r="NN29" s="403"/>
      <c r="NO29" s="403"/>
      <c r="NP29" s="403"/>
      <c r="NQ29" s="403"/>
      <c r="NR29" s="403"/>
      <c r="NS29" s="403"/>
      <c r="NT29" s="403"/>
      <c r="NU29" s="403"/>
      <c r="NV29" s="403"/>
      <c r="NW29" s="403"/>
      <c r="NX29" s="403"/>
      <c r="NY29" s="403"/>
      <c r="NZ29" s="403"/>
      <c r="OA29" s="403"/>
      <c r="OB29" s="403"/>
      <c r="OC29" s="403"/>
      <c r="OD29" s="403"/>
      <c r="OE29" s="403"/>
      <c r="OF29" s="403"/>
      <c r="OG29" s="403"/>
      <c r="OH29" s="403"/>
      <c r="OI29" s="403"/>
      <c r="OJ29" s="403"/>
      <c r="OK29" s="403"/>
      <c r="OL29" s="403"/>
      <c r="OM29" s="403"/>
      <c r="ON29" s="403"/>
      <c r="OO29" s="403"/>
      <c r="OP29" s="403"/>
      <c r="OQ29" s="403"/>
      <c r="OR29" s="403"/>
      <c r="OS29" s="403"/>
      <c r="OT29" s="403"/>
      <c r="OU29" s="403"/>
      <c r="OV29" s="403"/>
      <c r="OW29" s="403"/>
      <c r="OX29" s="403"/>
      <c r="OY29" s="403">
        <v>7</v>
      </c>
      <c r="OZ29" s="403">
        <v>7</v>
      </c>
      <c r="PA29" s="403">
        <v>7</v>
      </c>
      <c r="PB29" s="403">
        <v>6</v>
      </c>
      <c r="PC29" s="403">
        <v>6</v>
      </c>
      <c r="PD29" s="403">
        <v>6</v>
      </c>
      <c r="PE29" s="403">
        <v>6</v>
      </c>
    </row>
    <row r="30" spans="1:421" x14ac:dyDescent="0.3">
      <c r="A30" s="457" t="s">
        <v>383</v>
      </c>
      <c r="B30" s="403"/>
      <c r="C30" s="403"/>
      <c r="D30" s="403"/>
      <c r="E30" s="403"/>
      <c r="F30" s="403"/>
      <c r="G30" s="403"/>
      <c r="H30" s="403"/>
      <c r="I30" s="403"/>
      <c r="J30" s="403"/>
      <c r="K30" s="403"/>
      <c r="L30" s="403"/>
      <c r="M30" s="403"/>
      <c r="N30" s="403"/>
      <c r="O30" s="403"/>
      <c r="P30" s="403"/>
      <c r="Q30" s="403"/>
      <c r="R30" s="403"/>
      <c r="S30" s="403"/>
      <c r="T30" s="403"/>
      <c r="U30" s="403"/>
      <c r="V30" s="403"/>
      <c r="W30" s="403"/>
      <c r="X30" s="403"/>
      <c r="Y30" s="403"/>
      <c r="Z30" s="403"/>
      <c r="AA30" s="403"/>
      <c r="AB30" s="403"/>
      <c r="AC30" s="403"/>
      <c r="AD30" s="403"/>
      <c r="AE30" s="403"/>
      <c r="AF30" s="403"/>
      <c r="AG30" s="403"/>
      <c r="AH30" s="403"/>
      <c r="AI30" s="403"/>
      <c r="AJ30" s="403"/>
      <c r="AK30" s="403"/>
      <c r="AL30" s="403"/>
      <c r="AM30" s="403"/>
      <c r="AN30" s="403"/>
      <c r="AO30" s="403"/>
      <c r="AP30" s="403"/>
      <c r="AQ30" s="403"/>
      <c r="AR30" s="403"/>
      <c r="AS30" s="403"/>
      <c r="AT30" s="403"/>
      <c r="AU30" s="403"/>
      <c r="AV30" s="403"/>
      <c r="AW30" s="403"/>
      <c r="AX30" s="403"/>
      <c r="AY30" s="403"/>
      <c r="AZ30" s="403"/>
      <c r="BA30" s="403"/>
      <c r="BB30" s="403"/>
      <c r="BC30" s="403"/>
      <c r="BD30" s="403"/>
      <c r="BE30" s="403"/>
      <c r="BF30" s="403"/>
      <c r="BG30" s="403"/>
      <c r="BH30" s="403"/>
      <c r="BI30" s="403"/>
      <c r="BJ30" s="403"/>
      <c r="BK30" s="403"/>
      <c r="BL30" s="403"/>
      <c r="BM30" s="403"/>
      <c r="BN30" s="403"/>
      <c r="BO30" s="403"/>
      <c r="BP30" s="403"/>
      <c r="BQ30" s="403"/>
      <c r="BR30" s="403"/>
      <c r="BS30" s="403"/>
      <c r="BT30" s="403"/>
      <c r="BU30" s="403"/>
      <c r="BV30" s="403"/>
      <c r="BW30" s="403"/>
      <c r="BX30" s="403"/>
      <c r="BY30" s="403"/>
      <c r="BZ30" s="403"/>
      <c r="CA30" s="403"/>
      <c r="CB30" s="403"/>
      <c r="CC30" s="403"/>
      <c r="CD30" s="403"/>
      <c r="CE30" s="403"/>
      <c r="CF30" s="403"/>
      <c r="CG30" s="403"/>
      <c r="CH30" s="403"/>
      <c r="CI30" s="403"/>
      <c r="CJ30" s="403"/>
      <c r="CK30" s="403"/>
      <c r="CL30" s="403"/>
      <c r="CM30" s="403"/>
      <c r="CN30" s="403"/>
      <c r="CO30" s="403"/>
      <c r="CP30" s="403"/>
      <c r="CQ30" s="403"/>
      <c r="CR30" s="403"/>
      <c r="CS30" s="403"/>
      <c r="CT30" s="403"/>
      <c r="CU30" s="403"/>
      <c r="CV30" s="403">
        <v>6</v>
      </c>
      <c r="CW30" s="403">
        <v>6</v>
      </c>
      <c r="CX30" s="403">
        <v>6</v>
      </c>
      <c r="CY30" s="403">
        <v>6</v>
      </c>
      <c r="CZ30" s="403">
        <v>6</v>
      </c>
      <c r="DA30" s="403">
        <v>6</v>
      </c>
      <c r="DB30" s="403">
        <v>6</v>
      </c>
      <c r="DC30" s="403">
        <v>4</v>
      </c>
      <c r="DD30" s="403">
        <v>4</v>
      </c>
      <c r="DE30" s="403">
        <v>4</v>
      </c>
      <c r="DF30" s="403">
        <v>4</v>
      </c>
      <c r="DG30" s="403">
        <v>4</v>
      </c>
      <c r="DH30" s="403">
        <v>4</v>
      </c>
      <c r="DI30" s="403">
        <v>4</v>
      </c>
      <c r="DJ30" s="403"/>
      <c r="DK30" s="403"/>
      <c r="DL30" s="403"/>
      <c r="DM30" s="403"/>
      <c r="DN30" s="403"/>
      <c r="DO30" s="403"/>
      <c r="DP30" s="403"/>
      <c r="DQ30" s="403"/>
      <c r="DR30" s="403"/>
      <c r="DS30" s="403"/>
      <c r="DT30" s="403"/>
      <c r="DU30" s="403"/>
      <c r="DV30" s="403"/>
      <c r="DW30" s="403"/>
      <c r="DX30" s="403"/>
      <c r="DY30" s="403"/>
      <c r="DZ30" s="403"/>
      <c r="EA30" s="403"/>
      <c r="EB30" s="403"/>
      <c r="EC30" s="403"/>
      <c r="ED30" s="403"/>
      <c r="EE30" s="403"/>
      <c r="EF30" s="403"/>
      <c r="EG30" s="403"/>
      <c r="EH30" s="403"/>
      <c r="EI30" s="403"/>
      <c r="EJ30" s="403"/>
      <c r="EK30" s="403"/>
      <c r="EL30" s="403"/>
      <c r="EM30" s="403"/>
      <c r="EN30" s="403"/>
      <c r="EO30" s="403"/>
      <c r="EP30" s="403"/>
      <c r="EQ30" s="403"/>
      <c r="ER30" s="403"/>
      <c r="ES30" s="403"/>
      <c r="ET30" s="403"/>
      <c r="EU30" s="403"/>
      <c r="EV30" s="403"/>
      <c r="EW30" s="403"/>
      <c r="EX30" s="403"/>
      <c r="EY30" s="403"/>
      <c r="EZ30" s="403"/>
      <c r="FA30" s="403"/>
      <c r="FB30" s="403"/>
      <c r="FC30" s="403"/>
      <c r="FD30" s="403"/>
      <c r="FE30" s="403"/>
      <c r="FF30" s="403"/>
      <c r="FG30" s="403"/>
      <c r="FH30" s="403"/>
      <c r="FI30" s="403"/>
      <c r="FJ30" s="403"/>
      <c r="FK30" s="403"/>
      <c r="FL30" s="403"/>
      <c r="FM30" s="403"/>
      <c r="FN30" s="403"/>
      <c r="FO30" s="403"/>
      <c r="FP30" s="403"/>
      <c r="FQ30" s="403"/>
      <c r="FR30" s="403"/>
      <c r="FS30" s="403"/>
      <c r="FT30" s="403"/>
      <c r="FU30" s="403"/>
      <c r="FV30" s="403"/>
      <c r="FW30" s="403"/>
      <c r="FX30" s="403"/>
      <c r="FY30" s="403"/>
      <c r="FZ30" s="403"/>
      <c r="GA30" s="403"/>
      <c r="GB30" s="403"/>
      <c r="GC30" s="403"/>
      <c r="GD30" s="403"/>
      <c r="GE30" s="403"/>
      <c r="GF30" s="403"/>
      <c r="GG30" s="403"/>
      <c r="GH30" s="403"/>
      <c r="GI30" s="403"/>
      <c r="GJ30" s="403"/>
      <c r="GK30" s="403"/>
      <c r="GL30" s="403"/>
      <c r="GM30" s="403"/>
      <c r="GN30" s="403"/>
      <c r="GO30" s="403"/>
      <c r="GP30" s="403"/>
      <c r="GQ30" s="403"/>
      <c r="GR30" s="403"/>
      <c r="GS30" s="403"/>
      <c r="GT30" s="403"/>
      <c r="GU30" s="403"/>
      <c r="GV30" s="403"/>
      <c r="GW30" s="403"/>
      <c r="GX30" s="403"/>
      <c r="GY30" s="403"/>
      <c r="GZ30" s="403"/>
      <c r="HA30" s="403"/>
      <c r="HB30" s="403"/>
      <c r="HC30" s="403"/>
      <c r="HD30" s="403"/>
      <c r="HE30" s="403"/>
      <c r="HF30" s="403"/>
      <c r="HG30" s="403"/>
      <c r="HH30" s="403"/>
      <c r="HI30" s="403"/>
      <c r="HJ30" s="403"/>
      <c r="HK30" s="403"/>
      <c r="HL30" s="403"/>
      <c r="HM30" s="403"/>
      <c r="HN30" s="403"/>
      <c r="HO30" s="403"/>
      <c r="HP30" s="403"/>
      <c r="HQ30" s="403"/>
      <c r="HR30" s="403"/>
      <c r="HS30" s="403"/>
      <c r="HT30" s="403"/>
      <c r="HU30" s="403"/>
      <c r="HV30" s="403"/>
      <c r="HW30" s="403"/>
      <c r="HX30" s="403"/>
      <c r="HY30" s="403"/>
      <c r="HZ30" s="403"/>
      <c r="IA30" s="403"/>
      <c r="IB30" s="403"/>
      <c r="IC30" s="403"/>
      <c r="ID30" s="403"/>
      <c r="IE30" s="403"/>
      <c r="IF30" s="403"/>
      <c r="IG30" s="403"/>
      <c r="IH30" s="403"/>
      <c r="II30" s="403"/>
      <c r="IJ30" s="403"/>
      <c r="IK30" s="403"/>
      <c r="IL30" s="403"/>
      <c r="IM30" s="403"/>
      <c r="IN30" s="403"/>
      <c r="IO30" s="403"/>
      <c r="IP30" s="403"/>
      <c r="IQ30" s="403"/>
      <c r="IR30" s="403"/>
      <c r="IS30" s="403"/>
      <c r="IT30" s="403"/>
      <c r="IU30" s="403"/>
      <c r="IV30" s="403"/>
      <c r="IW30" s="403"/>
      <c r="IX30" s="403"/>
      <c r="IY30" s="403"/>
      <c r="IZ30" s="403"/>
      <c r="JA30" s="403"/>
      <c r="JB30" s="403"/>
      <c r="JC30" s="403"/>
      <c r="JD30" s="403"/>
      <c r="JE30" s="403"/>
      <c r="JF30" s="403"/>
      <c r="JG30" s="403"/>
      <c r="JH30" s="403"/>
      <c r="JI30" s="403"/>
      <c r="JJ30" s="403"/>
      <c r="JK30" s="403"/>
      <c r="JL30" s="403"/>
      <c r="JM30" s="403"/>
      <c r="JN30" s="403"/>
      <c r="JO30" s="403"/>
      <c r="JP30" s="403"/>
      <c r="JQ30" s="403"/>
      <c r="JR30" s="403"/>
      <c r="JS30" s="403"/>
      <c r="JT30" s="403"/>
      <c r="JU30" s="403"/>
      <c r="JV30" s="403"/>
      <c r="JW30" s="403"/>
      <c r="JX30" s="403"/>
      <c r="JY30" s="403"/>
      <c r="JZ30" s="403"/>
      <c r="KA30" s="403"/>
      <c r="KB30" s="403"/>
      <c r="KC30" s="403"/>
      <c r="KD30" s="403"/>
      <c r="KE30" s="403"/>
      <c r="KF30" s="403"/>
      <c r="KG30" s="403"/>
      <c r="KH30" s="403"/>
      <c r="KI30" s="403"/>
      <c r="KJ30" s="403"/>
      <c r="KK30" s="403"/>
      <c r="KL30" s="403"/>
      <c r="KM30" s="403"/>
      <c r="KN30" s="403"/>
      <c r="KO30" s="403"/>
      <c r="KP30" s="403"/>
      <c r="KQ30" s="403"/>
      <c r="KR30" s="403"/>
      <c r="KS30" s="403"/>
      <c r="KT30" s="403"/>
      <c r="KU30" s="403"/>
      <c r="KV30" s="403"/>
      <c r="KW30" s="403"/>
      <c r="KX30" s="403"/>
      <c r="KY30" s="403"/>
      <c r="KZ30" s="403"/>
      <c r="LA30" s="403"/>
      <c r="LB30" s="403"/>
      <c r="LC30" s="403"/>
      <c r="LD30" s="403"/>
      <c r="LE30" s="403"/>
      <c r="LF30" s="403"/>
      <c r="LG30" s="403"/>
      <c r="LH30" s="403"/>
      <c r="LI30" s="403"/>
      <c r="LJ30" s="403"/>
      <c r="LK30" s="403"/>
      <c r="LL30" s="403"/>
      <c r="LM30" s="403"/>
      <c r="LN30" s="403"/>
      <c r="LO30" s="403"/>
      <c r="LP30" s="403"/>
      <c r="LQ30" s="403"/>
      <c r="LR30" s="403"/>
      <c r="LS30" s="403"/>
      <c r="LT30" s="403"/>
      <c r="LU30" s="403"/>
      <c r="LV30" s="403"/>
      <c r="LW30" s="403"/>
      <c r="LX30" s="403"/>
      <c r="LY30" s="403"/>
      <c r="LZ30" s="403"/>
      <c r="MA30" s="403"/>
      <c r="MB30" s="403"/>
      <c r="MC30" s="403"/>
      <c r="MD30" s="403"/>
      <c r="ME30" s="403"/>
      <c r="MF30" s="403"/>
      <c r="MG30" s="403"/>
      <c r="MH30" s="403"/>
      <c r="MI30" s="403"/>
      <c r="MJ30" s="403"/>
      <c r="MK30" s="403"/>
      <c r="ML30" s="403"/>
      <c r="MM30" s="403"/>
      <c r="MN30" s="403"/>
      <c r="MO30" s="403"/>
      <c r="MP30" s="403"/>
      <c r="MQ30" s="403"/>
      <c r="MR30" s="403"/>
      <c r="MS30" s="403"/>
      <c r="MT30" s="403"/>
      <c r="MU30" s="403"/>
      <c r="MV30" s="403"/>
      <c r="MW30" s="403"/>
      <c r="MX30" s="403"/>
      <c r="MY30" s="403"/>
      <c r="MZ30" s="403"/>
      <c r="NA30" s="403"/>
      <c r="NB30" s="403"/>
      <c r="NC30" s="403"/>
      <c r="ND30" s="403"/>
      <c r="NE30" s="403"/>
      <c r="NF30" s="403"/>
      <c r="NG30" s="403"/>
      <c r="NH30" s="403"/>
      <c r="NI30" s="403"/>
      <c r="NJ30" s="403"/>
      <c r="NK30" s="403"/>
      <c r="NL30" s="403"/>
      <c r="NM30" s="403"/>
      <c r="NN30" s="403"/>
      <c r="NO30" s="403"/>
      <c r="NP30" s="403"/>
      <c r="NQ30" s="403"/>
      <c r="NR30" s="403"/>
      <c r="NS30" s="403"/>
      <c r="NT30" s="403"/>
      <c r="NU30" s="403"/>
      <c r="NV30" s="403"/>
      <c r="NW30" s="403"/>
      <c r="NX30" s="403"/>
      <c r="NY30" s="403"/>
      <c r="NZ30" s="403"/>
      <c r="OA30" s="403"/>
      <c r="OB30" s="403"/>
      <c r="OC30" s="403"/>
      <c r="OD30" s="403"/>
      <c r="OE30" s="403"/>
      <c r="OF30" s="403"/>
      <c r="OG30" s="403"/>
      <c r="OH30" s="403"/>
      <c r="OI30" s="403"/>
      <c r="OJ30" s="403"/>
      <c r="OK30" s="403"/>
      <c r="OL30" s="403"/>
      <c r="OM30" s="403"/>
      <c r="ON30" s="403"/>
      <c r="OO30" s="403"/>
      <c r="OP30" s="403"/>
      <c r="OQ30" s="403"/>
      <c r="OR30" s="403"/>
      <c r="OS30" s="403"/>
      <c r="OT30" s="403"/>
      <c r="OU30" s="403"/>
      <c r="OV30" s="403"/>
      <c r="OW30" s="403"/>
      <c r="OX30" s="403"/>
      <c r="OY30" s="403">
        <v>10</v>
      </c>
      <c r="OZ30" s="403">
        <v>10</v>
      </c>
      <c r="PA30" s="403">
        <v>10</v>
      </c>
      <c r="PB30" s="403">
        <v>10</v>
      </c>
      <c r="PC30" s="403">
        <v>10</v>
      </c>
      <c r="PD30" s="403">
        <v>10</v>
      </c>
      <c r="PE30" s="403">
        <v>10</v>
      </c>
    </row>
    <row r="31" spans="1:421" x14ac:dyDescent="0.3">
      <c r="A31" s="457" t="s">
        <v>629</v>
      </c>
      <c r="B31" s="403"/>
      <c r="C31" s="403"/>
      <c r="D31" s="403"/>
      <c r="E31" s="403"/>
      <c r="F31" s="403"/>
      <c r="G31" s="403"/>
      <c r="H31" s="403"/>
      <c r="I31" s="403"/>
      <c r="J31" s="403"/>
      <c r="K31" s="403"/>
      <c r="L31" s="403"/>
      <c r="M31" s="403"/>
      <c r="N31" s="403"/>
      <c r="O31" s="403"/>
      <c r="P31" s="403"/>
      <c r="Q31" s="403"/>
      <c r="R31" s="403"/>
      <c r="S31" s="403"/>
      <c r="T31" s="403"/>
      <c r="U31" s="403"/>
      <c r="V31" s="403"/>
      <c r="W31" s="403"/>
      <c r="X31" s="403"/>
      <c r="Y31" s="403"/>
      <c r="Z31" s="403"/>
      <c r="AA31" s="403"/>
      <c r="AB31" s="403"/>
      <c r="AC31" s="403"/>
      <c r="AD31" s="403"/>
      <c r="AE31" s="403"/>
      <c r="AF31" s="403"/>
      <c r="AG31" s="403"/>
      <c r="AH31" s="403"/>
      <c r="AI31" s="403"/>
      <c r="AJ31" s="403"/>
      <c r="AK31" s="403"/>
      <c r="AL31" s="403"/>
      <c r="AM31" s="403"/>
      <c r="AN31" s="403"/>
      <c r="AO31" s="403"/>
      <c r="AP31" s="403"/>
      <c r="AQ31" s="403"/>
      <c r="AR31" s="403"/>
      <c r="AS31" s="403"/>
      <c r="AT31" s="403"/>
      <c r="AU31" s="403"/>
      <c r="AV31" s="403"/>
      <c r="AW31" s="403"/>
      <c r="AX31" s="403"/>
      <c r="AY31" s="403"/>
      <c r="AZ31" s="403"/>
      <c r="BA31" s="403"/>
      <c r="BB31" s="403"/>
      <c r="BC31" s="403"/>
      <c r="BD31" s="403"/>
      <c r="BE31" s="403"/>
      <c r="BF31" s="403"/>
      <c r="BG31" s="403"/>
      <c r="BH31" s="403"/>
      <c r="BI31" s="403"/>
      <c r="BJ31" s="403"/>
      <c r="BK31" s="403"/>
      <c r="BL31" s="403"/>
      <c r="BM31" s="403"/>
      <c r="BN31" s="403"/>
      <c r="BO31" s="403"/>
      <c r="BP31" s="403"/>
      <c r="BQ31" s="403"/>
      <c r="BR31" s="403"/>
      <c r="BS31" s="403"/>
      <c r="BT31" s="403"/>
      <c r="BU31" s="403"/>
      <c r="BV31" s="403"/>
      <c r="BW31" s="403"/>
      <c r="BX31" s="403"/>
      <c r="BY31" s="403"/>
      <c r="BZ31" s="403"/>
      <c r="CA31" s="403"/>
      <c r="CB31" s="403"/>
      <c r="CC31" s="403"/>
      <c r="CD31" s="403"/>
      <c r="CE31" s="403"/>
      <c r="CF31" s="403"/>
      <c r="CG31" s="403"/>
      <c r="CH31" s="403"/>
      <c r="CI31" s="403"/>
      <c r="CJ31" s="403"/>
      <c r="CK31" s="403"/>
      <c r="CL31" s="403"/>
      <c r="CM31" s="403"/>
      <c r="CN31" s="403"/>
      <c r="CO31" s="403"/>
      <c r="CP31" s="403"/>
      <c r="CQ31" s="403"/>
      <c r="CR31" s="403"/>
      <c r="CS31" s="403"/>
      <c r="CT31" s="403"/>
      <c r="CU31" s="403"/>
      <c r="CV31" s="403"/>
      <c r="CW31" s="403"/>
      <c r="CX31" s="403"/>
      <c r="CY31" s="403"/>
      <c r="CZ31" s="403"/>
      <c r="DA31" s="403"/>
      <c r="DB31" s="403"/>
      <c r="DC31" s="403"/>
      <c r="DD31" s="403"/>
      <c r="DE31" s="403"/>
      <c r="DF31" s="403"/>
      <c r="DG31" s="403"/>
      <c r="DH31" s="403"/>
      <c r="DI31" s="403"/>
      <c r="DJ31" s="403"/>
      <c r="DK31" s="403"/>
      <c r="DL31" s="403"/>
      <c r="DM31" s="403"/>
      <c r="DN31" s="403"/>
      <c r="DO31" s="403"/>
      <c r="DP31" s="403"/>
      <c r="DQ31" s="403"/>
      <c r="DR31" s="403"/>
      <c r="DS31" s="403"/>
      <c r="DT31" s="403"/>
      <c r="DU31" s="403"/>
      <c r="DV31" s="403"/>
      <c r="DW31" s="403"/>
      <c r="DX31" s="403"/>
      <c r="DY31" s="403"/>
      <c r="DZ31" s="403"/>
      <c r="EA31" s="403"/>
      <c r="EB31" s="403"/>
      <c r="EC31" s="403"/>
      <c r="ED31" s="403"/>
      <c r="EE31" s="403"/>
      <c r="EF31" s="403"/>
      <c r="EG31" s="403"/>
      <c r="EH31" s="403"/>
      <c r="EI31" s="403"/>
      <c r="EJ31" s="403"/>
      <c r="EK31" s="403"/>
      <c r="EL31" s="403"/>
      <c r="EM31" s="403"/>
      <c r="EN31" s="403"/>
      <c r="EO31" s="403"/>
      <c r="EP31" s="403"/>
      <c r="EQ31" s="403"/>
      <c r="ER31" s="403"/>
      <c r="ES31" s="403"/>
      <c r="ET31" s="403"/>
      <c r="EU31" s="403"/>
      <c r="EV31" s="403"/>
      <c r="EW31" s="403"/>
      <c r="EX31" s="403"/>
      <c r="EY31" s="403"/>
      <c r="EZ31" s="403"/>
      <c r="FA31" s="403"/>
      <c r="FB31" s="403"/>
      <c r="FC31" s="403"/>
      <c r="FD31" s="403"/>
      <c r="FE31" s="403"/>
      <c r="FF31" s="403"/>
      <c r="FG31" s="403"/>
      <c r="FH31" s="403"/>
      <c r="FI31" s="403"/>
      <c r="FJ31" s="403"/>
      <c r="FK31" s="403"/>
      <c r="FL31" s="403"/>
      <c r="FM31" s="403"/>
      <c r="FN31" s="403"/>
      <c r="FO31" s="403"/>
      <c r="FP31" s="403"/>
      <c r="FQ31" s="403"/>
      <c r="FR31" s="403"/>
      <c r="FS31" s="403"/>
      <c r="FT31" s="403"/>
      <c r="FU31" s="403"/>
      <c r="FV31" s="403"/>
      <c r="FW31" s="403"/>
      <c r="FX31" s="403"/>
      <c r="FY31" s="403"/>
      <c r="FZ31" s="403"/>
      <c r="GA31" s="403"/>
      <c r="GB31" s="403"/>
      <c r="GC31" s="403"/>
      <c r="GD31" s="403"/>
      <c r="GE31" s="403"/>
      <c r="GF31" s="403"/>
      <c r="GG31" s="403"/>
      <c r="GH31" s="403"/>
      <c r="GI31" s="403">
        <v>6</v>
      </c>
      <c r="GJ31" s="403">
        <v>6</v>
      </c>
      <c r="GK31" s="403">
        <v>6</v>
      </c>
      <c r="GL31" s="403">
        <v>6</v>
      </c>
      <c r="GM31" s="403">
        <v>6</v>
      </c>
      <c r="GN31" s="403">
        <v>6</v>
      </c>
      <c r="GO31" s="403">
        <v>6</v>
      </c>
      <c r="GP31" s="403"/>
      <c r="GQ31" s="403"/>
      <c r="GR31" s="403"/>
      <c r="GS31" s="403"/>
      <c r="GT31" s="403"/>
      <c r="GU31" s="403"/>
      <c r="GV31" s="403"/>
      <c r="GW31" s="403">
        <v>1</v>
      </c>
      <c r="GX31" s="403">
        <v>1</v>
      </c>
      <c r="GY31" s="403">
        <v>1</v>
      </c>
      <c r="GZ31" s="403"/>
      <c r="HA31" s="403"/>
      <c r="HB31" s="403"/>
      <c r="HC31" s="403"/>
      <c r="HD31" s="403"/>
      <c r="HE31" s="403"/>
      <c r="HF31" s="403"/>
      <c r="HG31" s="403"/>
      <c r="HH31" s="403"/>
      <c r="HI31" s="403"/>
      <c r="HJ31" s="403"/>
      <c r="HK31" s="403"/>
      <c r="HL31" s="403"/>
      <c r="HM31" s="403"/>
      <c r="HN31" s="403"/>
      <c r="HO31" s="403"/>
      <c r="HP31" s="403"/>
      <c r="HQ31" s="403"/>
      <c r="HR31" s="403"/>
      <c r="HS31" s="403"/>
      <c r="HT31" s="403"/>
      <c r="HU31" s="403"/>
      <c r="HV31" s="403"/>
      <c r="HW31" s="403"/>
      <c r="HX31" s="403"/>
      <c r="HY31" s="403"/>
      <c r="HZ31" s="403"/>
      <c r="IA31" s="403"/>
      <c r="IB31" s="403"/>
      <c r="IC31" s="403"/>
      <c r="ID31" s="403"/>
      <c r="IE31" s="403"/>
      <c r="IF31" s="403"/>
      <c r="IG31" s="403"/>
      <c r="IH31" s="403"/>
      <c r="II31" s="403"/>
      <c r="IJ31" s="403"/>
      <c r="IK31" s="403"/>
      <c r="IL31" s="403"/>
      <c r="IM31" s="403"/>
      <c r="IN31" s="403"/>
      <c r="IO31" s="403"/>
      <c r="IP31" s="403"/>
      <c r="IQ31" s="403"/>
      <c r="IR31" s="403"/>
      <c r="IS31" s="403"/>
      <c r="IT31" s="403"/>
      <c r="IU31" s="403"/>
      <c r="IV31" s="403"/>
      <c r="IW31" s="403"/>
      <c r="IX31" s="403"/>
      <c r="IY31" s="403"/>
      <c r="IZ31" s="403"/>
      <c r="JA31" s="403"/>
      <c r="JB31" s="403"/>
      <c r="JC31" s="403"/>
      <c r="JD31" s="403"/>
      <c r="JE31" s="403"/>
      <c r="JF31" s="403"/>
      <c r="JG31" s="403"/>
      <c r="JH31" s="403"/>
      <c r="JI31" s="403"/>
      <c r="JJ31" s="403"/>
      <c r="JK31" s="403"/>
      <c r="JL31" s="403"/>
      <c r="JM31" s="403"/>
      <c r="JN31" s="403"/>
      <c r="JO31" s="403"/>
      <c r="JP31" s="403"/>
      <c r="JQ31" s="403"/>
      <c r="JR31" s="403"/>
      <c r="JS31" s="403"/>
      <c r="JT31" s="403"/>
      <c r="JU31" s="403"/>
      <c r="JV31" s="403"/>
      <c r="JW31" s="403"/>
      <c r="JX31" s="403"/>
      <c r="JY31" s="403"/>
      <c r="JZ31" s="403"/>
      <c r="KA31" s="403"/>
      <c r="KB31" s="403"/>
      <c r="KC31" s="403"/>
      <c r="KD31" s="403"/>
      <c r="KE31" s="403"/>
      <c r="KF31" s="403"/>
      <c r="KG31" s="403"/>
      <c r="KH31" s="403"/>
      <c r="KI31" s="403"/>
      <c r="KJ31" s="403"/>
      <c r="KK31" s="403"/>
      <c r="KL31" s="403"/>
      <c r="KM31" s="403"/>
      <c r="KN31" s="403"/>
      <c r="KO31" s="403"/>
      <c r="KP31" s="403"/>
      <c r="KQ31" s="403"/>
      <c r="KR31" s="403"/>
      <c r="KS31" s="403"/>
      <c r="KT31" s="403"/>
      <c r="KU31" s="403"/>
      <c r="KV31" s="403"/>
      <c r="KW31" s="403"/>
      <c r="KX31" s="403"/>
      <c r="KY31" s="403"/>
      <c r="KZ31" s="403"/>
      <c r="LA31" s="403"/>
      <c r="LB31" s="403"/>
      <c r="LC31" s="403"/>
      <c r="LD31" s="403"/>
      <c r="LE31" s="403"/>
      <c r="LF31" s="403"/>
      <c r="LG31" s="403"/>
      <c r="LH31" s="403"/>
      <c r="LI31" s="403"/>
      <c r="LJ31" s="403"/>
      <c r="LK31" s="403"/>
      <c r="LL31" s="403"/>
      <c r="LM31" s="403"/>
      <c r="LN31" s="403"/>
      <c r="LO31" s="403"/>
      <c r="LP31" s="403"/>
      <c r="LQ31" s="403"/>
      <c r="LR31" s="403"/>
      <c r="LS31" s="403"/>
      <c r="LT31" s="403"/>
      <c r="LU31" s="403"/>
      <c r="LV31" s="403"/>
      <c r="LW31" s="403"/>
      <c r="LX31" s="403"/>
      <c r="LY31" s="403"/>
      <c r="LZ31" s="403"/>
      <c r="MA31" s="403"/>
      <c r="MB31" s="403"/>
      <c r="MC31" s="403"/>
      <c r="MD31" s="403"/>
      <c r="ME31" s="403"/>
      <c r="MF31" s="403"/>
      <c r="MG31" s="403"/>
      <c r="MH31" s="403"/>
      <c r="MI31" s="403"/>
      <c r="MJ31" s="403"/>
      <c r="MK31" s="403"/>
      <c r="ML31" s="403"/>
      <c r="MM31" s="403"/>
      <c r="MN31" s="403"/>
      <c r="MO31" s="403"/>
      <c r="MP31" s="403"/>
      <c r="MQ31" s="403"/>
      <c r="MR31" s="403"/>
      <c r="MS31" s="403"/>
      <c r="MT31" s="403"/>
      <c r="MU31" s="403"/>
      <c r="MV31" s="403"/>
      <c r="MW31" s="403"/>
      <c r="MX31" s="403"/>
      <c r="MY31" s="403"/>
      <c r="MZ31" s="403"/>
      <c r="NA31" s="403"/>
      <c r="NB31" s="403"/>
      <c r="NC31" s="403"/>
      <c r="ND31" s="403"/>
      <c r="NE31" s="403"/>
      <c r="NF31" s="403"/>
      <c r="NG31" s="403"/>
      <c r="NH31" s="403"/>
      <c r="NI31" s="403"/>
      <c r="NJ31" s="403"/>
      <c r="NK31" s="403"/>
      <c r="NL31" s="403"/>
      <c r="NM31" s="403"/>
      <c r="NN31" s="403"/>
      <c r="NO31" s="403"/>
      <c r="NP31" s="403"/>
      <c r="NQ31" s="403"/>
      <c r="NR31" s="403"/>
      <c r="NS31" s="403"/>
      <c r="NT31" s="403"/>
      <c r="NU31" s="403"/>
      <c r="NV31" s="403"/>
      <c r="NW31" s="403"/>
      <c r="NX31" s="403"/>
      <c r="NY31" s="403"/>
      <c r="NZ31" s="403"/>
      <c r="OA31" s="403"/>
      <c r="OB31" s="403"/>
      <c r="OC31" s="403"/>
      <c r="OD31" s="403"/>
      <c r="OE31" s="403"/>
      <c r="OF31" s="403"/>
      <c r="OG31" s="403"/>
      <c r="OH31" s="403"/>
      <c r="OI31" s="403"/>
      <c r="OJ31" s="403"/>
      <c r="OK31" s="403"/>
      <c r="OL31" s="403"/>
      <c r="OM31" s="403"/>
      <c r="ON31" s="403"/>
      <c r="OO31" s="403"/>
      <c r="OP31" s="403"/>
      <c r="OQ31" s="403"/>
      <c r="OR31" s="403"/>
      <c r="OS31" s="403"/>
      <c r="OT31" s="403"/>
      <c r="OU31" s="403"/>
      <c r="OV31" s="403"/>
      <c r="OW31" s="403"/>
      <c r="OX31" s="403"/>
      <c r="OY31" s="403">
        <v>7</v>
      </c>
      <c r="OZ31" s="403">
        <v>7</v>
      </c>
      <c r="PA31" s="403">
        <v>7</v>
      </c>
      <c r="PB31" s="403">
        <v>6</v>
      </c>
      <c r="PC31" s="403">
        <v>6</v>
      </c>
      <c r="PD31" s="403">
        <v>6</v>
      </c>
      <c r="PE31" s="403">
        <v>6</v>
      </c>
    </row>
    <row r="32" spans="1:421" x14ac:dyDescent="0.3">
      <c r="A32" s="457" t="s">
        <v>647</v>
      </c>
      <c r="B32" s="403"/>
      <c r="C32" s="403"/>
      <c r="D32" s="403"/>
      <c r="E32" s="403"/>
      <c r="F32" s="403"/>
      <c r="G32" s="403"/>
      <c r="H32" s="403"/>
      <c r="I32" s="403"/>
      <c r="J32" s="403"/>
      <c r="K32" s="403"/>
      <c r="L32" s="403"/>
      <c r="M32" s="403"/>
      <c r="N32" s="403"/>
      <c r="O32" s="403"/>
      <c r="P32" s="403"/>
      <c r="Q32" s="403"/>
      <c r="R32" s="403"/>
      <c r="S32" s="403"/>
      <c r="T32" s="403"/>
      <c r="U32" s="403"/>
      <c r="V32" s="403"/>
      <c r="W32" s="403"/>
      <c r="X32" s="403"/>
      <c r="Y32" s="403"/>
      <c r="Z32" s="403"/>
      <c r="AA32" s="403"/>
      <c r="AB32" s="403"/>
      <c r="AC32" s="403"/>
      <c r="AD32" s="403"/>
      <c r="AE32" s="403"/>
      <c r="AF32" s="403"/>
      <c r="AG32" s="403"/>
      <c r="AH32" s="403"/>
      <c r="AI32" s="403"/>
      <c r="AJ32" s="403"/>
      <c r="AK32" s="403"/>
      <c r="AL32" s="403"/>
      <c r="AM32" s="403"/>
      <c r="AN32" s="403"/>
      <c r="AO32" s="403"/>
      <c r="AP32" s="403"/>
      <c r="AQ32" s="403"/>
      <c r="AR32" s="403"/>
      <c r="AS32" s="403"/>
      <c r="AT32" s="403"/>
      <c r="AU32" s="403"/>
      <c r="AV32" s="403"/>
      <c r="AW32" s="403"/>
      <c r="AX32" s="403"/>
      <c r="AY32" s="403"/>
      <c r="AZ32" s="403"/>
      <c r="BA32" s="403"/>
      <c r="BB32" s="403"/>
      <c r="BC32" s="403"/>
      <c r="BD32" s="403"/>
      <c r="BE32" s="403"/>
      <c r="BF32" s="403"/>
      <c r="BG32" s="403"/>
      <c r="BH32" s="403"/>
      <c r="BI32" s="403"/>
      <c r="BJ32" s="403"/>
      <c r="BK32" s="403"/>
      <c r="BL32" s="403"/>
      <c r="BM32" s="403"/>
      <c r="BN32" s="403"/>
      <c r="BO32" s="403"/>
      <c r="BP32" s="403"/>
      <c r="BQ32" s="403"/>
      <c r="BR32" s="403"/>
      <c r="BS32" s="403"/>
      <c r="BT32" s="403"/>
      <c r="BU32" s="403"/>
      <c r="BV32" s="403"/>
      <c r="BW32" s="403"/>
      <c r="BX32" s="403"/>
      <c r="BY32" s="403"/>
      <c r="BZ32" s="403"/>
      <c r="CA32" s="403"/>
      <c r="CB32" s="403"/>
      <c r="CC32" s="403"/>
      <c r="CD32" s="403"/>
      <c r="CE32" s="403"/>
      <c r="CF32" s="403"/>
      <c r="CG32" s="403"/>
      <c r="CH32" s="403"/>
      <c r="CI32" s="403"/>
      <c r="CJ32" s="403"/>
      <c r="CK32" s="403"/>
      <c r="CL32" s="403"/>
      <c r="CM32" s="403"/>
      <c r="CN32" s="403"/>
      <c r="CO32" s="403"/>
      <c r="CP32" s="403"/>
      <c r="CQ32" s="403"/>
      <c r="CR32" s="403"/>
      <c r="CS32" s="403"/>
      <c r="CT32" s="403"/>
      <c r="CU32" s="403"/>
      <c r="CV32" s="403"/>
      <c r="CW32" s="403"/>
      <c r="CX32" s="403"/>
      <c r="CY32" s="403"/>
      <c r="CZ32" s="403"/>
      <c r="DA32" s="403"/>
      <c r="DB32" s="403"/>
      <c r="DC32" s="403"/>
      <c r="DD32" s="403"/>
      <c r="DE32" s="403"/>
      <c r="DF32" s="403"/>
      <c r="DG32" s="403"/>
      <c r="DH32" s="403"/>
      <c r="DI32" s="403"/>
      <c r="DJ32" s="403"/>
      <c r="DK32" s="403"/>
      <c r="DL32" s="403"/>
      <c r="DM32" s="403"/>
      <c r="DN32" s="403"/>
      <c r="DO32" s="403"/>
      <c r="DP32" s="403"/>
      <c r="DQ32" s="403"/>
      <c r="DR32" s="403"/>
      <c r="DS32" s="403"/>
      <c r="DT32" s="403"/>
      <c r="DU32" s="403"/>
      <c r="DV32" s="403"/>
      <c r="DW32" s="403"/>
      <c r="DX32" s="403"/>
      <c r="DY32" s="403"/>
      <c r="DZ32" s="403"/>
      <c r="EA32" s="403"/>
      <c r="EB32" s="403"/>
      <c r="EC32" s="403"/>
      <c r="ED32" s="403"/>
      <c r="EE32" s="403"/>
      <c r="EF32" s="403"/>
      <c r="EG32" s="403"/>
      <c r="EH32" s="403"/>
      <c r="EI32" s="403"/>
      <c r="EJ32" s="403"/>
      <c r="EK32" s="403"/>
      <c r="EL32" s="403"/>
      <c r="EM32" s="403"/>
      <c r="EN32" s="403"/>
      <c r="EO32" s="403"/>
      <c r="EP32" s="403"/>
      <c r="EQ32" s="403"/>
      <c r="ER32" s="403"/>
      <c r="ES32" s="403"/>
      <c r="ET32" s="403"/>
      <c r="EU32" s="403"/>
      <c r="EV32" s="403"/>
      <c r="EW32" s="403"/>
      <c r="EX32" s="403"/>
      <c r="EY32" s="403"/>
      <c r="EZ32" s="403"/>
      <c r="FA32" s="403"/>
      <c r="FB32" s="403"/>
      <c r="FC32" s="403"/>
      <c r="FD32" s="403"/>
      <c r="FE32" s="403"/>
      <c r="FF32" s="403"/>
      <c r="FG32" s="403"/>
      <c r="FH32" s="403"/>
      <c r="FI32" s="403"/>
      <c r="FJ32" s="403"/>
      <c r="FK32" s="403"/>
      <c r="FL32" s="403"/>
      <c r="FM32" s="403"/>
      <c r="FN32" s="403"/>
      <c r="FO32" s="403"/>
      <c r="FP32" s="403"/>
      <c r="FQ32" s="403"/>
      <c r="FR32" s="403"/>
      <c r="FS32" s="403"/>
      <c r="FT32" s="403"/>
      <c r="FU32" s="403"/>
      <c r="FV32" s="403"/>
      <c r="FW32" s="403"/>
      <c r="FX32" s="403"/>
      <c r="FY32" s="403"/>
      <c r="FZ32" s="403"/>
      <c r="GA32" s="403"/>
      <c r="GB32" s="403"/>
      <c r="GC32" s="403"/>
      <c r="GD32" s="403"/>
      <c r="GE32" s="403"/>
      <c r="GF32" s="403"/>
      <c r="GG32" s="403"/>
      <c r="GH32" s="403"/>
      <c r="GI32" s="403"/>
      <c r="GJ32" s="403"/>
      <c r="GK32" s="403"/>
      <c r="GL32" s="403"/>
      <c r="GM32" s="403"/>
      <c r="GN32" s="403"/>
      <c r="GO32" s="403"/>
      <c r="GP32" s="403"/>
      <c r="GQ32" s="403"/>
      <c r="GR32" s="403"/>
      <c r="GS32" s="403"/>
      <c r="GT32" s="403"/>
      <c r="GU32" s="403"/>
      <c r="GV32" s="403"/>
      <c r="GW32" s="403">
        <v>1</v>
      </c>
      <c r="GX32" s="403">
        <v>1</v>
      </c>
      <c r="GY32" s="403">
        <v>1</v>
      </c>
      <c r="GZ32" s="403">
        <v>1</v>
      </c>
      <c r="HA32" s="403">
        <v>1</v>
      </c>
      <c r="HB32" s="403">
        <v>1</v>
      </c>
      <c r="HC32" s="403">
        <v>1</v>
      </c>
      <c r="HD32" s="403"/>
      <c r="HE32" s="403"/>
      <c r="HF32" s="403"/>
      <c r="HG32" s="403"/>
      <c r="HH32" s="403"/>
      <c r="HI32" s="403"/>
      <c r="HJ32" s="403"/>
      <c r="HK32" s="403"/>
      <c r="HL32" s="403"/>
      <c r="HM32" s="403"/>
      <c r="HN32" s="403"/>
      <c r="HO32" s="403"/>
      <c r="HP32" s="403"/>
      <c r="HQ32" s="403"/>
      <c r="HR32" s="403"/>
      <c r="HS32" s="403"/>
      <c r="HT32" s="403"/>
      <c r="HU32" s="403"/>
      <c r="HV32" s="403"/>
      <c r="HW32" s="403"/>
      <c r="HX32" s="403"/>
      <c r="HY32" s="403"/>
      <c r="HZ32" s="403"/>
      <c r="IA32" s="403"/>
      <c r="IB32" s="403"/>
      <c r="IC32" s="403"/>
      <c r="ID32" s="403"/>
      <c r="IE32" s="403"/>
      <c r="IF32" s="403"/>
      <c r="IG32" s="403"/>
      <c r="IH32" s="403"/>
      <c r="II32" s="403"/>
      <c r="IJ32" s="403"/>
      <c r="IK32" s="403"/>
      <c r="IL32" s="403"/>
      <c r="IM32" s="403"/>
      <c r="IN32" s="403"/>
      <c r="IO32" s="403"/>
      <c r="IP32" s="403"/>
      <c r="IQ32" s="403"/>
      <c r="IR32" s="403"/>
      <c r="IS32" s="403"/>
      <c r="IT32" s="403"/>
      <c r="IU32" s="403"/>
      <c r="IV32" s="403"/>
      <c r="IW32" s="403"/>
      <c r="IX32" s="403"/>
      <c r="IY32" s="403"/>
      <c r="IZ32" s="403"/>
      <c r="JA32" s="403"/>
      <c r="JB32" s="403"/>
      <c r="JC32" s="403"/>
      <c r="JD32" s="403"/>
      <c r="JE32" s="403"/>
      <c r="JF32" s="403"/>
      <c r="JG32" s="403"/>
      <c r="JH32" s="403"/>
      <c r="JI32" s="403"/>
      <c r="JJ32" s="403"/>
      <c r="JK32" s="403"/>
      <c r="JL32" s="403"/>
      <c r="JM32" s="403"/>
      <c r="JN32" s="403"/>
      <c r="JO32" s="403"/>
      <c r="JP32" s="403"/>
      <c r="JQ32" s="403"/>
      <c r="JR32" s="403"/>
      <c r="JS32" s="403"/>
      <c r="JT32" s="403"/>
      <c r="JU32" s="403"/>
      <c r="JV32" s="403"/>
      <c r="JW32" s="403"/>
      <c r="JX32" s="403"/>
      <c r="JY32" s="403"/>
      <c r="JZ32" s="403"/>
      <c r="KA32" s="403"/>
      <c r="KB32" s="403"/>
      <c r="KC32" s="403"/>
      <c r="KD32" s="403"/>
      <c r="KE32" s="403"/>
      <c r="KF32" s="403"/>
      <c r="KG32" s="403"/>
      <c r="KH32" s="403"/>
      <c r="KI32" s="403"/>
      <c r="KJ32" s="403"/>
      <c r="KK32" s="403"/>
      <c r="KL32" s="403"/>
      <c r="KM32" s="403"/>
      <c r="KN32" s="403"/>
      <c r="KO32" s="403"/>
      <c r="KP32" s="403"/>
      <c r="KQ32" s="403"/>
      <c r="KR32" s="403"/>
      <c r="KS32" s="403"/>
      <c r="KT32" s="403"/>
      <c r="KU32" s="403"/>
      <c r="KV32" s="403"/>
      <c r="KW32" s="403"/>
      <c r="KX32" s="403"/>
      <c r="KY32" s="403"/>
      <c r="KZ32" s="403"/>
      <c r="LA32" s="403"/>
      <c r="LB32" s="403"/>
      <c r="LC32" s="403"/>
      <c r="LD32" s="403"/>
      <c r="LE32" s="403"/>
      <c r="LF32" s="403"/>
      <c r="LG32" s="403"/>
      <c r="LH32" s="403"/>
      <c r="LI32" s="403"/>
      <c r="LJ32" s="403"/>
      <c r="LK32" s="403"/>
      <c r="LL32" s="403"/>
      <c r="LM32" s="403"/>
      <c r="LN32" s="403"/>
      <c r="LO32" s="403"/>
      <c r="LP32" s="403"/>
      <c r="LQ32" s="403"/>
      <c r="LR32" s="403"/>
      <c r="LS32" s="403"/>
      <c r="LT32" s="403"/>
      <c r="LU32" s="403"/>
      <c r="LV32" s="403"/>
      <c r="LW32" s="403"/>
      <c r="LX32" s="403"/>
      <c r="LY32" s="403"/>
      <c r="LZ32" s="403"/>
      <c r="MA32" s="403"/>
      <c r="MB32" s="403"/>
      <c r="MC32" s="403"/>
      <c r="MD32" s="403"/>
      <c r="ME32" s="403"/>
      <c r="MF32" s="403"/>
      <c r="MG32" s="403"/>
      <c r="MH32" s="403"/>
      <c r="MI32" s="403"/>
      <c r="MJ32" s="403"/>
      <c r="MK32" s="403"/>
      <c r="ML32" s="403"/>
      <c r="MM32" s="403"/>
      <c r="MN32" s="403"/>
      <c r="MO32" s="403"/>
      <c r="MP32" s="403"/>
      <c r="MQ32" s="403"/>
      <c r="MR32" s="403"/>
      <c r="MS32" s="403"/>
      <c r="MT32" s="403"/>
      <c r="MU32" s="403"/>
      <c r="MV32" s="403"/>
      <c r="MW32" s="403"/>
      <c r="MX32" s="403"/>
      <c r="MY32" s="403"/>
      <c r="MZ32" s="403"/>
      <c r="NA32" s="403"/>
      <c r="NB32" s="403"/>
      <c r="NC32" s="403"/>
      <c r="ND32" s="403"/>
      <c r="NE32" s="403"/>
      <c r="NF32" s="403"/>
      <c r="NG32" s="403"/>
      <c r="NH32" s="403"/>
      <c r="NI32" s="403"/>
      <c r="NJ32" s="403"/>
      <c r="NK32" s="403"/>
      <c r="NL32" s="403"/>
      <c r="NM32" s="403"/>
      <c r="NN32" s="403"/>
      <c r="NO32" s="403"/>
      <c r="NP32" s="403"/>
      <c r="NQ32" s="403"/>
      <c r="NR32" s="403"/>
      <c r="NS32" s="403"/>
      <c r="NT32" s="403"/>
      <c r="NU32" s="403"/>
      <c r="NV32" s="403"/>
      <c r="NW32" s="403"/>
      <c r="NX32" s="403"/>
      <c r="NY32" s="403"/>
      <c r="NZ32" s="403"/>
      <c r="OA32" s="403"/>
      <c r="OB32" s="403"/>
      <c r="OC32" s="403"/>
      <c r="OD32" s="403"/>
      <c r="OE32" s="403"/>
      <c r="OF32" s="403"/>
      <c r="OG32" s="403"/>
      <c r="OH32" s="403"/>
      <c r="OI32" s="403"/>
      <c r="OJ32" s="403"/>
      <c r="OK32" s="403"/>
      <c r="OL32" s="403"/>
      <c r="OM32" s="403"/>
      <c r="ON32" s="403"/>
      <c r="OO32" s="403"/>
      <c r="OP32" s="403"/>
      <c r="OQ32" s="403"/>
      <c r="OR32" s="403"/>
      <c r="OS32" s="403"/>
      <c r="OT32" s="403"/>
      <c r="OU32" s="403"/>
      <c r="OV32" s="403"/>
      <c r="OW32" s="403"/>
      <c r="OX32" s="403"/>
      <c r="OY32" s="403">
        <v>1</v>
      </c>
      <c r="OZ32" s="403">
        <v>1</v>
      </c>
      <c r="PA32" s="403">
        <v>1</v>
      </c>
      <c r="PB32" s="403">
        <v>1</v>
      </c>
      <c r="PC32" s="403">
        <v>1</v>
      </c>
      <c r="PD32" s="403">
        <v>1</v>
      </c>
      <c r="PE32" s="403">
        <v>1</v>
      </c>
    </row>
    <row r="33" spans="1:421" x14ac:dyDescent="0.3">
      <c r="A33" s="457" t="s">
        <v>444</v>
      </c>
      <c r="B33" s="403"/>
      <c r="C33" s="403"/>
      <c r="D33" s="403"/>
      <c r="E33" s="403"/>
      <c r="F33" s="403"/>
      <c r="G33" s="403"/>
      <c r="H33" s="403"/>
      <c r="I33" s="403"/>
      <c r="J33" s="403"/>
      <c r="K33" s="403"/>
      <c r="L33" s="403"/>
      <c r="M33" s="403"/>
      <c r="N33" s="403"/>
      <c r="O33" s="403"/>
      <c r="P33" s="403"/>
      <c r="Q33" s="403"/>
      <c r="R33" s="403"/>
      <c r="S33" s="403"/>
      <c r="T33" s="403"/>
      <c r="U33" s="403"/>
      <c r="V33" s="403"/>
      <c r="W33" s="403"/>
      <c r="X33" s="403"/>
      <c r="Y33" s="403"/>
      <c r="Z33" s="403"/>
      <c r="AA33" s="403"/>
      <c r="AB33" s="403"/>
      <c r="AC33" s="403"/>
      <c r="AD33" s="403"/>
      <c r="AE33" s="403"/>
      <c r="AF33" s="403"/>
      <c r="AG33" s="403"/>
      <c r="AH33" s="403"/>
      <c r="AI33" s="403"/>
      <c r="AJ33" s="403"/>
      <c r="AK33" s="403"/>
      <c r="AL33" s="403"/>
      <c r="AM33" s="403"/>
      <c r="AN33" s="403"/>
      <c r="AO33" s="403"/>
      <c r="AP33" s="403"/>
      <c r="AQ33" s="403"/>
      <c r="AR33" s="403"/>
      <c r="AS33" s="403"/>
      <c r="AT33" s="403"/>
      <c r="AU33" s="403"/>
      <c r="AV33" s="403"/>
      <c r="AW33" s="403"/>
      <c r="AX33" s="403"/>
      <c r="AY33" s="403"/>
      <c r="AZ33" s="403"/>
      <c r="BA33" s="403"/>
      <c r="BB33" s="403"/>
      <c r="BC33" s="403"/>
      <c r="BD33" s="403"/>
      <c r="BE33" s="403"/>
      <c r="BF33" s="403"/>
      <c r="BG33" s="403"/>
      <c r="BH33" s="403"/>
      <c r="BI33" s="403"/>
      <c r="BJ33" s="403"/>
      <c r="BK33" s="403"/>
      <c r="BL33" s="403"/>
      <c r="BM33" s="403"/>
      <c r="BN33" s="403"/>
      <c r="BO33" s="403"/>
      <c r="BP33" s="403"/>
      <c r="BQ33" s="403"/>
      <c r="BR33" s="403"/>
      <c r="BS33" s="403"/>
      <c r="BT33" s="403"/>
      <c r="BU33" s="403"/>
      <c r="BV33" s="403"/>
      <c r="BW33" s="403"/>
      <c r="BX33" s="403"/>
      <c r="BY33" s="403"/>
      <c r="BZ33" s="403"/>
      <c r="CA33" s="403"/>
      <c r="CB33" s="403"/>
      <c r="CC33" s="403"/>
      <c r="CD33" s="403"/>
      <c r="CE33" s="403"/>
      <c r="CF33" s="403"/>
      <c r="CG33" s="403"/>
      <c r="CH33" s="403"/>
      <c r="CI33" s="403"/>
      <c r="CJ33" s="403"/>
      <c r="CK33" s="403"/>
      <c r="CL33" s="403"/>
      <c r="CM33" s="403"/>
      <c r="CN33" s="403"/>
      <c r="CO33" s="403"/>
      <c r="CP33" s="403"/>
      <c r="CQ33" s="403"/>
      <c r="CR33" s="403"/>
      <c r="CS33" s="403"/>
      <c r="CT33" s="403"/>
      <c r="CU33" s="403"/>
      <c r="CV33" s="403"/>
      <c r="CW33" s="403"/>
      <c r="CX33" s="403"/>
      <c r="CY33" s="403"/>
      <c r="CZ33" s="403"/>
      <c r="DA33" s="403"/>
      <c r="DB33" s="403"/>
      <c r="DC33" s="403"/>
      <c r="DD33" s="403"/>
      <c r="DE33" s="403"/>
      <c r="DF33" s="403"/>
      <c r="DG33" s="403"/>
      <c r="DH33" s="403"/>
      <c r="DI33" s="403"/>
      <c r="DJ33" s="403"/>
      <c r="DK33" s="403"/>
      <c r="DL33" s="403"/>
      <c r="DM33" s="403"/>
      <c r="DN33" s="403"/>
      <c r="DO33" s="403"/>
      <c r="DP33" s="403"/>
      <c r="DQ33" s="403"/>
      <c r="DR33" s="403"/>
      <c r="DS33" s="403"/>
      <c r="DT33" s="403"/>
      <c r="DU33" s="403"/>
      <c r="DV33" s="403"/>
      <c r="DW33" s="403"/>
      <c r="DX33" s="403"/>
      <c r="DY33" s="403"/>
      <c r="DZ33" s="403"/>
      <c r="EA33" s="403"/>
      <c r="EB33" s="403"/>
      <c r="EC33" s="403"/>
      <c r="ED33" s="403"/>
      <c r="EE33" s="403">
        <v>12</v>
      </c>
      <c r="EF33" s="403">
        <v>12</v>
      </c>
      <c r="EG33" s="403">
        <v>12</v>
      </c>
      <c r="EH33" s="403">
        <v>11</v>
      </c>
      <c r="EI33" s="403">
        <v>11</v>
      </c>
      <c r="EJ33" s="403">
        <v>11</v>
      </c>
      <c r="EK33" s="403">
        <v>11</v>
      </c>
      <c r="EL33" s="403"/>
      <c r="EM33" s="403"/>
      <c r="EN33" s="403"/>
      <c r="EO33" s="403"/>
      <c r="EP33" s="403"/>
      <c r="EQ33" s="403"/>
      <c r="ER33" s="403"/>
      <c r="ES33" s="403"/>
      <c r="ET33" s="403"/>
      <c r="EU33" s="403"/>
      <c r="EV33" s="403"/>
      <c r="EW33" s="403"/>
      <c r="EX33" s="403"/>
      <c r="EY33" s="403"/>
      <c r="EZ33" s="403"/>
      <c r="FA33" s="403"/>
      <c r="FB33" s="403"/>
      <c r="FC33" s="403"/>
      <c r="FD33" s="403"/>
      <c r="FE33" s="403"/>
      <c r="FF33" s="403"/>
      <c r="FG33" s="403"/>
      <c r="FH33" s="403"/>
      <c r="FI33" s="403"/>
      <c r="FJ33" s="403"/>
      <c r="FK33" s="403"/>
      <c r="FL33" s="403"/>
      <c r="FM33" s="403"/>
      <c r="FN33" s="403"/>
      <c r="FO33" s="403"/>
      <c r="FP33" s="403"/>
      <c r="FQ33" s="403"/>
      <c r="FR33" s="403"/>
      <c r="FS33" s="403"/>
      <c r="FT33" s="403"/>
      <c r="FU33" s="403"/>
      <c r="FV33" s="403"/>
      <c r="FW33" s="403"/>
      <c r="FX33" s="403"/>
      <c r="FY33" s="403"/>
      <c r="FZ33" s="403"/>
      <c r="GA33" s="403"/>
      <c r="GB33" s="403"/>
      <c r="GC33" s="403"/>
      <c r="GD33" s="403"/>
      <c r="GE33" s="403"/>
      <c r="GF33" s="403"/>
      <c r="GG33" s="403"/>
      <c r="GH33" s="403"/>
      <c r="GI33" s="403"/>
      <c r="GJ33" s="403"/>
      <c r="GK33" s="403"/>
      <c r="GL33" s="403"/>
      <c r="GM33" s="403"/>
      <c r="GN33" s="403"/>
      <c r="GO33" s="403"/>
      <c r="GP33" s="403"/>
      <c r="GQ33" s="403"/>
      <c r="GR33" s="403"/>
      <c r="GS33" s="403"/>
      <c r="GT33" s="403"/>
      <c r="GU33" s="403"/>
      <c r="GV33" s="403"/>
      <c r="GW33" s="403"/>
      <c r="GX33" s="403"/>
      <c r="GY33" s="403"/>
      <c r="GZ33" s="403"/>
      <c r="HA33" s="403"/>
      <c r="HB33" s="403"/>
      <c r="HC33" s="403"/>
      <c r="HD33" s="403"/>
      <c r="HE33" s="403"/>
      <c r="HF33" s="403"/>
      <c r="HG33" s="403"/>
      <c r="HH33" s="403"/>
      <c r="HI33" s="403"/>
      <c r="HJ33" s="403"/>
      <c r="HK33" s="403"/>
      <c r="HL33" s="403"/>
      <c r="HM33" s="403"/>
      <c r="HN33" s="403"/>
      <c r="HO33" s="403"/>
      <c r="HP33" s="403"/>
      <c r="HQ33" s="403"/>
      <c r="HR33" s="403"/>
      <c r="HS33" s="403"/>
      <c r="HT33" s="403"/>
      <c r="HU33" s="403"/>
      <c r="HV33" s="403"/>
      <c r="HW33" s="403"/>
      <c r="HX33" s="403"/>
      <c r="HY33" s="403"/>
      <c r="HZ33" s="403"/>
      <c r="IA33" s="403"/>
      <c r="IB33" s="403"/>
      <c r="IC33" s="403"/>
      <c r="ID33" s="403"/>
      <c r="IE33" s="403"/>
      <c r="IF33" s="403"/>
      <c r="IG33" s="403"/>
      <c r="IH33" s="403"/>
      <c r="II33" s="403"/>
      <c r="IJ33" s="403"/>
      <c r="IK33" s="403"/>
      <c r="IL33" s="403"/>
      <c r="IM33" s="403"/>
      <c r="IN33" s="403"/>
      <c r="IO33" s="403"/>
      <c r="IP33" s="403"/>
      <c r="IQ33" s="403"/>
      <c r="IR33" s="403"/>
      <c r="IS33" s="403"/>
      <c r="IT33" s="403">
        <v>5</v>
      </c>
      <c r="IU33" s="403">
        <v>5</v>
      </c>
      <c r="IV33" s="403">
        <v>5</v>
      </c>
      <c r="IW33" s="403">
        <v>5</v>
      </c>
      <c r="IX33" s="403">
        <v>5</v>
      </c>
      <c r="IY33" s="403">
        <v>5</v>
      </c>
      <c r="IZ33" s="403">
        <v>5</v>
      </c>
      <c r="JA33" s="403"/>
      <c r="JB33" s="403"/>
      <c r="JC33" s="403"/>
      <c r="JD33" s="403"/>
      <c r="JE33" s="403"/>
      <c r="JF33" s="403"/>
      <c r="JG33" s="403"/>
      <c r="JH33" s="403"/>
      <c r="JI33" s="403"/>
      <c r="JJ33" s="403"/>
      <c r="JK33" s="403"/>
      <c r="JL33" s="403"/>
      <c r="JM33" s="403"/>
      <c r="JN33" s="403"/>
      <c r="JO33" s="403"/>
      <c r="JP33" s="403"/>
      <c r="JQ33" s="403"/>
      <c r="JR33" s="403"/>
      <c r="JS33" s="403"/>
      <c r="JT33" s="403"/>
      <c r="JU33" s="403"/>
      <c r="JV33" s="403"/>
      <c r="JW33" s="403"/>
      <c r="JX33" s="403"/>
      <c r="JY33" s="403"/>
      <c r="JZ33" s="403"/>
      <c r="KA33" s="403"/>
      <c r="KB33" s="403"/>
      <c r="KC33" s="403"/>
      <c r="KD33" s="403"/>
      <c r="KE33" s="403"/>
      <c r="KF33" s="403"/>
      <c r="KG33" s="403"/>
      <c r="KH33" s="403"/>
      <c r="KI33" s="403"/>
      <c r="KJ33" s="403"/>
      <c r="KK33" s="403"/>
      <c r="KL33" s="403"/>
      <c r="KM33" s="403"/>
      <c r="KN33" s="403"/>
      <c r="KO33" s="403"/>
      <c r="KP33" s="403"/>
      <c r="KQ33" s="403"/>
      <c r="KR33" s="403"/>
      <c r="KS33" s="403"/>
      <c r="KT33" s="403"/>
      <c r="KU33" s="403"/>
      <c r="KV33" s="403"/>
      <c r="KW33" s="403"/>
      <c r="KX33" s="403"/>
      <c r="KY33" s="403"/>
      <c r="KZ33" s="403"/>
      <c r="LA33" s="403"/>
      <c r="LB33" s="403"/>
      <c r="LC33" s="403"/>
      <c r="LD33" s="403"/>
      <c r="LE33" s="403"/>
      <c r="LF33" s="403"/>
      <c r="LG33" s="403"/>
      <c r="LH33" s="403"/>
      <c r="LI33" s="403"/>
      <c r="LJ33" s="403"/>
      <c r="LK33" s="403"/>
      <c r="LL33" s="403"/>
      <c r="LM33" s="403"/>
      <c r="LN33" s="403"/>
      <c r="LO33" s="403"/>
      <c r="LP33" s="403"/>
      <c r="LQ33" s="403"/>
      <c r="LR33" s="403"/>
      <c r="LS33" s="403"/>
      <c r="LT33" s="403"/>
      <c r="LU33" s="403"/>
      <c r="LV33" s="403"/>
      <c r="LW33" s="403"/>
      <c r="LX33" s="403"/>
      <c r="LY33" s="403"/>
      <c r="LZ33" s="403"/>
      <c r="MA33" s="403"/>
      <c r="MB33" s="403"/>
      <c r="MC33" s="403"/>
      <c r="MD33" s="403"/>
      <c r="ME33" s="403"/>
      <c r="MF33" s="403"/>
      <c r="MG33" s="403"/>
      <c r="MH33" s="403"/>
      <c r="MI33" s="403"/>
      <c r="MJ33" s="403"/>
      <c r="MK33" s="403"/>
      <c r="ML33" s="403"/>
      <c r="MM33" s="403"/>
      <c r="MN33" s="403"/>
      <c r="MO33" s="403"/>
      <c r="MP33" s="403"/>
      <c r="MQ33" s="403"/>
      <c r="MR33" s="403"/>
      <c r="MS33" s="403"/>
      <c r="MT33" s="403"/>
      <c r="MU33" s="403"/>
      <c r="MV33" s="403"/>
      <c r="MW33" s="403"/>
      <c r="MX33" s="403"/>
      <c r="MY33" s="403"/>
      <c r="MZ33" s="403"/>
      <c r="NA33" s="403"/>
      <c r="NB33" s="403"/>
      <c r="NC33" s="403"/>
      <c r="ND33" s="403"/>
      <c r="NE33" s="403"/>
      <c r="NF33" s="403"/>
      <c r="NG33" s="403"/>
      <c r="NH33" s="403"/>
      <c r="NI33" s="403"/>
      <c r="NJ33" s="403"/>
      <c r="NK33" s="403"/>
      <c r="NL33" s="403"/>
      <c r="NM33" s="403"/>
      <c r="NN33" s="403"/>
      <c r="NO33" s="403"/>
      <c r="NP33" s="403"/>
      <c r="NQ33" s="403"/>
      <c r="NR33" s="403"/>
      <c r="NS33" s="403"/>
      <c r="NT33" s="403"/>
      <c r="NU33" s="403"/>
      <c r="NV33" s="403"/>
      <c r="NW33" s="403"/>
      <c r="NX33" s="403"/>
      <c r="NY33" s="403"/>
      <c r="NZ33" s="403"/>
      <c r="OA33" s="403"/>
      <c r="OB33" s="403"/>
      <c r="OC33" s="403"/>
      <c r="OD33" s="403"/>
      <c r="OE33" s="403"/>
      <c r="OF33" s="403"/>
      <c r="OG33" s="403"/>
      <c r="OH33" s="403"/>
      <c r="OI33" s="403"/>
      <c r="OJ33" s="403"/>
      <c r="OK33" s="403"/>
      <c r="OL33" s="403"/>
      <c r="OM33" s="403"/>
      <c r="ON33" s="403"/>
      <c r="OO33" s="403"/>
      <c r="OP33" s="403"/>
      <c r="OQ33" s="403"/>
      <c r="OR33" s="403"/>
      <c r="OS33" s="403"/>
      <c r="OT33" s="403"/>
      <c r="OU33" s="403"/>
      <c r="OV33" s="403"/>
      <c r="OW33" s="403"/>
      <c r="OX33" s="403"/>
      <c r="OY33" s="403">
        <v>17</v>
      </c>
      <c r="OZ33" s="403">
        <v>17</v>
      </c>
      <c r="PA33" s="403">
        <v>17</v>
      </c>
      <c r="PB33" s="403">
        <v>16</v>
      </c>
      <c r="PC33" s="403">
        <v>16</v>
      </c>
      <c r="PD33" s="403">
        <v>16</v>
      </c>
      <c r="PE33" s="403">
        <v>16</v>
      </c>
    </row>
    <row r="34" spans="1:421" x14ac:dyDescent="0.3">
      <c r="A34" s="457" t="s">
        <v>424</v>
      </c>
      <c r="B34" s="403"/>
      <c r="C34" s="403"/>
      <c r="D34" s="403"/>
      <c r="E34" s="403"/>
      <c r="F34" s="403"/>
      <c r="G34" s="403"/>
      <c r="H34" s="403"/>
      <c r="I34" s="403"/>
      <c r="J34" s="403"/>
      <c r="K34" s="403"/>
      <c r="L34" s="403"/>
      <c r="M34" s="403"/>
      <c r="N34" s="403"/>
      <c r="O34" s="403"/>
      <c r="P34" s="403"/>
      <c r="Q34" s="403"/>
      <c r="R34" s="403"/>
      <c r="S34" s="403"/>
      <c r="T34" s="403"/>
      <c r="U34" s="403"/>
      <c r="V34" s="403"/>
      <c r="W34" s="403"/>
      <c r="X34" s="403"/>
      <c r="Y34" s="403"/>
      <c r="Z34" s="403"/>
      <c r="AA34" s="403"/>
      <c r="AB34" s="403"/>
      <c r="AC34" s="403"/>
      <c r="AD34" s="403"/>
      <c r="AE34" s="403"/>
      <c r="AF34" s="403"/>
      <c r="AG34" s="403"/>
      <c r="AH34" s="403"/>
      <c r="AI34" s="403"/>
      <c r="AJ34" s="403"/>
      <c r="AK34" s="403"/>
      <c r="AL34" s="403"/>
      <c r="AM34" s="403"/>
      <c r="AN34" s="403"/>
      <c r="AO34" s="403"/>
      <c r="AP34" s="403"/>
      <c r="AQ34" s="403"/>
      <c r="AR34" s="403"/>
      <c r="AS34" s="403"/>
      <c r="AT34" s="403"/>
      <c r="AU34" s="403"/>
      <c r="AV34" s="403"/>
      <c r="AW34" s="403"/>
      <c r="AX34" s="403"/>
      <c r="AY34" s="403"/>
      <c r="AZ34" s="403"/>
      <c r="BA34" s="403"/>
      <c r="BB34" s="403"/>
      <c r="BC34" s="403"/>
      <c r="BD34" s="403"/>
      <c r="BE34" s="403"/>
      <c r="BF34" s="403"/>
      <c r="BG34" s="403"/>
      <c r="BH34" s="403"/>
      <c r="BI34" s="403"/>
      <c r="BJ34" s="403"/>
      <c r="BK34" s="403"/>
      <c r="BL34" s="403"/>
      <c r="BM34" s="403"/>
      <c r="BN34" s="403"/>
      <c r="BO34" s="403"/>
      <c r="BP34" s="403"/>
      <c r="BQ34" s="403"/>
      <c r="BR34" s="403"/>
      <c r="BS34" s="403"/>
      <c r="BT34" s="403"/>
      <c r="BU34" s="403"/>
      <c r="BV34" s="403"/>
      <c r="BW34" s="403"/>
      <c r="BX34" s="403"/>
      <c r="BY34" s="403"/>
      <c r="BZ34" s="403"/>
      <c r="CA34" s="403"/>
      <c r="CB34" s="403"/>
      <c r="CC34" s="403"/>
      <c r="CD34" s="403"/>
      <c r="CE34" s="403"/>
      <c r="CF34" s="403"/>
      <c r="CG34" s="403"/>
      <c r="CH34" s="403"/>
      <c r="CI34" s="403"/>
      <c r="CJ34" s="403"/>
      <c r="CK34" s="403"/>
      <c r="CL34" s="403"/>
      <c r="CM34" s="403"/>
      <c r="CN34" s="403"/>
      <c r="CO34" s="403"/>
      <c r="CP34" s="403"/>
      <c r="CQ34" s="403"/>
      <c r="CR34" s="403"/>
      <c r="CS34" s="403"/>
      <c r="CT34" s="403"/>
      <c r="CU34" s="403"/>
      <c r="CV34" s="403"/>
      <c r="CW34" s="403"/>
      <c r="CX34" s="403"/>
      <c r="CY34" s="403"/>
      <c r="CZ34" s="403"/>
      <c r="DA34" s="403"/>
      <c r="DB34" s="403"/>
      <c r="DC34" s="403"/>
      <c r="DD34" s="403"/>
      <c r="DE34" s="403"/>
      <c r="DF34" s="403"/>
      <c r="DG34" s="403"/>
      <c r="DH34" s="403"/>
      <c r="DI34" s="403"/>
      <c r="DJ34" s="403">
        <v>1</v>
      </c>
      <c r="DK34" s="403">
        <v>1</v>
      </c>
      <c r="DL34" s="403">
        <v>1</v>
      </c>
      <c r="DM34" s="403">
        <v>1</v>
      </c>
      <c r="DN34" s="403">
        <v>1</v>
      </c>
      <c r="DO34" s="403">
        <v>1</v>
      </c>
      <c r="DP34" s="403">
        <v>1</v>
      </c>
      <c r="DQ34" s="403"/>
      <c r="DR34" s="403"/>
      <c r="DS34" s="403"/>
      <c r="DT34" s="403"/>
      <c r="DU34" s="403"/>
      <c r="DV34" s="403"/>
      <c r="DW34" s="403"/>
      <c r="DX34" s="403"/>
      <c r="DY34" s="403"/>
      <c r="DZ34" s="403"/>
      <c r="EA34" s="403"/>
      <c r="EB34" s="403"/>
      <c r="EC34" s="403"/>
      <c r="ED34" s="403"/>
      <c r="EE34" s="403"/>
      <c r="EF34" s="403"/>
      <c r="EG34" s="403"/>
      <c r="EH34" s="403"/>
      <c r="EI34" s="403"/>
      <c r="EJ34" s="403"/>
      <c r="EK34" s="403"/>
      <c r="EL34" s="403"/>
      <c r="EM34" s="403"/>
      <c r="EN34" s="403"/>
      <c r="EO34" s="403"/>
      <c r="EP34" s="403"/>
      <c r="EQ34" s="403"/>
      <c r="ER34" s="403"/>
      <c r="ES34" s="403"/>
      <c r="ET34" s="403"/>
      <c r="EU34" s="403"/>
      <c r="EV34" s="403"/>
      <c r="EW34" s="403"/>
      <c r="EX34" s="403"/>
      <c r="EY34" s="403"/>
      <c r="EZ34" s="403"/>
      <c r="FA34" s="403"/>
      <c r="FB34" s="403"/>
      <c r="FC34" s="403"/>
      <c r="FD34" s="403"/>
      <c r="FE34" s="403"/>
      <c r="FF34" s="403"/>
      <c r="FG34" s="403"/>
      <c r="FH34" s="403"/>
      <c r="FI34" s="403"/>
      <c r="FJ34" s="403"/>
      <c r="FK34" s="403"/>
      <c r="FL34" s="403"/>
      <c r="FM34" s="403"/>
      <c r="FN34" s="403"/>
      <c r="FO34" s="403"/>
      <c r="FP34" s="403"/>
      <c r="FQ34" s="403"/>
      <c r="FR34" s="403"/>
      <c r="FS34" s="403"/>
      <c r="FT34" s="403"/>
      <c r="FU34" s="403"/>
      <c r="FV34" s="403"/>
      <c r="FW34" s="403"/>
      <c r="FX34" s="403"/>
      <c r="FY34" s="403"/>
      <c r="FZ34" s="403"/>
      <c r="GA34" s="403"/>
      <c r="GB34" s="403"/>
      <c r="GC34" s="403"/>
      <c r="GD34" s="403"/>
      <c r="GE34" s="403"/>
      <c r="GF34" s="403"/>
      <c r="GG34" s="403"/>
      <c r="GH34" s="403"/>
      <c r="GI34" s="403"/>
      <c r="GJ34" s="403"/>
      <c r="GK34" s="403"/>
      <c r="GL34" s="403"/>
      <c r="GM34" s="403"/>
      <c r="GN34" s="403"/>
      <c r="GO34" s="403"/>
      <c r="GP34" s="403"/>
      <c r="GQ34" s="403"/>
      <c r="GR34" s="403"/>
      <c r="GS34" s="403"/>
      <c r="GT34" s="403"/>
      <c r="GU34" s="403"/>
      <c r="GV34" s="403"/>
      <c r="GW34" s="403"/>
      <c r="GX34" s="403"/>
      <c r="GY34" s="403"/>
      <c r="GZ34" s="403"/>
      <c r="HA34" s="403"/>
      <c r="HB34" s="403"/>
      <c r="HC34" s="403"/>
      <c r="HD34" s="403"/>
      <c r="HE34" s="403"/>
      <c r="HF34" s="403"/>
      <c r="HG34" s="403"/>
      <c r="HH34" s="403"/>
      <c r="HI34" s="403"/>
      <c r="HJ34" s="403"/>
      <c r="HK34" s="403"/>
      <c r="HL34" s="403"/>
      <c r="HM34" s="403"/>
      <c r="HN34" s="403"/>
      <c r="HO34" s="403"/>
      <c r="HP34" s="403"/>
      <c r="HQ34" s="403"/>
      <c r="HR34" s="403">
        <v>2</v>
      </c>
      <c r="HS34" s="403">
        <v>2</v>
      </c>
      <c r="HT34" s="403">
        <v>2</v>
      </c>
      <c r="HU34" s="403">
        <v>1</v>
      </c>
      <c r="HV34" s="403">
        <v>1</v>
      </c>
      <c r="HW34" s="403">
        <v>1</v>
      </c>
      <c r="HX34" s="403">
        <v>1</v>
      </c>
      <c r="HY34" s="403"/>
      <c r="HZ34" s="403"/>
      <c r="IA34" s="403"/>
      <c r="IB34" s="403"/>
      <c r="IC34" s="403"/>
      <c r="ID34" s="403"/>
      <c r="IE34" s="403"/>
      <c r="IF34" s="403"/>
      <c r="IG34" s="403"/>
      <c r="IH34" s="403"/>
      <c r="II34" s="403"/>
      <c r="IJ34" s="403"/>
      <c r="IK34" s="403"/>
      <c r="IL34" s="403"/>
      <c r="IM34" s="403"/>
      <c r="IN34" s="403"/>
      <c r="IO34" s="403"/>
      <c r="IP34" s="403"/>
      <c r="IQ34" s="403"/>
      <c r="IR34" s="403"/>
      <c r="IS34" s="403"/>
      <c r="IT34" s="403"/>
      <c r="IU34" s="403"/>
      <c r="IV34" s="403"/>
      <c r="IW34" s="403"/>
      <c r="IX34" s="403"/>
      <c r="IY34" s="403"/>
      <c r="IZ34" s="403"/>
      <c r="JA34" s="403"/>
      <c r="JB34" s="403"/>
      <c r="JC34" s="403"/>
      <c r="JD34" s="403"/>
      <c r="JE34" s="403"/>
      <c r="JF34" s="403"/>
      <c r="JG34" s="403"/>
      <c r="JH34" s="403"/>
      <c r="JI34" s="403"/>
      <c r="JJ34" s="403"/>
      <c r="JK34" s="403"/>
      <c r="JL34" s="403"/>
      <c r="JM34" s="403"/>
      <c r="JN34" s="403"/>
      <c r="JO34" s="403"/>
      <c r="JP34" s="403"/>
      <c r="JQ34" s="403"/>
      <c r="JR34" s="403"/>
      <c r="JS34" s="403"/>
      <c r="JT34" s="403"/>
      <c r="JU34" s="403"/>
      <c r="JV34" s="403"/>
      <c r="JW34" s="403"/>
      <c r="JX34" s="403"/>
      <c r="JY34" s="403"/>
      <c r="JZ34" s="403"/>
      <c r="KA34" s="403"/>
      <c r="KB34" s="403"/>
      <c r="KC34" s="403"/>
      <c r="KD34" s="403"/>
      <c r="KE34" s="403"/>
      <c r="KF34" s="403"/>
      <c r="KG34" s="403"/>
      <c r="KH34" s="403"/>
      <c r="KI34" s="403"/>
      <c r="KJ34" s="403"/>
      <c r="KK34" s="403"/>
      <c r="KL34" s="403"/>
      <c r="KM34" s="403"/>
      <c r="KN34" s="403"/>
      <c r="KO34" s="403"/>
      <c r="KP34" s="403"/>
      <c r="KQ34" s="403"/>
      <c r="KR34" s="403"/>
      <c r="KS34" s="403"/>
      <c r="KT34" s="403"/>
      <c r="KU34" s="403"/>
      <c r="KV34" s="403"/>
      <c r="KW34" s="403"/>
      <c r="KX34" s="403"/>
      <c r="KY34" s="403"/>
      <c r="KZ34" s="403"/>
      <c r="LA34" s="403"/>
      <c r="LB34" s="403"/>
      <c r="LC34" s="403"/>
      <c r="LD34" s="403"/>
      <c r="LE34" s="403"/>
      <c r="LF34" s="403"/>
      <c r="LG34" s="403"/>
      <c r="LH34" s="403"/>
      <c r="LI34" s="403"/>
      <c r="LJ34" s="403"/>
      <c r="LK34" s="403"/>
      <c r="LL34" s="403"/>
      <c r="LM34" s="403"/>
      <c r="LN34" s="403"/>
      <c r="LO34" s="403"/>
      <c r="LP34" s="403"/>
      <c r="LQ34" s="403"/>
      <c r="LR34" s="403"/>
      <c r="LS34" s="403"/>
      <c r="LT34" s="403"/>
      <c r="LU34" s="403"/>
      <c r="LV34" s="403"/>
      <c r="LW34" s="403"/>
      <c r="LX34" s="403"/>
      <c r="LY34" s="403"/>
      <c r="LZ34" s="403"/>
      <c r="MA34" s="403"/>
      <c r="MB34" s="403"/>
      <c r="MC34" s="403"/>
      <c r="MD34" s="403"/>
      <c r="ME34" s="403"/>
      <c r="MF34" s="403"/>
      <c r="MG34" s="403"/>
      <c r="MH34" s="403"/>
      <c r="MI34" s="403"/>
      <c r="MJ34" s="403"/>
      <c r="MK34" s="403"/>
      <c r="ML34" s="403"/>
      <c r="MM34" s="403"/>
      <c r="MN34" s="403"/>
      <c r="MO34" s="403"/>
      <c r="MP34" s="403"/>
      <c r="MQ34" s="403"/>
      <c r="MR34" s="403"/>
      <c r="MS34" s="403"/>
      <c r="MT34" s="403"/>
      <c r="MU34" s="403"/>
      <c r="MV34" s="403"/>
      <c r="MW34" s="403"/>
      <c r="MX34" s="403"/>
      <c r="MY34" s="403"/>
      <c r="MZ34" s="403"/>
      <c r="NA34" s="403"/>
      <c r="NB34" s="403"/>
      <c r="NC34" s="403"/>
      <c r="ND34" s="403"/>
      <c r="NE34" s="403"/>
      <c r="NF34" s="403"/>
      <c r="NG34" s="403"/>
      <c r="NH34" s="403"/>
      <c r="NI34" s="403"/>
      <c r="NJ34" s="403"/>
      <c r="NK34" s="403"/>
      <c r="NL34" s="403"/>
      <c r="NM34" s="403"/>
      <c r="NN34" s="403"/>
      <c r="NO34" s="403"/>
      <c r="NP34" s="403"/>
      <c r="NQ34" s="403"/>
      <c r="NR34" s="403"/>
      <c r="NS34" s="403"/>
      <c r="NT34" s="403"/>
      <c r="NU34" s="403"/>
      <c r="NV34" s="403"/>
      <c r="NW34" s="403"/>
      <c r="NX34" s="403"/>
      <c r="NY34" s="403"/>
      <c r="NZ34" s="403"/>
      <c r="OA34" s="403"/>
      <c r="OB34" s="403"/>
      <c r="OC34" s="403"/>
      <c r="OD34" s="403"/>
      <c r="OE34" s="403"/>
      <c r="OF34" s="403"/>
      <c r="OG34" s="403"/>
      <c r="OH34" s="403"/>
      <c r="OI34" s="403"/>
      <c r="OJ34" s="403"/>
      <c r="OK34" s="403"/>
      <c r="OL34" s="403"/>
      <c r="OM34" s="403"/>
      <c r="ON34" s="403"/>
      <c r="OO34" s="403"/>
      <c r="OP34" s="403"/>
      <c r="OQ34" s="403"/>
      <c r="OR34" s="403"/>
      <c r="OS34" s="403"/>
      <c r="OT34" s="403"/>
      <c r="OU34" s="403"/>
      <c r="OV34" s="403"/>
      <c r="OW34" s="403"/>
      <c r="OX34" s="403"/>
      <c r="OY34" s="403">
        <v>3</v>
      </c>
      <c r="OZ34" s="403">
        <v>3</v>
      </c>
      <c r="PA34" s="403">
        <v>3</v>
      </c>
      <c r="PB34" s="403">
        <v>2</v>
      </c>
      <c r="PC34" s="403">
        <v>2</v>
      </c>
      <c r="PD34" s="403">
        <v>2</v>
      </c>
      <c r="PE34" s="403">
        <v>2</v>
      </c>
    </row>
    <row r="35" spans="1:421" x14ac:dyDescent="0.3">
      <c r="A35" s="273" t="s">
        <v>95</v>
      </c>
      <c r="B35" s="403"/>
      <c r="C35" s="403"/>
      <c r="D35" s="403"/>
      <c r="E35" s="403"/>
      <c r="F35" s="403"/>
      <c r="G35" s="403"/>
      <c r="H35" s="403"/>
      <c r="I35" s="403"/>
      <c r="J35" s="403"/>
      <c r="K35" s="403"/>
      <c r="L35" s="403"/>
      <c r="M35" s="403"/>
      <c r="N35" s="403"/>
      <c r="O35" s="403"/>
      <c r="P35" s="403"/>
      <c r="Q35" s="403"/>
      <c r="R35" s="403"/>
      <c r="S35" s="403"/>
      <c r="T35" s="403"/>
      <c r="U35" s="403"/>
      <c r="V35" s="403"/>
      <c r="W35" s="403"/>
      <c r="X35" s="403"/>
      <c r="Y35" s="403"/>
      <c r="Z35" s="403"/>
      <c r="AA35" s="403"/>
      <c r="AB35" s="403"/>
      <c r="AC35" s="403"/>
      <c r="AD35" s="403"/>
      <c r="AE35" s="403"/>
      <c r="AF35" s="403"/>
      <c r="AG35" s="403"/>
      <c r="AH35" s="403"/>
      <c r="AI35" s="403"/>
      <c r="AJ35" s="403"/>
      <c r="AK35" s="403"/>
      <c r="AL35" s="403"/>
      <c r="AM35" s="403"/>
      <c r="AN35" s="403"/>
      <c r="AO35" s="403"/>
      <c r="AP35" s="403"/>
      <c r="AQ35" s="403"/>
      <c r="AR35" s="403"/>
      <c r="AS35" s="403"/>
      <c r="AT35" s="403"/>
      <c r="AU35" s="403"/>
      <c r="AV35" s="403"/>
      <c r="AW35" s="403"/>
      <c r="AX35" s="403"/>
      <c r="AY35" s="403"/>
      <c r="AZ35" s="403"/>
      <c r="BA35" s="403"/>
      <c r="BB35" s="403"/>
      <c r="BC35" s="403"/>
      <c r="BD35" s="403"/>
      <c r="BE35" s="403"/>
      <c r="BF35" s="403"/>
      <c r="BG35" s="403"/>
      <c r="BH35" s="403"/>
      <c r="BI35" s="403"/>
      <c r="BJ35" s="403"/>
      <c r="BK35" s="403"/>
      <c r="BL35" s="403"/>
      <c r="BM35" s="403"/>
      <c r="BN35" s="403"/>
      <c r="BO35" s="403"/>
      <c r="BP35" s="403"/>
      <c r="BQ35" s="403"/>
      <c r="BR35" s="403"/>
      <c r="BS35" s="403"/>
      <c r="BT35" s="403"/>
      <c r="BU35" s="403"/>
      <c r="BV35" s="403"/>
      <c r="BW35" s="403"/>
      <c r="BX35" s="403"/>
      <c r="BY35" s="403"/>
      <c r="BZ35" s="403"/>
      <c r="CA35" s="403"/>
      <c r="CB35" s="403"/>
      <c r="CC35" s="403"/>
      <c r="CD35" s="403"/>
      <c r="CE35" s="403"/>
      <c r="CF35" s="403"/>
      <c r="CG35" s="403"/>
      <c r="CH35" s="403"/>
      <c r="CI35" s="403"/>
      <c r="CJ35" s="403"/>
      <c r="CK35" s="403"/>
      <c r="CL35" s="403"/>
      <c r="CM35" s="403"/>
      <c r="CN35" s="403"/>
      <c r="CO35" s="403"/>
      <c r="CP35" s="403"/>
      <c r="CQ35" s="403"/>
      <c r="CR35" s="403"/>
      <c r="CS35" s="403"/>
      <c r="CT35" s="403"/>
      <c r="CU35" s="403"/>
      <c r="CV35" s="403"/>
      <c r="CW35" s="403"/>
      <c r="CX35" s="403"/>
      <c r="CY35" s="403"/>
      <c r="CZ35" s="403"/>
      <c r="DA35" s="403"/>
      <c r="DB35" s="403"/>
      <c r="DC35" s="403"/>
      <c r="DD35" s="403"/>
      <c r="DE35" s="403"/>
      <c r="DF35" s="403"/>
      <c r="DG35" s="403"/>
      <c r="DH35" s="403"/>
      <c r="DI35" s="403"/>
      <c r="DJ35" s="403"/>
      <c r="DK35" s="403"/>
      <c r="DL35" s="403"/>
      <c r="DM35" s="403"/>
      <c r="DN35" s="403"/>
      <c r="DO35" s="403"/>
      <c r="DP35" s="403"/>
      <c r="DQ35" s="403"/>
      <c r="DR35" s="403"/>
      <c r="DS35" s="403"/>
      <c r="DT35" s="403"/>
      <c r="DU35" s="403"/>
      <c r="DV35" s="403"/>
      <c r="DW35" s="403"/>
      <c r="DX35" s="403"/>
      <c r="DY35" s="403"/>
      <c r="DZ35" s="403"/>
      <c r="EA35" s="403"/>
      <c r="EB35" s="403"/>
      <c r="EC35" s="403"/>
      <c r="ED35" s="403"/>
      <c r="EE35" s="403"/>
      <c r="EF35" s="403"/>
      <c r="EG35" s="403"/>
      <c r="EH35" s="403"/>
      <c r="EI35" s="403"/>
      <c r="EJ35" s="403"/>
      <c r="EK35" s="403"/>
      <c r="EL35" s="403"/>
      <c r="EM35" s="403"/>
      <c r="EN35" s="403"/>
      <c r="EO35" s="403"/>
      <c r="EP35" s="403"/>
      <c r="EQ35" s="403"/>
      <c r="ER35" s="403"/>
      <c r="ES35" s="403">
        <v>6</v>
      </c>
      <c r="ET35" s="403">
        <v>6</v>
      </c>
      <c r="EU35" s="403">
        <v>6</v>
      </c>
      <c r="EV35" s="403">
        <v>6</v>
      </c>
      <c r="EW35" s="403">
        <v>6</v>
      </c>
      <c r="EX35" s="403">
        <v>6</v>
      </c>
      <c r="EY35" s="403">
        <v>6</v>
      </c>
      <c r="EZ35" s="403">
        <v>4</v>
      </c>
      <c r="FA35" s="403">
        <v>4</v>
      </c>
      <c r="FB35" s="403">
        <v>4</v>
      </c>
      <c r="FC35" s="403">
        <v>4</v>
      </c>
      <c r="FD35" s="403">
        <v>4</v>
      </c>
      <c r="FE35" s="403">
        <v>4</v>
      </c>
      <c r="FF35" s="403">
        <v>4</v>
      </c>
      <c r="FG35" s="403">
        <v>8</v>
      </c>
      <c r="FH35" s="403">
        <v>8</v>
      </c>
      <c r="FI35" s="403">
        <v>8</v>
      </c>
      <c r="FJ35" s="403">
        <v>8</v>
      </c>
      <c r="FK35" s="403">
        <v>8</v>
      </c>
      <c r="FL35" s="403">
        <v>8</v>
      </c>
      <c r="FM35" s="403">
        <v>8</v>
      </c>
      <c r="FN35" s="403">
        <v>8</v>
      </c>
      <c r="FO35" s="403">
        <v>8</v>
      </c>
      <c r="FP35" s="403">
        <v>8</v>
      </c>
      <c r="FQ35" s="403">
        <v>8</v>
      </c>
      <c r="FR35" s="403">
        <v>8</v>
      </c>
      <c r="FS35" s="403">
        <v>8</v>
      </c>
      <c r="FT35" s="403">
        <v>8</v>
      </c>
      <c r="FU35" s="403"/>
      <c r="FV35" s="403"/>
      <c r="FW35" s="403"/>
      <c r="FX35" s="403"/>
      <c r="FY35" s="403"/>
      <c r="FZ35" s="403"/>
      <c r="GA35" s="403"/>
      <c r="GB35" s="403"/>
      <c r="GC35" s="403"/>
      <c r="GD35" s="403"/>
      <c r="GE35" s="403"/>
      <c r="GF35" s="403"/>
      <c r="GG35" s="403"/>
      <c r="GH35" s="403"/>
      <c r="GI35" s="403"/>
      <c r="GJ35" s="403"/>
      <c r="GK35" s="403"/>
      <c r="GL35" s="403"/>
      <c r="GM35" s="403"/>
      <c r="GN35" s="403"/>
      <c r="GO35" s="403"/>
      <c r="GP35" s="403"/>
      <c r="GQ35" s="403"/>
      <c r="GR35" s="403"/>
      <c r="GS35" s="403"/>
      <c r="GT35" s="403"/>
      <c r="GU35" s="403"/>
      <c r="GV35" s="403"/>
      <c r="GW35" s="403"/>
      <c r="GX35" s="403"/>
      <c r="GY35" s="403"/>
      <c r="GZ35" s="403"/>
      <c r="HA35" s="403"/>
      <c r="HB35" s="403"/>
      <c r="HC35" s="403"/>
      <c r="HD35" s="403"/>
      <c r="HE35" s="403"/>
      <c r="HF35" s="403"/>
      <c r="HG35" s="403"/>
      <c r="HH35" s="403"/>
      <c r="HI35" s="403"/>
      <c r="HJ35" s="403"/>
      <c r="HK35" s="403"/>
      <c r="HL35" s="403"/>
      <c r="HM35" s="403"/>
      <c r="HN35" s="403"/>
      <c r="HO35" s="403"/>
      <c r="HP35" s="403"/>
      <c r="HQ35" s="403"/>
      <c r="HR35" s="403"/>
      <c r="HS35" s="403"/>
      <c r="HT35" s="403"/>
      <c r="HU35" s="403"/>
      <c r="HV35" s="403"/>
      <c r="HW35" s="403"/>
      <c r="HX35" s="403"/>
      <c r="HY35" s="403"/>
      <c r="HZ35" s="403"/>
      <c r="IA35" s="403"/>
      <c r="IB35" s="403"/>
      <c r="IC35" s="403"/>
      <c r="ID35" s="403"/>
      <c r="IE35" s="403"/>
      <c r="IF35" s="403"/>
      <c r="IG35" s="403"/>
      <c r="IH35" s="403"/>
      <c r="II35" s="403"/>
      <c r="IJ35" s="403"/>
      <c r="IK35" s="403"/>
      <c r="IL35" s="403"/>
      <c r="IM35" s="403"/>
      <c r="IN35" s="403"/>
      <c r="IO35" s="403"/>
      <c r="IP35" s="403"/>
      <c r="IQ35" s="403"/>
      <c r="IR35" s="403"/>
      <c r="IS35" s="403"/>
      <c r="IT35" s="403"/>
      <c r="IU35" s="403"/>
      <c r="IV35" s="403"/>
      <c r="IW35" s="403"/>
      <c r="IX35" s="403"/>
      <c r="IY35" s="403"/>
      <c r="IZ35" s="403"/>
      <c r="JA35" s="403"/>
      <c r="JB35" s="403"/>
      <c r="JC35" s="403"/>
      <c r="JD35" s="403"/>
      <c r="JE35" s="403"/>
      <c r="JF35" s="403"/>
      <c r="JG35" s="403"/>
      <c r="JH35" s="403"/>
      <c r="JI35" s="403"/>
      <c r="JJ35" s="403"/>
      <c r="JK35" s="403"/>
      <c r="JL35" s="403"/>
      <c r="JM35" s="403"/>
      <c r="JN35" s="403"/>
      <c r="JO35" s="403"/>
      <c r="JP35" s="403"/>
      <c r="JQ35" s="403"/>
      <c r="JR35" s="403"/>
      <c r="JS35" s="403"/>
      <c r="JT35" s="403"/>
      <c r="JU35" s="403"/>
      <c r="JV35" s="403">
        <v>8</v>
      </c>
      <c r="JW35" s="403">
        <v>8</v>
      </c>
      <c r="JX35" s="403">
        <v>8</v>
      </c>
      <c r="JY35" s="403">
        <v>8</v>
      </c>
      <c r="JZ35" s="403">
        <v>7</v>
      </c>
      <c r="KA35" s="403">
        <v>8</v>
      </c>
      <c r="KB35" s="403">
        <v>8</v>
      </c>
      <c r="KC35" s="403">
        <v>7</v>
      </c>
      <c r="KD35" s="403">
        <v>7</v>
      </c>
      <c r="KE35" s="403">
        <v>7</v>
      </c>
      <c r="KF35" s="403">
        <v>7</v>
      </c>
      <c r="KG35" s="403">
        <v>7</v>
      </c>
      <c r="KH35" s="403">
        <v>7</v>
      </c>
      <c r="KI35" s="403">
        <v>7</v>
      </c>
      <c r="KJ35" s="403"/>
      <c r="KK35" s="403"/>
      <c r="KL35" s="403"/>
      <c r="KM35" s="403"/>
      <c r="KN35" s="403"/>
      <c r="KO35" s="403"/>
      <c r="KP35" s="403"/>
      <c r="KQ35" s="403">
        <v>3</v>
      </c>
      <c r="KR35" s="403">
        <v>3</v>
      </c>
      <c r="KS35" s="403">
        <v>3</v>
      </c>
      <c r="KT35" s="403"/>
      <c r="KU35" s="403">
        <v>3</v>
      </c>
      <c r="KV35" s="403">
        <v>3</v>
      </c>
      <c r="KW35" s="403">
        <v>3</v>
      </c>
      <c r="KX35" s="403">
        <v>4</v>
      </c>
      <c r="KY35" s="403">
        <v>4</v>
      </c>
      <c r="KZ35" s="403">
        <v>3</v>
      </c>
      <c r="LA35" s="403"/>
      <c r="LB35" s="403">
        <v>4</v>
      </c>
      <c r="LC35" s="403">
        <v>4</v>
      </c>
      <c r="LD35" s="403">
        <v>4</v>
      </c>
      <c r="LE35" s="403"/>
      <c r="LF35" s="403"/>
      <c r="LG35" s="403"/>
      <c r="LH35" s="403"/>
      <c r="LI35" s="403"/>
      <c r="LJ35" s="403"/>
      <c r="LK35" s="403"/>
      <c r="LL35" s="403">
        <v>7</v>
      </c>
      <c r="LM35" s="403">
        <v>7</v>
      </c>
      <c r="LN35" s="403">
        <v>2</v>
      </c>
      <c r="LO35" s="403"/>
      <c r="LP35" s="403">
        <v>6</v>
      </c>
      <c r="LQ35" s="403">
        <v>7</v>
      </c>
      <c r="LR35" s="403">
        <v>7</v>
      </c>
      <c r="LS35" s="403">
        <v>5</v>
      </c>
      <c r="LT35" s="403">
        <v>5</v>
      </c>
      <c r="LU35" s="403">
        <v>5</v>
      </c>
      <c r="LV35" s="403"/>
      <c r="LW35" s="403">
        <v>5</v>
      </c>
      <c r="LX35" s="403">
        <v>5</v>
      </c>
      <c r="LY35" s="403">
        <v>5</v>
      </c>
      <c r="LZ35" s="403">
        <v>5</v>
      </c>
      <c r="MA35" s="403">
        <v>5</v>
      </c>
      <c r="MB35" s="403">
        <v>1</v>
      </c>
      <c r="MC35" s="403"/>
      <c r="MD35" s="403">
        <v>4</v>
      </c>
      <c r="ME35" s="403">
        <v>5</v>
      </c>
      <c r="MF35" s="403">
        <v>5</v>
      </c>
      <c r="MG35" s="403">
        <v>5</v>
      </c>
      <c r="MH35" s="403">
        <v>5</v>
      </c>
      <c r="MI35" s="403">
        <v>3</v>
      </c>
      <c r="MJ35" s="403"/>
      <c r="MK35" s="403">
        <v>5</v>
      </c>
      <c r="ML35" s="403">
        <v>5</v>
      </c>
      <c r="MM35" s="403">
        <v>5</v>
      </c>
      <c r="MN35" s="403"/>
      <c r="MO35" s="403"/>
      <c r="MP35" s="403"/>
      <c r="MQ35" s="403"/>
      <c r="MR35" s="403"/>
      <c r="MS35" s="403"/>
      <c r="MT35" s="403"/>
      <c r="MU35" s="403">
        <v>8</v>
      </c>
      <c r="MV35" s="403">
        <v>8</v>
      </c>
      <c r="MW35" s="403">
        <v>6</v>
      </c>
      <c r="MX35" s="403"/>
      <c r="MY35" s="403"/>
      <c r="MZ35" s="403">
        <v>6</v>
      </c>
      <c r="NA35" s="403"/>
      <c r="NB35" s="403">
        <v>1</v>
      </c>
      <c r="NC35" s="403">
        <v>1</v>
      </c>
      <c r="ND35" s="403"/>
      <c r="NE35" s="403"/>
      <c r="NF35" s="403"/>
      <c r="NG35" s="403"/>
      <c r="NH35" s="403"/>
      <c r="NI35" s="403">
        <v>3</v>
      </c>
      <c r="NJ35" s="403">
        <v>3</v>
      </c>
      <c r="NK35" s="403"/>
      <c r="NL35" s="403"/>
      <c r="NM35" s="403"/>
      <c r="NN35" s="403">
        <v>3</v>
      </c>
      <c r="NO35" s="403"/>
      <c r="NP35" s="403">
        <v>5</v>
      </c>
      <c r="NQ35" s="403">
        <v>5</v>
      </c>
      <c r="NR35" s="403">
        <v>3</v>
      </c>
      <c r="NS35" s="403"/>
      <c r="NT35" s="403">
        <v>2</v>
      </c>
      <c r="NU35" s="403">
        <v>5</v>
      </c>
      <c r="NV35" s="403">
        <v>2</v>
      </c>
      <c r="NW35" s="403"/>
      <c r="NX35" s="403"/>
      <c r="NY35" s="403"/>
      <c r="NZ35" s="403"/>
      <c r="OA35" s="403"/>
      <c r="OB35" s="403"/>
      <c r="OC35" s="403"/>
      <c r="OD35" s="403"/>
      <c r="OE35" s="403"/>
      <c r="OF35" s="403"/>
      <c r="OG35" s="403"/>
      <c r="OH35" s="403"/>
      <c r="OI35" s="403"/>
      <c r="OJ35" s="403"/>
      <c r="OK35" s="403"/>
      <c r="OL35" s="403"/>
      <c r="OM35" s="403"/>
      <c r="ON35" s="403"/>
      <c r="OO35" s="403"/>
      <c r="OP35" s="403"/>
      <c r="OQ35" s="403"/>
      <c r="OR35" s="403"/>
      <c r="OS35" s="403"/>
      <c r="OT35" s="403"/>
      <c r="OU35" s="403"/>
      <c r="OV35" s="403"/>
      <c r="OW35" s="403"/>
      <c r="OX35" s="403"/>
      <c r="OY35" s="403">
        <v>87</v>
      </c>
      <c r="OZ35" s="403">
        <v>87</v>
      </c>
      <c r="PA35" s="403">
        <v>67</v>
      </c>
      <c r="PB35" s="403">
        <v>41</v>
      </c>
      <c r="PC35" s="403">
        <v>69</v>
      </c>
      <c r="PD35" s="403">
        <v>84</v>
      </c>
      <c r="PE35" s="403">
        <v>72</v>
      </c>
    </row>
    <row r="36" spans="1:421" x14ac:dyDescent="0.3">
      <c r="A36" s="457" t="s">
        <v>1011</v>
      </c>
      <c r="B36" s="403"/>
      <c r="C36" s="403"/>
      <c r="D36" s="403"/>
      <c r="E36" s="403"/>
      <c r="F36" s="403"/>
      <c r="G36" s="403"/>
      <c r="H36" s="403"/>
      <c r="I36" s="403"/>
      <c r="J36" s="403"/>
      <c r="K36" s="403"/>
      <c r="L36" s="403"/>
      <c r="M36" s="403"/>
      <c r="N36" s="403"/>
      <c r="O36" s="403"/>
      <c r="P36" s="403"/>
      <c r="Q36" s="403"/>
      <c r="R36" s="403"/>
      <c r="S36" s="403"/>
      <c r="T36" s="403"/>
      <c r="U36" s="403"/>
      <c r="V36" s="403"/>
      <c r="W36" s="403"/>
      <c r="X36" s="403"/>
      <c r="Y36" s="403"/>
      <c r="Z36" s="403"/>
      <c r="AA36" s="403"/>
      <c r="AB36" s="403"/>
      <c r="AC36" s="403"/>
      <c r="AD36" s="403"/>
      <c r="AE36" s="403"/>
      <c r="AF36" s="403"/>
      <c r="AG36" s="403"/>
      <c r="AH36" s="403"/>
      <c r="AI36" s="403"/>
      <c r="AJ36" s="403"/>
      <c r="AK36" s="403"/>
      <c r="AL36" s="403"/>
      <c r="AM36" s="403"/>
      <c r="AN36" s="403"/>
      <c r="AO36" s="403"/>
      <c r="AP36" s="403"/>
      <c r="AQ36" s="403"/>
      <c r="AR36" s="403"/>
      <c r="AS36" s="403"/>
      <c r="AT36" s="403"/>
      <c r="AU36" s="403"/>
      <c r="AV36" s="403"/>
      <c r="AW36" s="403"/>
      <c r="AX36" s="403"/>
      <c r="AY36" s="403"/>
      <c r="AZ36" s="403"/>
      <c r="BA36" s="403"/>
      <c r="BB36" s="403"/>
      <c r="BC36" s="403"/>
      <c r="BD36" s="403"/>
      <c r="BE36" s="403"/>
      <c r="BF36" s="403"/>
      <c r="BG36" s="403"/>
      <c r="BH36" s="403"/>
      <c r="BI36" s="403"/>
      <c r="BJ36" s="403"/>
      <c r="BK36" s="403"/>
      <c r="BL36" s="403"/>
      <c r="BM36" s="403"/>
      <c r="BN36" s="403"/>
      <c r="BO36" s="403"/>
      <c r="BP36" s="403"/>
      <c r="BQ36" s="403"/>
      <c r="BR36" s="403"/>
      <c r="BS36" s="403"/>
      <c r="BT36" s="403"/>
      <c r="BU36" s="403"/>
      <c r="BV36" s="403"/>
      <c r="BW36" s="403"/>
      <c r="BX36" s="403"/>
      <c r="BY36" s="403"/>
      <c r="BZ36" s="403"/>
      <c r="CA36" s="403"/>
      <c r="CB36" s="403"/>
      <c r="CC36" s="403"/>
      <c r="CD36" s="403"/>
      <c r="CE36" s="403"/>
      <c r="CF36" s="403"/>
      <c r="CG36" s="403"/>
      <c r="CH36" s="403"/>
      <c r="CI36" s="403"/>
      <c r="CJ36" s="403"/>
      <c r="CK36" s="403"/>
      <c r="CL36" s="403"/>
      <c r="CM36" s="403"/>
      <c r="CN36" s="403"/>
      <c r="CO36" s="403"/>
      <c r="CP36" s="403"/>
      <c r="CQ36" s="403"/>
      <c r="CR36" s="403"/>
      <c r="CS36" s="403"/>
      <c r="CT36" s="403"/>
      <c r="CU36" s="403"/>
      <c r="CV36" s="403"/>
      <c r="CW36" s="403"/>
      <c r="CX36" s="403"/>
      <c r="CY36" s="403"/>
      <c r="CZ36" s="403"/>
      <c r="DA36" s="403"/>
      <c r="DB36" s="403"/>
      <c r="DC36" s="403"/>
      <c r="DD36" s="403"/>
      <c r="DE36" s="403"/>
      <c r="DF36" s="403"/>
      <c r="DG36" s="403"/>
      <c r="DH36" s="403"/>
      <c r="DI36" s="403"/>
      <c r="DJ36" s="403"/>
      <c r="DK36" s="403"/>
      <c r="DL36" s="403"/>
      <c r="DM36" s="403"/>
      <c r="DN36" s="403"/>
      <c r="DO36" s="403"/>
      <c r="DP36" s="403"/>
      <c r="DQ36" s="403"/>
      <c r="DR36" s="403"/>
      <c r="DS36" s="403"/>
      <c r="DT36" s="403"/>
      <c r="DU36" s="403"/>
      <c r="DV36" s="403"/>
      <c r="DW36" s="403"/>
      <c r="DX36" s="403"/>
      <c r="DY36" s="403"/>
      <c r="DZ36" s="403"/>
      <c r="EA36" s="403"/>
      <c r="EB36" s="403"/>
      <c r="EC36" s="403"/>
      <c r="ED36" s="403"/>
      <c r="EE36" s="403"/>
      <c r="EF36" s="403"/>
      <c r="EG36" s="403"/>
      <c r="EH36" s="403"/>
      <c r="EI36" s="403"/>
      <c r="EJ36" s="403"/>
      <c r="EK36" s="403"/>
      <c r="EL36" s="403"/>
      <c r="EM36" s="403"/>
      <c r="EN36" s="403"/>
      <c r="EO36" s="403"/>
      <c r="EP36" s="403"/>
      <c r="EQ36" s="403"/>
      <c r="ER36" s="403"/>
      <c r="ES36" s="403"/>
      <c r="ET36" s="403"/>
      <c r="EU36" s="403"/>
      <c r="EV36" s="403"/>
      <c r="EW36" s="403"/>
      <c r="EX36" s="403"/>
      <c r="EY36" s="403"/>
      <c r="EZ36" s="403"/>
      <c r="FA36" s="403"/>
      <c r="FB36" s="403"/>
      <c r="FC36" s="403"/>
      <c r="FD36" s="403"/>
      <c r="FE36" s="403"/>
      <c r="FF36" s="403"/>
      <c r="FG36" s="403"/>
      <c r="FH36" s="403"/>
      <c r="FI36" s="403"/>
      <c r="FJ36" s="403"/>
      <c r="FK36" s="403"/>
      <c r="FL36" s="403"/>
      <c r="FM36" s="403"/>
      <c r="FN36" s="403"/>
      <c r="FO36" s="403"/>
      <c r="FP36" s="403"/>
      <c r="FQ36" s="403"/>
      <c r="FR36" s="403"/>
      <c r="FS36" s="403"/>
      <c r="FT36" s="403"/>
      <c r="FU36" s="403"/>
      <c r="FV36" s="403"/>
      <c r="FW36" s="403"/>
      <c r="FX36" s="403"/>
      <c r="FY36" s="403"/>
      <c r="FZ36" s="403"/>
      <c r="GA36" s="403"/>
      <c r="GB36" s="403"/>
      <c r="GC36" s="403"/>
      <c r="GD36" s="403"/>
      <c r="GE36" s="403"/>
      <c r="GF36" s="403"/>
      <c r="GG36" s="403"/>
      <c r="GH36" s="403"/>
      <c r="GI36" s="403"/>
      <c r="GJ36" s="403"/>
      <c r="GK36" s="403"/>
      <c r="GL36" s="403"/>
      <c r="GM36" s="403"/>
      <c r="GN36" s="403"/>
      <c r="GO36" s="403"/>
      <c r="GP36" s="403"/>
      <c r="GQ36" s="403"/>
      <c r="GR36" s="403"/>
      <c r="GS36" s="403"/>
      <c r="GT36" s="403"/>
      <c r="GU36" s="403"/>
      <c r="GV36" s="403"/>
      <c r="GW36" s="403"/>
      <c r="GX36" s="403"/>
      <c r="GY36" s="403"/>
      <c r="GZ36" s="403"/>
      <c r="HA36" s="403"/>
      <c r="HB36" s="403"/>
      <c r="HC36" s="403"/>
      <c r="HD36" s="403"/>
      <c r="HE36" s="403"/>
      <c r="HF36" s="403"/>
      <c r="HG36" s="403"/>
      <c r="HH36" s="403"/>
      <c r="HI36" s="403"/>
      <c r="HJ36" s="403"/>
      <c r="HK36" s="403"/>
      <c r="HL36" s="403"/>
      <c r="HM36" s="403"/>
      <c r="HN36" s="403"/>
      <c r="HO36" s="403"/>
      <c r="HP36" s="403"/>
      <c r="HQ36" s="403"/>
      <c r="HR36" s="403"/>
      <c r="HS36" s="403"/>
      <c r="HT36" s="403"/>
      <c r="HU36" s="403"/>
      <c r="HV36" s="403"/>
      <c r="HW36" s="403"/>
      <c r="HX36" s="403"/>
      <c r="HY36" s="403"/>
      <c r="HZ36" s="403"/>
      <c r="IA36" s="403"/>
      <c r="IB36" s="403"/>
      <c r="IC36" s="403"/>
      <c r="ID36" s="403"/>
      <c r="IE36" s="403"/>
      <c r="IF36" s="403"/>
      <c r="IG36" s="403"/>
      <c r="IH36" s="403"/>
      <c r="II36" s="403"/>
      <c r="IJ36" s="403"/>
      <c r="IK36" s="403"/>
      <c r="IL36" s="403"/>
      <c r="IM36" s="403"/>
      <c r="IN36" s="403"/>
      <c r="IO36" s="403"/>
      <c r="IP36" s="403"/>
      <c r="IQ36" s="403"/>
      <c r="IR36" s="403"/>
      <c r="IS36" s="403"/>
      <c r="IT36" s="403"/>
      <c r="IU36" s="403"/>
      <c r="IV36" s="403"/>
      <c r="IW36" s="403"/>
      <c r="IX36" s="403"/>
      <c r="IY36" s="403"/>
      <c r="IZ36" s="403"/>
      <c r="JA36" s="403"/>
      <c r="JB36" s="403"/>
      <c r="JC36" s="403"/>
      <c r="JD36" s="403"/>
      <c r="JE36" s="403"/>
      <c r="JF36" s="403"/>
      <c r="JG36" s="403"/>
      <c r="JH36" s="403"/>
      <c r="JI36" s="403"/>
      <c r="JJ36" s="403"/>
      <c r="JK36" s="403"/>
      <c r="JL36" s="403"/>
      <c r="JM36" s="403"/>
      <c r="JN36" s="403"/>
      <c r="JO36" s="403"/>
      <c r="JP36" s="403"/>
      <c r="JQ36" s="403"/>
      <c r="JR36" s="403"/>
      <c r="JS36" s="403"/>
      <c r="JT36" s="403"/>
      <c r="JU36" s="403"/>
      <c r="JV36" s="403"/>
      <c r="JW36" s="403"/>
      <c r="JX36" s="403"/>
      <c r="JY36" s="403"/>
      <c r="JZ36" s="403"/>
      <c r="KA36" s="403"/>
      <c r="KB36" s="403"/>
      <c r="KC36" s="403"/>
      <c r="KD36" s="403"/>
      <c r="KE36" s="403"/>
      <c r="KF36" s="403"/>
      <c r="KG36" s="403"/>
      <c r="KH36" s="403"/>
      <c r="KI36" s="403"/>
      <c r="KJ36" s="403"/>
      <c r="KK36" s="403"/>
      <c r="KL36" s="403"/>
      <c r="KM36" s="403"/>
      <c r="KN36" s="403"/>
      <c r="KO36" s="403"/>
      <c r="KP36" s="403"/>
      <c r="KQ36" s="403">
        <v>3</v>
      </c>
      <c r="KR36" s="403">
        <v>3</v>
      </c>
      <c r="KS36" s="403">
        <v>3</v>
      </c>
      <c r="KT36" s="403"/>
      <c r="KU36" s="403">
        <v>3</v>
      </c>
      <c r="KV36" s="403">
        <v>3</v>
      </c>
      <c r="KW36" s="403">
        <v>3</v>
      </c>
      <c r="KX36" s="403"/>
      <c r="KY36" s="403"/>
      <c r="KZ36" s="403"/>
      <c r="LA36" s="403"/>
      <c r="LB36" s="403"/>
      <c r="LC36" s="403"/>
      <c r="LD36" s="403"/>
      <c r="LE36" s="403"/>
      <c r="LF36" s="403"/>
      <c r="LG36" s="403"/>
      <c r="LH36" s="403"/>
      <c r="LI36" s="403"/>
      <c r="LJ36" s="403"/>
      <c r="LK36" s="403"/>
      <c r="LL36" s="403">
        <v>7</v>
      </c>
      <c r="LM36" s="403">
        <v>7</v>
      </c>
      <c r="LN36" s="403">
        <v>2</v>
      </c>
      <c r="LO36" s="403"/>
      <c r="LP36" s="403">
        <v>6</v>
      </c>
      <c r="LQ36" s="403">
        <v>7</v>
      </c>
      <c r="LR36" s="403">
        <v>7</v>
      </c>
      <c r="LS36" s="403">
        <v>5</v>
      </c>
      <c r="LT36" s="403">
        <v>5</v>
      </c>
      <c r="LU36" s="403">
        <v>5</v>
      </c>
      <c r="LV36" s="403"/>
      <c r="LW36" s="403">
        <v>5</v>
      </c>
      <c r="LX36" s="403">
        <v>5</v>
      </c>
      <c r="LY36" s="403">
        <v>5</v>
      </c>
      <c r="LZ36" s="403"/>
      <c r="MA36" s="403"/>
      <c r="MB36" s="403"/>
      <c r="MC36" s="403"/>
      <c r="MD36" s="403"/>
      <c r="ME36" s="403"/>
      <c r="MF36" s="403"/>
      <c r="MG36" s="403"/>
      <c r="MH36" s="403"/>
      <c r="MI36" s="403"/>
      <c r="MJ36" s="403"/>
      <c r="MK36" s="403"/>
      <c r="ML36" s="403"/>
      <c r="MM36" s="403"/>
      <c r="MN36" s="403"/>
      <c r="MO36" s="403"/>
      <c r="MP36" s="403"/>
      <c r="MQ36" s="403"/>
      <c r="MR36" s="403"/>
      <c r="MS36" s="403"/>
      <c r="MT36" s="403"/>
      <c r="MU36" s="403"/>
      <c r="MV36" s="403"/>
      <c r="MW36" s="403"/>
      <c r="MX36" s="403"/>
      <c r="MY36" s="403"/>
      <c r="MZ36" s="403"/>
      <c r="NA36" s="403"/>
      <c r="NB36" s="403"/>
      <c r="NC36" s="403"/>
      <c r="ND36" s="403"/>
      <c r="NE36" s="403"/>
      <c r="NF36" s="403"/>
      <c r="NG36" s="403"/>
      <c r="NH36" s="403"/>
      <c r="NI36" s="403"/>
      <c r="NJ36" s="403"/>
      <c r="NK36" s="403"/>
      <c r="NL36" s="403"/>
      <c r="NM36" s="403"/>
      <c r="NN36" s="403"/>
      <c r="NO36" s="403"/>
      <c r="NP36" s="403"/>
      <c r="NQ36" s="403"/>
      <c r="NR36" s="403"/>
      <c r="NS36" s="403"/>
      <c r="NT36" s="403"/>
      <c r="NU36" s="403"/>
      <c r="NV36" s="403"/>
      <c r="NW36" s="403"/>
      <c r="NX36" s="403"/>
      <c r="NY36" s="403"/>
      <c r="NZ36" s="403"/>
      <c r="OA36" s="403"/>
      <c r="OB36" s="403"/>
      <c r="OC36" s="403"/>
      <c r="OD36" s="403"/>
      <c r="OE36" s="403"/>
      <c r="OF36" s="403"/>
      <c r="OG36" s="403"/>
      <c r="OH36" s="403"/>
      <c r="OI36" s="403"/>
      <c r="OJ36" s="403"/>
      <c r="OK36" s="403"/>
      <c r="OL36" s="403"/>
      <c r="OM36" s="403"/>
      <c r="ON36" s="403"/>
      <c r="OO36" s="403"/>
      <c r="OP36" s="403"/>
      <c r="OQ36" s="403"/>
      <c r="OR36" s="403"/>
      <c r="OS36" s="403"/>
      <c r="OT36" s="403"/>
      <c r="OU36" s="403"/>
      <c r="OV36" s="403"/>
      <c r="OW36" s="403"/>
      <c r="OX36" s="403"/>
      <c r="OY36" s="403">
        <v>15</v>
      </c>
      <c r="OZ36" s="403">
        <v>15</v>
      </c>
      <c r="PA36" s="403">
        <v>10</v>
      </c>
      <c r="PB36" s="403"/>
      <c r="PC36" s="403">
        <v>14</v>
      </c>
      <c r="PD36" s="403">
        <v>15</v>
      </c>
      <c r="PE36" s="403">
        <v>15</v>
      </c>
    </row>
    <row r="37" spans="1:421" x14ac:dyDescent="0.3">
      <c r="A37" s="457" t="s">
        <v>1472</v>
      </c>
      <c r="B37" s="403"/>
      <c r="C37" s="403"/>
      <c r="D37" s="403"/>
      <c r="E37" s="403"/>
      <c r="F37" s="403"/>
      <c r="G37" s="403"/>
      <c r="H37" s="403"/>
      <c r="I37" s="403"/>
      <c r="J37" s="403"/>
      <c r="K37" s="403"/>
      <c r="L37" s="403"/>
      <c r="M37" s="403"/>
      <c r="N37" s="403"/>
      <c r="O37" s="403"/>
      <c r="P37" s="403"/>
      <c r="Q37" s="403"/>
      <c r="R37" s="403"/>
      <c r="S37" s="403"/>
      <c r="T37" s="403"/>
      <c r="U37" s="403"/>
      <c r="V37" s="403"/>
      <c r="W37" s="403"/>
      <c r="X37" s="403"/>
      <c r="Y37" s="403"/>
      <c r="Z37" s="403"/>
      <c r="AA37" s="403"/>
      <c r="AB37" s="403"/>
      <c r="AC37" s="403"/>
      <c r="AD37" s="403"/>
      <c r="AE37" s="403"/>
      <c r="AF37" s="403"/>
      <c r="AG37" s="403"/>
      <c r="AH37" s="403"/>
      <c r="AI37" s="403"/>
      <c r="AJ37" s="403"/>
      <c r="AK37" s="403"/>
      <c r="AL37" s="403"/>
      <c r="AM37" s="403"/>
      <c r="AN37" s="403"/>
      <c r="AO37" s="403"/>
      <c r="AP37" s="403"/>
      <c r="AQ37" s="403"/>
      <c r="AR37" s="403"/>
      <c r="AS37" s="403"/>
      <c r="AT37" s="403"/>
      <c r="AU37" s="403"/>
      <c r="AV37" s="403"/>
      <c r="AW37" s="403"/>
      <c r="AX37" s="403"/>
      <c r="AY37" s="403"/>
      <c r="AZ37" s="403"/>
      <c r="BA37" s="403"/>
      <c r="BB37" s="403"/>
      <c r="BC37" s="403"/>
      <c r="BD37" s="403"/>
      <c r="BE37" s="403"/>
      <c r="BF37" s="403"/>
      <c r="BG37" s="403"/>
      <c r="BH37" s="403"/>
      <c r="BI37" s="403"/>
      <c r="BJ37" s="403"/>
      <c r="BK37" s="403"/>
      <c r="BL37" s="403"/>
      <c r="BM37" s="403"/>
      <c r="BN37" s="403"/>
      <c r="BO37" s="403"/>
      <c r="BP37" s="403"/>
      <c r="BQ37" s="403"/>
      <c r="BR37" s="403"/>
      <c r="BS37" s="403"/>
      <c r="BT37" s="403"/>
      <c r="BU37" s="403"/>
      <c r="BV37" s="403"/>
      <c r="BW37" s="403"/>
      <c r="BX37" s="403"/>
      <c r="BY37" s="403"/>
      <c r="BZ37" s="403"/>
      <c r="CA37" s="403"/>
      <c r="CB37" s="403"/>
      <c r="CC37" s="403"/>
      <c r="CD37" s="403"/>
      <c r="CE37" s="403"/>
      <c r="CF37" s="403"/>
      <c r="CG37" s="403"/>
      <c r="CH37" s="403"/>
      <c r="CI37" s="403"/>
      <c r="CJ37" s="403"/>
      <c r="CK37" s="403"/>
      <c r="CL37" s="403"/>
      <c r="CM37" s="403"/>
      <c r="CN37" s="403"/>
      <c r="CO37" s="403"/>
      <c r="CP37" s="403"/>
      <c r="CQ37" s="403"/>
      <c r="CR37" s="403"/>
      <c r="CS37" s="403"/>
      <c r="CT37" s="403"/>
      <c r="CU37" s="403"/>
      <c r="CV37" s="403"/>
      <c r="CW37" s="403"/>
      <c r="CX37" s="403"/>
      <c r="CY37" s="403"/>
      <c r="CZ37" s="403"/>
      <c r="DA37" s="403"/>
      <c r="DB37" s="403"/>
      <c r="DC37" s="403"/>
      <c r="DD37" s="403"/>
      <c r="DE37" s="403"/>
      <c r="DF37" s="403"/>
      <c r="DG37" s="403"/>
      <c r="DH37" s="403"/>
      <c r="DI37" s="403"/>
      <c r="DJ37" s="403"/>
      <c r="DK37" s="403"/>
      <c r="DL37" s="403"/>
      <c r="DM37" s="403"/>
      <c r="DN37" s="403"/>
      <c r="DO37" s="403"/>
      <c r="DP37" s="403"/>
      <c r="DQ37" s="403"/>
      <c r="DR37" s="403"/>
      <c r="DS37" s="403"/>
      <c r="DT37" s="403"/>
      <c r="DU37" s="403"/>
      <c r="DV37" s="403"/>
      <c r="DW37" s="403"/>
      <c r="DX37" s="403"/>
      <c r="DY37" s="403"/>
      <c r="DZ37" s="403"/>
      <c r="EA37" s="403"/>
      <c r="EB37" s="403"/>
      <c r="EC37" s="403"/>
      <c r="ED37" s="403"/>
      <c r="EE37" s="403"/>
      <c r="EF37" s="403"/>
      <c r="EG37" s="403"/>
      <c r="EH37" s="403"/>
      <c r="EI37" s="403"/>
      <c r="EJ37" s="403"/>
      <c r="EK37" s="403"/>
      <c r="EL37" s="403"/>
      <c r="EM37" s="403"/>
      <c r="EN37" s="403"/>
      <c r="EO37" s="403"/>
      <c r="EP37" s="403"/>
      <c r="EQ37" s="403"/>
      <c r="ER37" s="403"/>
      <c r="ES37" s="403"/>
      <c r="ET37" s="403"/>
      <c r="EU37" s="403"/>
      <c r="EV37" s="403"/>
      <c r="EW37" s="403"/>
      <c r="EX37" s="403"/>
      <c r="EY37" s="403"/>
      <c r="EZ37" s="403"/>
      <c r="FA37" s="403"/>
      <c r="FB37" s="403"/>
      <c r="FC37" s="403"/>
      <c r="FD37" s="403"/>
      <c r="FE37" s="403"/>
      <c r="FF37" s="403"/>
      <c r="FG37" s="403"/>
      <c r="FH37" s="403"/>
      <c r="FI37" s="403"/>
      <c r="FJ37" s="403"/>
      <c r="FK37" s="403"/>
      <c r="FL37" s="403"/>
      <c r="FM37" s="403"/>
      <c r="FN37" s="403"/>
      <c r="FO37" s="403"/>
      <c r="FP37" s="403"/>
      <c r="FQ37" s="403"/>
      <c r="FR37" s="403"/>
      <c r="FS37" s="403"/>
      <c r="FT37" s="403"/>
      <c r="FU37" s="403"/>
      <c r="FV37" s="403"/>
      <c r="FW37" s="403"/>
      <c r="FX37" s="403"/>
      <c r="FY37" s="403"/>
      <c r="FZ37" s="403"/>
      <c r="GA37" s="403"/>
      <c r="GB37" s="403"/>
      <c r="GC37" s="403"/>
      <c r="GD37" s="403"/>
      <c r="GE37" s="403"/>
      <c r="GF37" s="403"/>
      <c r="GG37" s="403"/>
      <c r="GH37" s="403"/>
      <c r="GI37" s="403"/>
      <c r="GJ37" s="403"/>
      <c r="GK37" s="403"/>
      <c r="GL37" s="403"/>
      <c r="GM37" s="403"/>
      <c r="GN37" s="403"/>
      <c r="GO37" s="403"/>
      <c r="GP37" s="403"/>
      <c r="GQ37" s="403"/>
      <c r="GR37" s="403"/>
      <c r="GS37" s="403"/>
      <c r="GT37" s="403"/>
      <c r="GU37" s="403"/>
      <c r="GV37" s="403"/>
      <c r="GW37" s="403"/>
      <c r="GX37" s="403"/>
      <c r="GY37" s="403"/>
      <c r="GZ37" s="403"/>
      <c r="HA37" s="403"/>
      <c r="HB37" s="403"/>
      <c r="HC37" s="403"/>
      <c r="HD37" s="403"/>
      <c r="HE37" s="403"/>
      <c r="HF37" s="403"/>
      <c r="HG37" s="403"/>
      <c r="HH37" s="403"/>
      <c r="HI37" s="403"/>
      <c r="HJ37" s="403"/>
      <c r="HK37" s="403"/>
      <c r="HL37" s="403"/>
      <c r="HM37" s="403"/>
      <c r="HN37" s="403"/>
      <c r="HO37" s="403"/>
      <c r="HP37" s="403"/>
      <c r="HQ37" s="403"/>
      <c r="HR37" s="403"/>
      <c r="HS37" s="403"/>
      <c r="HT37" s="403"/>
      <c r="HU37" s="403"/>
      <c r="HV37" s="403"/>
      <c r="HW37" s="403"/>
      <c r="HX37" s="403"/>
      <c r="HY37" s="403"/>
      <c r="HZ37" s="403"/>
      <c r="IA37" s="403"/>
      <c r="IB37" s="403"/>
      <c r="IC37" s="403"/>
      <c r="ID37" s="403"/>
      <c r="IE37" s="403"/>
      <c r="IF37" s="403"/>
      <c r="IG37" s="403"/>
      <c r="IH37" s="403"/>
      <c r="II37" s="403"/>
      <c r="IJ37" s="403"/>
      <c r="IK37" s="403"/>
      <c r="IL37" s="403"/>
      <c r="IM37" s="403"/>
      <c r="IN37" s="403"/>
      <c r="IO37" s="403"/>
      <c r="IP37" s="403"/>
      <c r="IQ37" s="403"/>
      <c r="IR37" s="403"/>
      <c r="IS37" s="403"/>
      <c r="IT37" s="403"/>
      <c r="IU37" s="403"/>
      <c r="IV37" s="403"/>
      <c r="IW37" s="403"/>
      <c r="IX37" s="403"/>
      <c r="IY37" s="403"/>
      <c r="IZ37" s="403"/>
      <c r="JA37" s="403"/>
      <c r="JB37" s="403"/>
      <c r="JC37" s="403"/>
      <c r="JD37" s="403"/>
      <c r="JE37" s="403"/>
      <c r="JF37" s="403"/>
      <c r="JG37" s="403"/>
      <c r="JH37" s="403"/>
      <c r="JI37" s="403"/>
      <c r="JJ37" s="403"/>
      <c r="JK37" s="403"/>
      <c r="JL37" s="403"/>
      <c r="JM37" s="403"/>
      <c r="JN37" s="403"/>
      <c r="JO37" s="403"/>
      <c r="JP37" s="403"/>
      <c r="JQ37" s="403"/>
      <c r="JR37" s="403"/>
      <c r="JS37" s="403"/>
      <c r="JT37" s="403"/>
      <c r="JU37" s="403"/>
      <c r="JV37" s="403"/>
      <c r="JW37" s="403"/>
      <c r="JX37" s="403"/>
      <c r="JY37" s="403"/>
      <c r="JZ37" s="403"/>
      <c r="KA37" s="403"/>
      <c r="KB37" s="403"/>
      <c r="KC37" s="403"/>
      <c r="KD37" s="403"/>
      <c r="KE37" s="403"/>
      <c r="KF37" s="403"/>
      <c r="KG37" s="403"/>
      <c r="KH37" s="403"/>
      <c r="KI37" s="403"/>
      <c r="KJ37" s="403"/>
      <c r="KK37" s="403"/>
      <c r="KL37" s="403"/>
      <c r="KM37" s="403"/>
      <c r="KN37" s="403"/>
      <c r="KO37" s="403"/>
      <c r="KP37" s="403"/>
      <c r="KQ37" s="403"/>
      <c r="KR37" s="403"/>
      <c r="KS37" s="403"/>
      <c r="KT37" s="403"/>
      <c r="KU37" s="403"/>
      <c r="KV37" s="403"/>
      <c r="KW37" s="403"/>
      <c r="KX37" s="403"/>
      <c r="KY37" s="403"/>
      <c r="KZ37" s="403"/>
      <c r="LA37" s="403"/>
      <c r="LB37" s="403"/>
      <c r="LC37" s="403"/>
      <c r="LD37" s="403"/>
      <c r="LE37" s="403"/>
      <c r="LF37" s="403"/>
      <c r="LG37" s="403"/>
      <c r="LH37" s="403"/>
      <c r="LI37" s="403"/>
      <c r="LJ37" s="403"/>
      <c r="LK37" s="403"/>
      <c r="LL37" s="403"/>
      <c r="LM37" s="403"/>
      <c r="LN37" s="403"/>
      <c r="LO37" s="403"/>
      <c r="LP37" s="403"/>
      <c r="LQ37" s="403"/>
      <c r="LR37" s="403"/>
      <c r="LS37" s="403"/>
      <c r="LT37" s="403"/>
      <c r="LU37" s="403"/>
      <c r="LV37" s="403"/>
      <c r="LW37" s="403"/>
      <c r="LX37" s="403"/>
      <c r="LY37" s="403"/>
      <c r="LZ37" s="403">
        <v>5</v>
      </c>
      <c r="MA37" s="403">
        <v>5</v>
      </c>
      <c r="MB37" s="403">
        <v>1</v>
      </c>
      <c r="MC37" s="403"/>
      <c r="MD37" s="403">
        <v>4</v>
      </c>
      <c r="ME37" s="403">
        <v>5</v>
      </c>
      <c r="MF37" s="403">
        <v>5</v>
      </c>
      <c r="MG37" s="403">
        <v>5</v>
      </c>
      <c r="MH37" s="403">
        <v>5</v>
      </c>
      <c r="MI37" s="403">
        <v>3</v>
      </c>
      <c r="MJ37" s="403"/>
      <c r="MK37" s="403">
        <v>5</v>
      </c>
      <c r="ML37" s="403">
        <v>5</v>
      </c>
      <c r="MM37" s="403">
        <v>5</v>
      </c>
      <c r="MN37" s="403"/>
      <c r="MO37" s="403"/>
      <c r="MP37" s="403"/>
      <c r="MQ37" s="403"/>
      <c r="MR37" s="403"/>
      <c r="MS37" s="403"/>
      <c r="MT37" s="403"/>
      <c r="MU37" s="403"/>
      <c r="MV37" s="403"/>
      <c r="MW37" s="403"/>
      <c r="MX37" s="403"/>
      <c r="MY37" s="403"/>
      <c r="MZ37" s="403"/>
      <c r="NA37" s="403"/>
      <c r="NB37" s="403"/>
      <c r="NC37" s="403"/>
      <c r="ND37" s="403"/>
      <c r="NE37" s="403"/>
      <c r="NF37" s="403"/>
      <c r="NG37" s="403"/>
      <c r="NH37" s="403"/>
      <c r="NI37" s="403"/>
      <c r="NJ37" s="403"/>
      <c r="NK37" s="403"/>
      <c r="NL37" s="403"/>
      <c r="NM37" s="403"/>
      <c r="NN37" s="403"/>
      <c r="NO37" s="403"/>
      <c r="NP37" s="403">
        <v>2</v>
      </c>
      <c r="NQ37" s="403">
        <v>2</v>
      </c>
      <c r="NR37" s="403"/>
      <c r="NS37" s="403"/>
      <c r="NT37" s="403">
        <v>2</v>
      </c>
      <c r="NU37" s="403">
        <v>2</v>
      </c>
      <c r="NV37" s="403">
        <v>2</v>
      </c>
      <c r="NW37" s="403"/>
      <c r="NX37" s="403"/>
      <c r="NY37" s="403"/>
      <c r="NZ37" s="403"/>
      <c r="OA37" s="403"/>
      <c r="OB37" s="403"/>
      <c r="OC37" s="403"/>
      <c r="OD37" s="403"/>
      <c r="OE37" s="403"/>
      <c r="OF37" s="403"/>
      <c r="OG37" s="403"/>
      <c r="OH37" s="403"/>
      <c r="OI37" s="403"/>
      <c r="OJ37" s="403"/>
      <c r="OK37" s="403"/>
      <c r="OL37" s="403"/>
      <c r="OM37" s="403"/>
      <c r="ON37" s="403"/>
      <c r="OO37" s="403"/>
      <c r="OP37" s="403"/>
      <c r="OQ37" s="403"/>
      <c r="OR37" s="403"/>
      <c r="OS37" s="403"/>
      <c r="OT37" s="403"/>
      <c r="OU37" s="403"/>
      <c r="OV37" s="403"/>
      <c r="OW37" s="403"/>
      <c r="OX37" s="403"/>
      <c r="OY37" s="403">
        <v>12</v>
      </c>
      <c r="OZ37" s="403">
        <v>12</v>
      </c>
      <c r="PA37" s="403">
        <v>4</v>
      </c>
      <c r="PB37" s="403"/>
      <c r="PC37" s="403">
        <v>11</v>
      </c>
      <c r="PD37" s="403">
        <v>12</v>
      </c>
      <c r="PE37" s="403">
        <v>12</v>
      </c>
    </row>
    <row r="38" spans="1:421" x14ac:dyDescent="0.3">
      <c r="A38" s="457" t="s">
        <v>2902</v>
      </c>
      <c r="B38" s="403"/>
      <c r="C38" s="403"/>
      <c r="D38" s="403"/>
      <c r="E38" s="403"/>
      <c r="F38" s="403"/>
      <c r="G38" s="403"/>
      <c r="H38" s="403"/>
      <c r="I38" s="403"/>
      <c r="J38" s="403"/>
      <c r="K38" s="403"/>
      <c r="L38" s="403"/>
      <c r="M38" s="403"/>
      <c r="N38" s="403"/>
      <c r="O38" s="403"/>
      <c r="P38" s="403"/>
      <c r="Q38" s="403"/>
      <c r="R38" s="403"/>
      <c r="S38" s="403"/>
      <c r="T38" s="403"/>
      <c r="U38" s="403"/>
      <c r="V38" s="403"/>
      <c r="W38" s="403"/>
      <c r="X38" s="403"/>
      <c r="Y38" s="403"/>
      <c r="Z38" s="403"/>
      <c r="AA38" s="403"/>
      <c r="AB38" s="403"/>
      <c r="AC38" s="403"/>
      <c r="AD38" s="403"/>
      <c r="AE38" s="403"/>
      <c r="AF38" s="403"/>
      <c r="AG38" s="403"/>
      <c r="AH38" s="403"/>
      <c r="AI38" s="403"/>
      <c r="AJ38" s="403"/>
      <c r="AK38" s="403"/>
      <c r="AL38" s="403"/>
      <c r="AM38" s="403"/>
      <c r="AN38" s="403"/>
      <c r="AO38" s="403"/>
      <c r="AP38" s="403"/>
      <c r="AQ38" s="403"/>
      <c r="AR38" s="403"/>
      <c r="AS38" s="403"/>
      <c r="AT38" s="403"/>
      <c r="AU38" s="403"/>
      <c r="AV38" s="403"/>
      <c r="AW38" s="403"/>
      <c r="AX38" s="403"/>
      <c r="AY38" s="403"/>
      <c r="AZ38" s="403"/>
      <c r="BA38" s="403"/>
      <c r="BB38" s="403"/>
      <c r="BC38" s="403"/>
      <c r="BD38" s="403"/>
      <c r="BE38" s="403"/>
      <c r="BF38" s="403"/>
      <c r="BG38" s="403"/>
      <c r="BH38" s="403"/>
      <c r="BI38" s="403"/>
      <c r="BJ38" s="403"/>
      <c r="BK38" s="403"/>
      <c r="BL38" s="403"/>
      <c r="BM38" s="403"/>
      <c r="BN38" s="403"/>
      <c r="BO38" s="403"/>
      <c r="BP38" s="403"/>
      <c r="BQ38" s="403"/>
      <c r="BR38" s="403"/>
      <c r="BS38" s="403"/>
      <c r="BT38" s="403"/>
      <c r="BU38" s="403"/>
      <c r="BV38" s="403"/>
      <c r="BW38" s="403"/>
      <c r="BX38" s="403"/>
      <c r="BY38" s="403"/>
      <c r="BZ38" s="403"/>
      <c r="CA38" s="403"/>
      <c r="CB38" s="403"/>
      <c r="CC38" s="403"/>
      <c r="CD38" s="403"/>
      <c r="CE38" s="403"/>
      <c r="CF38" s="403"/>
      <c r="CG38" s="403"/>
      <c r="CH38" s="403"/>
      <c r="CI38" s="403"/>
      <c r="CJ38" s="403"/>
      <c r="CK38" s="403"/>
      <c r="CL38" s="403"/>
      <c r="CM38" s="403"/>
      <c r="CN38" s="403"/>
      <c r="CO38" s="403"/>
      <c r="CP38" s="403"/>
      <c r="CQ38" s="403"/>
      <c r="CR38" s="403"/>
      <c r="CS38" s="403"/>
      <c r="CT38" s="403"/>
      <c r="CU38" s="403"/>
      <c r="CV38" s="403"/>
      <c r="CW38" s="403"/>
      <c r="CX38" s="403"/>
      <c r="CY38" s="403"/>
      <c r="CZ38" s="403"/>
      <c r="DA38" s="403"/>
      <c r="DB38" s="403"/>
      <c r="DC38" s="403"/>
      <c r="DD38" s="403"/>
      <c r="DE38" s="403"/>
      <c r="DF38" s="403"/>
      <c r="DG38" s="403"/>
      <c r="DH38" s="403"/>
      <c r="DI38" s="403"/>
      <c r="DJ38" s="403"/>
      <c r="DK38" s="403"/>
      <c r="DL38" s="403"/>
      <c r="DM38" s="403"/>
      <c r="DN38" s="403"/>
      <c r="DO38" s="403"/>
      <c r="DP38" s="403"/>
      <c r="DQ38" s="403"/>
      <c r="DR38" s="403"/>
      <c r="DS38" s="403"/>
      <c r="DT38" s="403"/>
      <c r="DU38" s="403"/>
      <c r="DV38" s="403"/>
      <c r="DW38" s="403"/>
      <c r="DX38" s="403"/>
      <c r="DY38" s="403"/>
      <c r="DZ38" s="403"/>
      <c r="EA38" s="403"/>
      <c r="EB38" s="403"/>
      <c r="EC38" s="403"/>
      <c r="ED38" s="403"/>
      <c r="EE38" s="403"/>
      <c r="EF38" s="403"/>
      <c r="EG38" s="403"/>
      <c r="EH38" s="403"/>
      <c r="EI38" s="403"/>
      <c r="EJ38" s="403"/>
      <c r="EK38" s="403"/>
      <c r="EL38" s="403"/>
      <c r="EM38" s="403"/>
      <c r="EN38" s="403"/>
      <c r="EO38" s="403"/>
      <c r="EP38" s="403"/>
      <c r="EQ38" s="403"/>
      <c r="ER38" s="403"/>
      <c r="ES38" s="403"/>
      <c r="ET38" s="403"/>
      <c r="EU38" s="403"/>
      <c r="EV38" s="403"/>
      <c r="EW38" s="403"/>
      <c r="EX38" s="403"/>
      <c r="EY38" s="403"/>
      <c r="EZ38" s="403"/>
      <c r="FA38" s="403"/>
      <c r="FB38" s="403"/>
      <c r="FC38" s="403"/>
      <c r="FD38" s="403"/>
      <c r="FE38" s="403"/>
      <c r="FF38" s="403"/>
      <c r="FG38" s="403"/>
      <c r="FH38" s="403"/>
      <c r="FI38" s="403"/>
      <c r="FJ38" s="403"/>
      <c r="FK38" s="403"/>
      <c r="FL38" s="403"/>
      <c r="FM38" s="403"/>
      <c r="FN38" s="403"/>
      <c r="FO38" s="403"/>
      <c r="FP38" s="403"/>
      <c r="FQ38" s="403"/>
      <c r="FR38" s="403"/>
      <c r="FS38" s="403"/>
      <c r="FT38" s="403"/>
      <c r="FU38" s="403"/>
      <c r="FV38" s="403"/>
      <c r="FW38" s="403"/>
      <c r="FX38" s="403"/>
      <c r="FY38" s="403"/>
      <c r="FZ38" s="403"/>
      <c r="GA38" s="403"/>
      <c r="GB38" s="403"/>
      <c r="GC38" s="403"/>
      <c r="GD38" s="403"/>
      <c r="GE38" s="403"/>
      <c r="GF38" s="403"/>
      <c r="GG38" s="403"/>
      <c r="GH38" s="403"/>
      <c r="GI38" s="403"/>
      <c r="GJ38" s="403"/>
      <c r="GK38" s="403"/>
      <c r="GL38" s="403"/>
      <c r="GM38" s="403"/>
      <c r="GN38" s="403"/>
      <c r="GO38" s="403"/>
      <c r="GP38" s="403"/>
      <c r="GQ38" s="403"/>
      <c r="GR38" s="403"/>
      <c r="GS38" s="403"/>
      <c r="GT38" s="403"/>
      <c r="GU38" s="403"/>
      <c r="GV38" s="403"/>
      <c r="GW38" s="403"/>
      <c r="GX38" s="403"/>
      <c r="GY38" s="403"/>
      <c r="GZ38" s="403"/>
      <c r="HA38" s="403"/>
      <c r="HB38" s="403"/>
      <c r="HC38" s="403"/>
      <c r="HD38" s="403"/>
      <c r="HE38" s="403"/>
      <c r="HF38" s="403"/>
      <c r="HG38" s="403"/>
      <c r="HH38" s="403"/>
      <c r="HI38" s="403"/>
      <c r="HJ38" s="403"/>
      <c r="HK38" s="403"/>
      <c r="HL38" s="403"/>
      <c r="HM38" s="403"/>
      <c r="HN38" s="403"/>
      <c r="HO38" s="403"/>
      <c r="HP38" s="403"/>
      <c r="HQ38" s="403"/>
      <c r="HR38" s="403"/>
      <c r="HS38" s="403"/>
      <c r="HT38" s="403"/>
      <c r="HU38" s="403"/>
      <c r="HV38" s="403"/>
      <c r="HW38" s="403"/>
      <c r="HX38" s="403"/>
      <c r="HY38" s="403"/>
      <c r="HZ38" s="403"/>
      <c r="IA38" s="403"/>
      <c r="IB38" s="403"/>
      <c r="IC38" s="403"/>
      <c r="ID38" s="403"/>
      <c r="IE38" s="403"/>
      <c r="IF38" s="403"/>
      <c r="IG38" s="403"/>
      <c r="IH38" s="403"/>
      <c r="II38" s="403"/>
      <c r="IJ38" s="403"/>
      <c r="IK38" s="403"/>
      <c r="IL38" s="403"/>
      <c r="IM38" s="403"/>
      <c r="IN38" s="403"/>
      <c r="IO38" s="403"/>
      <c r="IP38" s="403"/>
      <c r="IQ38" s="403"/>
      <c r="IR38" s="403"/>
      <c r="IS38" s="403"/>
      <c r="IT38" s="403"/>
      <c r="IU38" s="403"/>
      <c r="IV38" s="403"/>
      <c r="IW38" s="403"/>
      <c r="IX38" s="403"/>
      <c r="IY38" s="403"/>
      <c r="IZ38" s="403"/>
      <c r="JA38" s="403"/>
      <c r="JB38" s="403"/>
      <c r="JC38" s="403"/>
      <c r="JD38" s="403"/>
      <c r="JE38" s="403"/>
      <c r="JF38" s="403"/>
      <c r="JG38" s="403"/>
      <c r="JH38" s="403"/>
      <c r="JI38" s="403"/>
      <c r="JJ38" s="403"/>
      <c r="JK38" s="403"/>
      <c r="JL38" s="403"/>
      <c r="JM38" s="403"/>
      <c r="JN38" s="403"/>
      <c r="JO38" s="403"/>
      <c r="JP38" s="403"/>
      <c r="JQ38" s="403"/>
      <c r="JR38" s="403"/>
      <c r="JS38" s="403"/>
      <c r="JT38" s="403"/>
      <c r="JU38" s="403"/>
      <c r="JV38" s="403"/>
      <c r="JW38" s="403"/>
      <c r="JX38" s="403"/>
      <c r="JY38" s="403"/>
      <c r="JZ38" s="403"/>
      <c r="KA38" s="403"/>
      <c r="KB38" s="403"/>
      <c r="KC38" s="403"/>
      <c r="KD38" s="403"/>
      <c r="KE38" s="403"/>
      <c r="KF38" s="403"/>
      <c r="KG38" s="403"/>
      <c r="KH38" s="403"/>
      <c r="KI38" s="403"/>
      <c r="KJ38" s="403"/>
      <c r="KK38" s="403"/>
      <c r="KL38" s="403"/>
      <c r="KM38" s="403"/>
      <c r="KN38" s="403"/>
      <c r="KO38" s="403"/>
      <c r="KP38" s="403"/>
      <c r="KQ38" s="403"/>
      <c r="KR38" s="403"/>
      <c r="KS38" s="403"/>
      <c r="KT38" s="403"/>
      <c r="KU38" s="403"/>
      <c r="KV38" s="403"/>
      <c r="KW38" s="403"/>
      <c r="KX38" s="403"/>
      <c r="KY38" s="403"/>
      <c r="KZ38" s="403"/>
      <c r="LA38" s="403"/>
      <c r="LB38" s="403"/>
      <c r="LC38" s="403"/>
      <c r="LD38" s="403"/>
      <c r="LE38" s="403"/>
      <c r="LF38" s="403"/>
      <c r="LG38" s="403"/>
      <c r="LH38" s="403"/>
      <c r="LI38" s="403"/>
      <c r="LJ38" s="403"/>
      <c r="LK38" s="403"/>
      <c r="LL38" s="403"/>
      <c r="LM38" s="403"/>
      <c r="LN38" s="403"/>
      <c r="LO38" s="403"/>
      <c r="LP38" s="403"/>
      <c r="LQ38" s="403"/>
      <c r="LR38" s="403"/>
      <c r="LS38" s="403"/>
      <c r="LT38" s="403"/>
      <c r="LU38" s="403"/>
      <c r="LV38" s="403"/>
      <c r="LW38" s="403"/>
      <c r="LX38" s="403"/>
      <c r="LY38" s="403"/>
      <c r="LZ38" s="403"/>
      <c r="MA38" s="403"/>
      <c r="MB38" s="403"/>
      <c r="MC38" s="403"/>
      <c r="MD38" s="403"/>
      <c r="ME38" s="403"/>
      <c r="MF38" s="403"/>
      <c r="MG38" s="403"/>
      <c r="MH38" s="403"/>
      <c r="MI38" s="403"/>
      <c r="MJ38" s="403"/>
      <c r="MK38" s="403"/>
      <c r="ML38" s="403"/>
      <c r="MM38" s="403"/>
      <c r="MN38" s="403"/>
      <c r="MO38" s="403"/>
      <c r="MP38" s="403"/>
      <c r="MQ38" s="403"/>
      <c r="MR38" s="403"/>
      <c r="MS38" s="403"/>
      <c r="MT38" s="403"/>
      <c r="MU38" s="403">
        <v>8</v>
      </c>
      <c r="MV38" s="403">
        <v>8</v>
      </c>
      <c r="MW38" s="403">
        <v>6</v>
      </c>
      <c r="MX38" s="403"/>
      <c r="MY38" s="403"/>
      <c r="MZ38" s="403">
        <v>6</v>
      </c>
      <c r="NA38" s="403"/>
      <c r="NB38" s="403">
        <v>1</v>
      </c>
      <c r="NC38" s="403">
        <v>1</v>
      </c>
      <c r="ND38" s="403"/>
      <c r="NE38" s="403"/>
      <c r="NF38" s="403"/>
      <c r="NG38" s="403"/>
      <c r="NH38" s="403"/>
      <c r="NI38" s="403">
        <v>3</v>
      </c>
      <c r="NJ38" s="403">
        <v>3</v>
      </c>
      <c r="NK38" s="403"/>
      <c r="NL38" s="403"/>
      <c r="NM38" s="403"/>
      <c r="NN38" s="403">
        <v>3</v>
      </c>
      <c r="NO38" s="403"/>
      <c r="NP38" s="403">
        <v>3</v>
      </c>
      <c r="NQ38" s="403">
        <v>3</v>
      </c>
      <c r="NR38" s="403">
        <v>3</v>
      </c>
      <c r="NS38" s="403"/>
      <c r="NT38" s="403"/>
      <c r="NU38" s="403">
        <v>3</v>
      </c>
      <c r="NV38" s="403"/>
      <c r="NW38" s="403"/>
      <c r="NX38" s="403"/>
      <c r="NY38" s="403"/>
      <c r="NZ38" s="403"/>
      <c r="OA38" s="403"/>
      <c r="OB38" s="403"/>
      <c r="OC38" s="403"/>
      <c r="OD38" s="403"/>
      <c r="OE38" s="403"/>
      <c r="OF38" s="403"/>
      <c r="OG38" s="403"/>
      <c r="OH38" s="403"/>
      <c r="OI38" s="403"/>
      <c r="OJ38" s="403"/>
      <c r="OK38" s="403"/>
      <c r="OL38" s="403"/>
      <c r="OM38" s="403"/>
      <c r="ON38" s="403"/>
      <c r="OO38" s="403"/>
      <c r="OP38" s="403"/>
      <c r="OQ38" s="403"/>
      <c r="OR38" s="403"/>
      <c r="OS38" s="403"/>
      <c r="OT38" s="403"/>
      <c r="OU38" s="403"/>
      <c r="OV38" s="403"/>
      <c r="OW38" s="403"/>
      <c r="OX38" s="403"/>
      <c r="OY38" s="403">
        <v>15</v>
      </c>
      <c r="OZ38" s="403">
        <v>15</v>
      </c>
      <c r="PA38" s="403">
        <v>9</v>
      </c>
      <c r="PB38" s="403"/>
      <c r="PC38" s="403"/>
      <c r="PD38" s="403">
        <v>12</v>
      </c>
      <c r="PE38" s="403"/>
    </row>
    <row r="39" spans="1:421" x14ac:dyDescent="0.3">
      <c r="A39" s="457" t="s">
        <v>2966</v>
      </c>
      <c r="B39" s="403"/>
      <c r="C39" s="403"/>
      <c r="D39" s="403"/>
      <c r="E39" s="403"/>
      <c r="F39" s="403"/>
      <c r="G39" s="403"/>
      <c r="H39" s="403"/>
      <c r="I39" s="403"/>
      <c r="J39" s="403"/>
      <c r="K39" s="403"/>
      <c r="L39" s="403"/>
      <c r="M39" s="403"/>
      <c r="N39" s="403"/>
      <c r="O39" s="403"/>
      <c r="P39" s="403"/>
      <c r="Q39" s="403"/>
      <c r="R39" s="403"/>
      <c r="S39" s="403"/>
      <c r="T39" s="403"/>
      <c r="U39" s="403"/>
      <c r="V39" s="403"/>
      <c r="W39" s="403"/>
      <c r="X39" s="403"/>
      <c r="Y39" s="403"/>
      <c r="Z39" s="403"/>
      <c r="AA39" s="403"/>
      <c r="AB39" s="403"/>
      <c r="AC39" s="403"/>
      <c r="AD39" s="403"/>
      <c r="AE39" s="403"/>
      <c r="AF39" s="403"/>
      <c r="AG39" s="403"/>
      <c r="AH39" s="403"/>
      <c r="AI39" s="403"/>
      <c r="AJ39" s="403"/>
      <c r="AK39" s="403"/>
      <c r="AL39" s="403"/>
      <c r="AM39" s="403"/>
      <c r="AN39" s="403"/>
      <c r="AO39" s="403"/>
      <c r="AP39" s="403"/>
      <c r="AQ39" s="403"/>
      <c r="AR39" s="403"/>
      <c r="AS39" s="403"/>
      <c r="AT39" s="403"/>
      <c r="AU39" s="403"/>
      <c r="AV39" s="403"/>
      <c r="AW39" s="403"/>
      <c r="AX39" s="403"/>
      <c r="AY39" s="403"/>
      <c r="AZ39" s="403"/>
      <c r="BA39" s="403"/>
      <c r="BB39" s="403"/>
      <c r="BC39" s="403"/>
      <c r="BD39" s="403"/>
      <c r="BE39" s="403"/>
      <c r="BF39" s="403"/>
      <c r="BG39" s="403"/>
      <c r="BH39" s="403"/>
      <c r="BI39" s="403"/>
      <c r="BJ39" s="403"/>
      <c r="BK39" s="403"/>
      <c r="BL39" s="403"/>
      <c r="BM39" s="403"/>
      <c r="BN39" s="403"/>
      <c r="BO39" s="403"/>
      <c r="BP39" s="403"/>
      <c r="BQ39" s="403"/>
      <c r="BR39" s="403"/>
      <c r="BS39" s="403"/>
      <c r="BT39" s="403"/>
      <c r="BU39" s="403"/>
      <c r="BV39" s="403"/>
      <c r="BW39" s="403"/>
      <c r="BX39" s="403"/>
      <c r="BY39" s="403"/>
      <c r="BZ39" s="403"/>
      <c r="CA39" s="403"/>
      <c r="CB39" s="403"/>
      <c r="CC39" s="403"/>
      <c r="CD39" s="403"/>
      <c r="CE39" s="403"/>
      <c r="CF39" s="403"/>
      <c r="CG39" s="403"/>
      <c r="CH39" s="403"/>
      <c r="CI39" s="403"/>
      <c r="CJ39" s="403"/>
      <c r="CK39" s="403"/>
      <c r="CL39" s="403"/>
      <c r="CM39" s="403"/>
      <c r="CN39" s="403"/>
      <c r="CO39" s="403"/>
      <c r="CP39" s="403"/>
      <c r="CQ39" s="403"/>
      <c r="CR39" s="403"/>
      <c r="CS39" s="403"/>
      <c r="CT39" s="403"/>
      <c r="CU39" s="403"/>
      <c r="CV39" s="403"/>
      <c r="CW39" s="403"/>
      <c r="CX39" s="403"/>
      <c r="CY39" s="403"/>
      <c r="CZ39" s="403"/>
      <c r="DA39" s="403"/>
      <c r="DB39" s="403"/>
      <c r="DC39" s="403"/>
      <c r="DD39" s="403"/>
      <c r="DE39" s="403"/>
      <c r="DF39" s="403"/>
      <c r="DG39" s="403"/>
      <c r="DH39" s="403"/>
      <c r="DI39" s="403"/>
      <c r="DJ39" s="403"/>
      <c r="DK39" s="403"/>
      <c r="DL39" s="403"/>
      <c r="DM39" s="403"/>
      <c r="DN39" s="403"/>
      <c r="DO39" s="403"/>
      <c r="DP39" s="403"/>
      <c r="DQ39" s="403"/>
      <c r="DR39" s="403"/>
      <c r="DS39" s="403"/>
      <c r="DT39" s="403"/>
      <c r="DU39" s="403"/>
      <c r="DV39" s="403"/>
      <c r="DW39" s="403"/>
      <c r="DX39" s="403"/>
      <c r="DY39" s="403"/>
      <c r="DZ39" s="403"/>
      <c r="EA39" s="403"/>
      <c r="EB39" s="403"/>
      <c r="EC39" s="403"/>
      <c r="ED39" s="403"/>
      <c r="EE39" s="403"/>
      <c r="EF39" s="403"/>
      <c r="EG39" s="403"/>
      <c r="EH39" s="403"/>
      <c r="EI39" s="403"/>
      <c r="EJ39" s="403"/>
      <c r="EK39" s="403"/>
      <c r="EL39" s="403"/>
      <c r="EM39" s="403"/>
      <c r="EN39" s="403"/>
      <c r="EO39" s="403"/>
      <c r="EP39" s="403"/>
      <c r="EQ39" s="403"/>
      <c r="ER39" s="403"/>
      <c r="ES39" s="403"/>
      <c r="ET39" s="403"/>
      <c r="EU39" s="403"/>
      <c r="EV39" s="403"/>
      <c r="EW39" s="403"/>
      <c r="EX39" s="403"/>
      <c r="EY39" s="403"/>
      <c r="EZ39" s="403"/>
      <c r="FA39" s="403"/>
      <c r="FB39" s="403"/>
      <c r="FC39" s="403"/>
      <c r="FD39" s="403"/>
      <c r="FE39" s="403"/>
      <c r="FF39" s="403"/>
      <c r="FG39" s="403"/>
      <c r="FH39" s="403"/>
      <c r="FI39" s="403"/>
      <c r="FJ39" s="403"/>
      <c r="FK39" s="403"/>
      <c r="FL39" s="403"/>
      <c r="FM39" s="403"/>
      <c r="FN39" s="403"/>
      <c r="FO39" s="403"/>
      <c r="FP39" s="403"/>
      <c r="FQ39" s="403"/>
      <c r="FR39" s="403"/>
      <c r="FS39" s="403"/>
      <c r="FT39" s="403"/>
      <c r="FU39" s="403"/>
      <c r="FV39" s="403"/>
      <c r="FW39" s="403"/>
      <c r="FX39" s="403"/>
      <c r="FY39" s="403"/>
      <c r="FZ39" s="403"/>
      <c r="GA39" s="403"/>
      <c r="GB39" s="403"/>
      <c r="GC39" s="403"/>
      <c r="GD39" s="403"/>
      <c r="GE39" s="403"/>
      <c r="GF39" s="403"/>
      <c r="GG39" s="403"/>
      <c r="GH39" s="403"/>
      <c r="GI39" s="403"/>
      <c r="GJ39" s="403"/>
      <c r="GK39" s="403"/>
      <c r="GL39" s="403"/>
      <c r="GM39" s="403"/>
      <c r="GN39" s="403"/>
      <c r="GO39" s="403"/>
      <c r="GP39" s="403"/>
      <c r="GQ39" s="403"/>
      <c r="GR39" s="403"/>
      <c r="GS39" s="403"/>
      <c r="GT39" s="403"/>
      <c r="GU39" s="403"/>
      <c r="GV39" s="403"/>
      <c r="GW39" s="403"/>
      <c r="GX39" s="403"/>
      <c r="GY39" s="403"/>
      <c r="GZ39" s="403"/>
      <c r="HA39" s="403"/>
      <c r="HB39" s="403"/>
      <c r="HC39" s="403"/>
      <c r="HD39" s="403"/>
      <c r="HE39" s="403"/>
      <c r="HF39" s="403"/>
      <c r="HG39" s="403"/>
      <c r="HH39" s="403"/>
      <c r="HI39" s="403"/>
      <c r="HJ39" s="403"/>
      <c r="HK39" s="403"/>
      <c r="HL39" s="403"/>
      <c r="HM39" s="403"/>
      <c r="HN39" s="403"/>
      <c r="HO39" s="403"/>
      <c r="HP39" s="403"/>
      <c r="HQ39" s="403"/>
      <c r="HR39" s="403"/>
      <c r="HS39" s="403"/>
      <c r="HT39" s="403"/>
      <c r="HU39" s="403"/>
      <c r="HV39" s="403"/>
      <c r="HW39" s="403"/>
      <c r="HX39" s="403"/>
      <c r="HY39" s="403"/>
      <c r="HZ39" s="403"/>
      <c r="IA39" s="403"/>
      <c r="IB39" s="403"/>
      <c r="IC39" s="403"/>
      <c r="ID39" s="403"/>
      <c r="IE39" s="403"/>
      <c r="IF39" s="403"/>
      <c r="IG39" s="403"/>
      <c r="IH39" s="403"/>
      <c r="II39" s="403"/>
      <c r="IJ39" s="403"/>
      <c r="IK39" s="403"/>
      <c r="IL39" s="403"/>
      <c r="IM39" s="403"/>
      <c r="IN39" s="403"/>
      <c r="IO39" s="403"/>
      <c r="IP39" s="403"/>
      <c r="IQ39" s="403"/>
      <c r="IR39" s="403"/>
      <c r="IS39" s="403"/>
      <c r="IT39" s="403"/>
      <c r="IU39" s="403"/>
      <c r="IV39" s="403"/>
      <c r="IW39" s="403"/>
      <c r="IX39" s="403"/>
      <c r="IY39" s="403"/>
      <c r="IZ39" s="403"/>
      <c r="JA39" s="403"/>
      <c r="JB39" s="403"/>
      <c r="JC39" s="403"/>
      <c r="JD39" s="403"/>
      <c r="JE39" s="403"/>
      <c r="JF39" s="403"/>
      <c r="JG39" s="403"/>
      <c r="JH39" s="403"/>
      <c r="JI39" s="403"/>
      <c r="JJ39" s="403"/>
      <c r="JK39" s="403"/>
      <c r="JL39" s="403"/>
      <c r="JM39" s="403"/>
      <c r="JN39" s="403"/>
      <c r="JO39" s="403"/>
      <c r="JP39" s="403"/>
      <c r="JQ39" s="403"/>
      <c r="JR39" s="403"/>
      <c r="JS39" s="403"/>
      <c r="JT39" s="403"/>
      <c r="JU39" s="403"/>
      <c r="JV39" s="403">
        <v>8</v>
      </c>
      <c r="JW39" s="403">
        <v>8</v>
      </c>
      <c r="JX39" s="403">
        <v>8</v>
      </c>
      <c r="JY39" s="403">
        <v>8</v>
      </c>
      <c r="JZ39" s="403">
        <v>7</v>
      </c>
      <c r="KA39" s="403">
        <v>8</v>
      </c>
      <c r="KB39" s="403">
        <v>8</v>
      </c>
      <c r="KC39" s="403">
        <v>7</v>
      </c>
      <c r="KD39" s="403">
        <v>7</v>
      </c>
      <c r="KE39" s="403">
        <v>7</v>
      </c>
      <c r="KF39" s="403">
        <v>7</v>
      </c>
      <c r="KG39" s="403">
        <v>7</v>
      </c>
      <c r="KH39" s="403">
        <v>7</v>
      </c>
      <c r="KI39" s="403">
        <v>7</v>
      </c>
      <c r="KJ39" s="403"/>
      <c r="KK39" s="403"/>
      <c r="KL39" s="403"/>
      <c r="KM39" s="403"/>
      <c r="KN39" s="403"/>
      <c r="KO39" s="403"/>
      <c r="KP39" s="403"/>
      <c r="KQ39" s="403"/>
      <c r="KR39" s="403"/>
      <c r="KS39" s="403"/>
      <c r="KT39" s="403"/>
      <c r="KU39" s="403"/>
      <c r="KV39" s="403"/>
      <c r="KW39" s="403"/>
      <c r="KX39" s="403"/>
      <c r="KY39" s="403"/>
      <c r="KZ39" s="403"/>
      <c r="LA39" s="403"/>
      <c r="LB39" s="403"/>
      <c r="LC39" s="403"/>
      <c r="LD39" s="403"/>
      <c r="LE39" s="403"/>
      <c r="LF39" s="403"/>
      <c r="LG39" s="403"/>
      <c r="LH39" s="403"/>
      <c r="LI39" s="403"/>
      <c r="LJ39" s="403"/>
      <c r="LK39" s="403"/>
      <c r="LL39" s="403"/>
      <c r="LM39" s="403"/>
      <c r="LN39" s="403"/>
      <c r="LO39" s="403"/>
      <c r="LP39" s="403"/>
      <c r="LQ39" s="403"/>
      <c r="LR39" s="403"/>
      <c r="LS39" s="403"/>
      <c r="LT39" s="403"/>
      <c r="LU39" s="403"/>
      <c r="LV39" s="403"/>
      <c r="LW39" s="403"/>
      <c r="LX39" s="403"/>
      <c r="LY39" s="403"/>
      <c r="LZ39" s="403"/>
      <c r="MA39" s="403"/>
      <c r="MB39" s="403"/>
      <c r="MC39" s="403"/>
      <c r="MD39" s="403"/>
      <c r="ME39" s="403"/>
      <c r="MF39" s="403"/>
      <c r="MG39" s="403"/>
      <c r="MH39" s="403"/>
      <c r="MI39" s="403"/>
      <c r="MJ39" s="403"/>
      <c r="MK39" s="403"/>
      <c r="ML39" s="403"/>
      <c r="MM39" s="403"/>
      <c r="MN39" s="403"/>
      <c r="MO39" s="403"/>
      <c r="MP39" s="403"/>
      <c r="MQ39" s="403"/>
      <c r="MR39" s="403"/>
      <c r="MS39" s="403"/>
      <c r="MT39" s="403"/>
      <c r="MU39" s="403"/>
      <c r="MV39" s="403"/>
      <c r="MW39" s="403"/>
      <c r="MX39" s="403"/>
      <c r="MY39" s="403"/>
      <c r="MZ39" s="403"/>
      <c r="NA39" s="403"/>
      <c r="NB39" s="403"/>
      <c r="NC39" s="403"/>
      <c r="ND39" s="403"/>
      <c r="NE39" s="403"/>
      <c r="NF39" s="403"/>
      <c r="NG39" s="403"/>
      <c r="NH39" s="403"/>
      <c r="NI39" s="403"/>
      <c r="NJ39" s="403"/>
      <c r="NK39" s="403"/>
      <c r="NL39" s="403"/>
      <c r="NM39" s="403"/>
      <c r="NN39" s="403"/>
      <c r="NO39" s="403"/>
      <c r="NP39" s="403"/>
      <c r="NQ39" s="403"/>
      <c r="NR39" s="403"/>
      <c r="NS39" s="403"/>
      <c r="NT39" s="403"/>
      <c r="NU39" s="403"/>
      <c r="NV39" s="403"/>
      <c r="NW39" s="403"/>
      <c r="NX39" s="403"/>
      <c r="NY39" s="403"/>
      <c r="NZ39" s="403"/>
      <c r="OA39" s="403"/>
      <c r="OB39" s="403"/>
      <c r="OC39" s="403"/>
      <c r="OD39" s="403"/>
      <c r="OE39" s="403"/>
      <c r="OF39" s="403"/>
      <c r="OG39" s="403"/>
      <c r="OH39" s="403"/>
      <c r="OI39" s="403"/>
      <c r="OJ39" s="403"/>
      <c r="OK39" s="403"/>
      <c r="OL39" s="403"/>
      <c r="OM39" s="403"/>
      <c r="ON39" s="403"/>
      <c r="OO39" s="403"/>
      <c r="OP39" s="403"/>
      <c r="OQ39" s="403"/>
      <c r="OR39" s="403"/>
      <c r="OS39" s="403"/>
      <c r="OT39" s="403"/>
      <c r="OU39" s="403"/>
      <c r="OV39" s="403"/>
      <c r="OW39" s="403"/>
      <c r="OX39" s="403"/>
      <c r="OY39" s="403">
        <v>15</v>
      </c>
      <c r="OZ39" s="403">
        <v>15</v>
      </c>
      <c r="PA39" s="403">
        <v>15</v>
      </c>
      <c r="PB39" s="403">
        <v>15</v>
      </c>
      <c r="PC39" s="403">
        <v>14</v>
      </c>
      <c r="PD39" s="403">
        <v>15</v>
      </c>
      <c r="PE39" s="403">
        <v>15</v>
      </c>
    </row>
    <row r="40" spans="1:421" x14ac:dyDescent="0.3">
      <c r="A40" s="457" t="s">
        <v>2922</v>
      </c>
      <c r="B40" s="403"/>
      <c r="C40" s="403"/>
      <c r="D40" s="403"/>
      <c r="E40" s="403"/>
      <c r="F40" s="403"/>
      <c r="G40" s="403"/>
      <c r="H40" s="403"/>
      <c r="I40" s="403"/>
      <c r="J40" s="403"/>
      <c r="K40" s="403"/>
      <c r="L40" s="403"/>
      <c r="M40" s="403"/>
      <c r="N40" s="403"/>
      <c r="O40" s="403"/>
      <c r="P40" s="403"/>
      <c r="Q40" s="403"/>
      <c r="R40" s="403"/>
      <c r="S40" s="403"/>
      <c r="T40" s="403"/>
      <c r="U40" s="403"/>
      <c r="V40" s="403"/>
      <c r="W40" s="403"/>
      <c r="X40" s="403"/>
      <c r="Y40" s="403"/>
      <c r="Z40" s="403"/>
      <c r="AA40" s="403"/>
      <c r="AB40" s="403"/>
      <c r="AC40" s="403"/>
      <c r="AD40" s="403"/>
      <c r="AE40" s="403"/>
      <c r="AF40" s="403"/>
      <c r="AG40" s="403"/>
      <c r="AH40" s="403"/>
      <c r="AI40" s="403"/>
      <c r="AJ40" s="403"/>
      <c r="AK40" s="403"/>
      <c r="AL40" s="403"/>
      <c r="AM40" s="403"/>
      <c r="AN40" s="403"/>
      <c r="AO40" s="403"/>
      <c r="AP40" s="403"/>
      <c r="AQ40" s="403"/>
      <c r="AR40" s="403"/>
      <c r="AS40" s="403"/>
      <c r="AT40" s="403"/>
      <c r="AU40" s="403"/>
      <c r="AV40" s="403"/>
      <c r="AW40" s="403"/>
      <c r="AX40" s="403"/>
      <c r="AY40" s="403"/>
      <c r="AZ40" s="403"/>
      <c r="BA40" s="403"/>
      <c r="BB40" s="403"/>
      <c r="BC40" s="403"/>
      <c r="BD40" s="403"/>
      <c r="BE40" s="403"/>
      <c r="BF40" s="403"/>
      <c r="BG40" s="403"/>
      <c r="BH40" s="403"/>
      <c r="BI40" s="403"/>
      <c r="BJ40" s="403"/>
      <c r="BK40" s="403"/>
      <c r="BL40" s="403"/>
      <c r="BM40" s="403"/>
      <c r="BN40" s="403"/>
      <c r="BO40" s="403"/>
      <c r="BP40" s="403"/>
      <c r="BQ40" s="403"/>
      <c r="BR40" s="403"/>
      <c r="BS40" s="403"/>
      <c r="BT40" s="403"/>
      <c r="BU40" s="403"/>
      <c r="BV40" s="403"/>
      <c r="BW40" s="403"/>
      <c r="BX40" s="403"/>
      <c r="BY40" s="403"/>
      <c r="BZ40" s="403"/>
      <c r="CA40" s="403"/>
      <c r="CB40" s="403"/>
      <c r="CC40" s="403"/>
      <c r="CD40" s="403"/>
      <c r="CE40" s="403"/>
      <c r="CF40" s="403"/>
      <c r="CG40" s="403"/>
      <c r="CH40" s="403"/>
      <c r="CI40" s="403"/>
      <c r="CJ40" s="403"/>
      <c r="CK40" s="403"/>
      <c r="CL40" s="403"/>
      <c r="CM40" s="403"/>
      <c r="CN40" s="403"/>
      <c r="CO40" s="403"/>
      <c r="CP40" s="403"/>
      <c r="CQ40" s="403"/>
      <c r="CR40" s="403"/>
      <c r="CS40" s="403"/>
      <c r="CT40" s="403"/>
      <c r="CU40" s="403"/>
      <c r="CV40" s="403"/>
      <c r="CW40" s="403"/>
      <c r="CX40" s="403"/>
      <c r="CY40" s="403"/>
      <c r="CZ40" s="403"/>
      <c r="DA40" s="403"/>
      <c r="DB40" s="403"/>
      <c r="DC40" s="403"/>
      <c r="DD40" s="403"/>
      <c r="DE40" s="403"/>
      <c r="DF40" s="403"/>
      <c r="DG40" s="403"/>
      <c r="DH40" s="403"/>
      <c r="DI40" s="403"/>
      <c r="DJ40" s="403"/>
      <c r="DK40" s="403"/>
      <c r="DL40" s="403"/>
      <c r="DM40" s="403"/>
      <c r="DN40" s="403"/>
      <c r="DO40" s="403"/>
      <c r="DP40" s="403"/>
      <c r="DQ40" s="403"/>
      <c r="DR40" s="403"/>
      <c r="DS40" s="403"/>
      <c r="DT40" s="403"/>
      <c r="DU40" s="403"/>
      <c r="DV40" s="403"/>
      <c r="DW40" s="403"/>
      <c r="DX40" s="403"/>
      <c r="DY40" s="403"/>
      <c r="DZ40" s="403"/>
      <c r="EA40" s="403"/>
      <c r="EB40" s="403"/>
      <c r="EC40" s="403"/>
      <c r="ED40" s="403"/>
      <c r="EE40" s="403"/>
      <c r="EF40" s="403"/>
      <c r="EG40" s="403"/>
      <c r="EH40" s="403"/>
      <c r="EI40" s="403"/>
      <c r="EJ40" s="403"/>
      <c r="EK40" s="403"/>
      <c r="EL40" s="403"/>
      <c r="EM40" s="403"/>
      <c r="EN40" s="403"/>
      <c r="EO40" s="403"/>
      <c r="EP40" s="403"/>
      <c r="EQ40" s="403"/>
      <c r="ER40" s="403"/>
      <c r="ES40" s="403">
        <v>6</v>
      </c>
      <c r="ET40" s="403">
        <v>6</v>
      </c>
      <c r="EU40" s="403">
        <v>6</v>
      </c>
      <c r="EV40" s="403">
        <v>6</v>
      </c>
      <c r="EW40" s="403">
        <v>6</v>
      </c>
      <c r="EX40" s="403">
        <v>6</v>
      </c>
      <c r="EY40" s="403">
        <v>6</v>
      </c>
      <c r="EZ40" s="403">
        <v>4</v>
      </c>
      <c r="FA40" s="403">
        <v>4</v>
      </c>
      <c r="FB40" s="403">
        <v>4</v>
      </c>
      <c r="FC40" s="403">
        <v>4</v>
      </c>
      <c r="FD40" s="403">
        <v>4</v>
      </c>
      <c r="FE40" s="403">
        <v>4</v>
      </c>
      <c r="FF40" s="403">
        <v>4</v>
      </c>
      <c r="FG40" s="403">
        <v>8</v>
      </c>
      <c r="FH40" s="403">
        <v>8</v>
      </c>
      <c r="FI40" s="403">
        <v>8</v>
      </c>
      <c r="FJ40" s="403">
        <v>8</v>
      </c>
      <c r="FK40" s="403">
        <v>8</v>
      </c>
      <c r="FL40" s="403">
        <v>8</v>
      </c>
      <c r="FM40" s="403">
        <v>8</v>
      </c>
      <c r="FN40" s="403">
        <v>8</v>
      </c>
      <c r="FO40" s="403">
        <v>8</v>
      </c>
      <c r="FP40" s="403">
        <v>8</v>
      </c>
      <c r="FQ40" s="403">
        <v>8</v>
      </c>
      <c r="FR40" s="403">
        <v>8</v>
      </c>
      <c r="FS40" s="403">
        <v>8</v>
      </c>
      <c r="FT40" s="403">
        <v>8</v>
      </c>
      <c r="FU40" s="403"/>
      <c r="FV40" s="403"/>
      <c r="FW40" s="403"/>
      <c r="FX40" s="403"/>
      <c r="FY40" s="403"/>
      <c r="FZ40" s="403"/>
      <c r="GA40" s="403"/>
      <c r="GB40" s="403"/>
      <c r="GC40" s="403"/>
      <c r="GD40" s="403"/>
      <c r="GE40" s="403"/>
      <c r="GF40" s="403"/>
      <c r="GG40" s="403"/>
      <c r="GH40" s="403"/>
      <c r="GI40" s="403"/>
      <c r="GJ40" s="403"/>
      <c r="GK40" s="403"/>
      <c r="GL40" s="403"/>
      <c r="GM40" s="403"/>
      <c r="GN40" s="403"/>
      <c r="GO40" s="403"/>
      <c r="GP40" s="403"/>
      <c r="GQ40" s="403"/>
      <c r="GR40" s="403"/>
      <c r="GS40" s="403"/>
      <c r="GT40" s="403"/>
      <c r="GU40" s="403"/>
      <c r="GV40" s="403"/>
      <c r="GW40" s="403"/>
      <c r="GX40" s="403"/>
      <c r="GY40" s="403"/>
      <c r="GZ40" s="403"/>
      <c r="HA40" s="403"/>
      <c r="HB40" s="403"/>
      <c r="HC40" s="403"/>
      <c r="HD40" s="403"/>
      <c r="HE40" s="403"/>
      <c r="HF40" s="403"/>
      <c r="HG40" s="403"/>
      <c r="HH40" s="403"/>
      <c r="HI40" s="403"/>
      <c r="HJ40" s="403"/>
      <c r="HK40" s="403"/>
      <c r="HL40" s="403"/>
      <c r="HM40" s="403"/>
      <c r="HN40" s="403"/>
      <c r="HO40" s="403"/>
      <c r="HP40" s="403"/>
      <c r="HQ40" s="403"/>
      <c r="HR40" s="403"/>
      <c r="HS40" s="403"/>
      <c r="HT40" s="403"/>
      <c r="HU40" s="403"/>
      <c r="HV40" s="403"/>
      <c r="HW40" s="403"/>
      <c r="HX40" s="403"/>
      <c r="HY40" s="403"/>
      <c r="HZ40" s="403"/>
      <c r="IA40" s="403"/>
      <c r="IB40" s="403"/>
      <c r="IC40" s="403"/>
      <c r="ID40" s="403"/>
      <c r="IE40" s="403"/>
      <c r="IF40" s="403"/>
      <c r="IG40" s="403"/>
      <c r="IH40" s="403"/>
      <c r="II40" s="403"/>
      <c r="IJ40" s="403"/>
      <c r="IK40" s="403"/>
      <c r="IL40" s="403"/>
      <c r="IM40" s="403"/>
      <c r="IN40" s="403"/>
      <c r="IO40" s="403"/>
      <c r="IP40" s="403"/>
      <c r="IQ40" s="403"/>
      <c r="IR40" s="403"/>
      <c r="IS40" s="403"/>
      <c r="IT40" s="403"/>
      <c r="IU40" s="403"/>
      <c r="IV40" s="403"/>
      <c r="IW40" s="403"/>
      <c r="IX40" s="403"/>
      <c r="IY40" s="403"/>
      <c r="IZ40" s="403"/>
      <c r="JA40" s="403"/>
      <c r="JB40" s="403"/>
      <c r="JC40" s="403"/>
      <c r="JD40" s="403"/>
      <c r="JE40" s="403"/>
      <c r="JF40" s="403"/>
      <c r="JG40" s="403"/>
      <c r="JH40" s="403"/>
      <c r="JI40" s="403"/>
      <c r="JJ40" s="403"/>
      <c r="JK40" s="403"/>
      <c r="JL40" s="403"/>
      <c r="JM40" s="403"/>
      <c r="JN40" s="403"/>
      <c r="JO40" s="403"/>
      <c r="JP40" s="403"/>
      <c r="JQ40" s="403"/>
      <c r="JR40" s="403"/>
      <c r="JS40" s="403"/>
      <c r="JT40" s="403"/>
      <c r="JU40" s="403"/>
      <c r="JV40" s="403"/>
      <c r="JW40" s="403"/>
      <c r="JX40" s="403"/>
      <c r="JY40" s="403"/>
      <c r="JZ40" s="403"/>
      <c r="KA40" s="403"/>
      <c r="KB40" s="403"/>
      <c r="KC40" s="403"/>
      <c r="KD40" s="403"/>
      <c r="KE40" s="403"/>
      <c r="KF40" s="403"/>
      <c r="KG40" s="403"/>
      <c r="KH40" s="403"/>
      <c r="KI40" s="403"/>
      <c r="KJ40" s="403"/>
      <c r="KK40" s="403"/>
      <c r="KL40" s="403"/>
      <c r="KM40" s="403"/>
      <c r="KN40" s="403"/>
      <c r="KO40" s="403"/>
      <c r="KP40" s="403"/>
      <c r="KQ40" s="403"/>
      <c r="KR40" s="403"/>
      <c r="KS40" s="403"/>
      <c r="KT40" s="403"/>
      <c r="KU40" s="403"/>
      <c r="KV40" s="403"/>
      <c r="KW40" s="403"/>
      <c r="KX40" s="403"/>
      <c r="KY40" s="403"/>
      <c r="KZ40" s="403"/>
      <c r="LA40" s="403"/>
      <c r="LB40" s="403"/>
      <c r="LC40" s="403"/>
      <c r="LD40" s="403"/>
      <c r="LE40" s="403"/>
      <c r="LF40" s="403"/>
      <c r="LG40" s="403"/>
      <c r="LH40" s="403"/>
      <c r="LI40" s="403"/>
      <c r="LJ40" s="403"/>
      <c r="LK40" s="403"/>
      <c r="LL40" s="403"/>
      <c r="LM40" s="403"/>
      <c r="LN40" s="403"/>
      <c r="LO40" s="403"/>
      <c r="LP40" s="403"/>
      <c r="LQ40" s="403"/>
      <c r="LR40" s="403"/>
      <c r="LS40" s="403"/>
      <c r="LT40" s="403"/>
      <c r="LU40" s="403"/>
      <c r="LV40" s="403"/>
      <c r="LW40" s="403"/>
      <c r="LX40" s="403"/>
      <c r="LY40" s="403"/>
      <c r="LZ40" s="403"/>
      <c r="MA40" s="403"/>
      <c r="MB40" s="403"/>
      <c r="MC40" s="403"/>
      <c r="MD40" s="403"/>
      <c r="ME40" s="403"/>
      <c r="MF40" s="403"/>
      <c r="MG40" s="403"/>
      <c r="MH40" s="403"/>
      <c r="MI40" s="403"/>
      <c r="MJ40" s="403"/>
      <c r="MK40" s="403"/>
      <c r="ML40" s="403"/>
      <c r="MM40" s="403"/>
      <c r="MN40" s="403"/>
      <c r="MO40" s="403"/>
      <c r="MP40" s="403"/>
      <c r="MQ40" s="403"/>
      <c r="MR40" s="403"/>
      <c r="MS40" s="403"/>
      <c r="MT40" s="403"/>
      <c r="MU40" s="403"/>
      <c r="MV40" s="403"/>
      <c r="MW40" s="403"/>
      <c r="MX40" s="403"/>
      <c r="MY40" s="403"/>
      <c r="MZ40" s="403"/>
      <c r="NA40" s="403"/>
      <c r="NB40" s="403"/>
      <c r="NC40" s="403"/>
      <c r="ND40" s="403"/>
      <c r="NE40" s="403"/>
      <c r="NF40" s="403"/>
      <c r="NG40" s="403"/>
      <c r="NH40" s="403"/>
      <c r="NI40" s="403"/>
      <c r="NJ40" s="403"/>
      <c r="NK40" s="403"/>
      <c r="NL40" s="403"/>
      <c r="NM40" s="403"/>
      <c r="NN40" s="403"/>
      <c r="NO40" s="403"/>
      <c r="NP40" s="403"/>
      <c r="NQ40" s="403"/>
      <c r="NR40" s="403"/>
      <c r="NS40" s="403"/>
      <c r="NT40" s="403"/>
      <c r="NU40" s="403"/>
      <c r="NV40" s="403"/>
      <c r="NW40" s="403"/>
      <c r="NX40" s="403"/>
      <c r="NY40" s="403"/>
      <c r="NZ40" s="403"/>
      <c r="OA40" s="403"/>
      <c r="OB40" s="403"/>
      <c r="OC40" s="403"/>
      <c r="OD40" s="403"/>
      <c r="OE40" s="403"/>
      <c r="OF40" s="403"/>
      <c r="OG40" s="403"/>
      <c r="OH40" s="403"/>
      <c r="OI40" s="403"/>
      <c r="OJ40" s="403"/>
      <c r="OK40" s="403"/>
      <c r="OL40" s="403"/>
      <c r="OM40" s="403"/>
      <c r="ON40" s="403"/>
      <c r="OO40" s="403"/>
      <c r="OP40" s="403"/>
      <c r="OQ40" s="403"/>
      <c r="OR40" s="403"/>
      <c r="OS40" s="403"/>
      <c r="OT40" s="403"/>
      <c r="OU40" s="403"/>
      <c r="OV40" s="403"/>
      <c r="OW40" s="403"/>
      <c r="OX40" s="403"/>
      <c r="OY40" s="403">
        <v>26</v>
      </c>
      <c r="OZ40" s="403">
        <v>26</v>
      </c>
      <c r="PA40" s="403">
        <v>26</v>
      </c>
      <c r="PB40" s="403">
        <v>26</v>
      </c>
      <c r="PC40" s="403">
        <v>26</v>
      </c>
      <c r="PD40" s="403">
        <v>26</v>
      </c>
      <c r="PE40" s="403">
        <v>26</v>
      </c>
    </row>
    <row r="41" spans="1:421" x14ac:dyDescent="0.3">
      <c r="A41" s="457" t="s">
        <v>2967</v>
      </c>
      <c r="B41" s="403"/>
      <c r="C41" s="403"/>
      <c r="D41" s="403"/>
      <c r="E41" s="403"/>
      <c r="F41" s="403"/>
      <c r="G41" s="403"/>
      <c r="H41" s="403"/>
      <c r="I41" s="403"/>
      <c r="J41" s="403"/>
      <c r="K41" s="403"/>
      <c r="L41" s="403"/>
      <c r="M41" s="403"/>
      <c r="N41" s="403"/>
      <c r="O41" s="403"/>
      <c r="P41" s="403"/>
      <c r="Q41" s="403"/>
      <c r="R41" s="403"/>
      <c r="S41" s="403"/>
      <c r="T41" s="403"/>
      <c r="U41" s="403"/>
      <c r="V41" s="403"/>
      <c r="W41" s="403"/>
      <c r="X41" s="403"/>
      <c r="Y41" s="403"/>
      <c r="Z41" s="403"/>
      <c r="AA41" s="403"/>
      <c r="AB41" s="403"/>
      <c r="AC41" s="403"/>
      <c r="AD41" s="403"/>
      <c r="AE41" s="403"/>
      <c r="AF41" s="403"/>
      <c r="AG41" s="403"/>
      <c r="AH41" s="403"/>
      <c r="AI41" s="403"/>
      <c r="AJ41" s="403"/>
      <c r="AK41" s="403"/>
      <c r="AL41" s="403"/>
      <c r="AM41" s="403"/>
      <c r="AN41" s="403"/>
      <c r="AO41" s="403"/>
      <c r="AP41" s="403"/>
      <c r="AQ41" s="403"/>
      <c r="AR41" s="403"/>
      <c r="AS41" s="403"/>
      <c r="AT41" s="403"/>
      <c r="AU41" s="403"/>
      <c r="AV41" s="403"/>
      <c r="AW41" s="403"/>
      <c r="AX41" s="403"/>
      <c r="AY41" s="403"/>
      <c r="AZ41" s="403"/>
      <c r="BA41" s="403"/>
      <c r="BB41" s="403"/>
      <c r="BC41" s="403"/>
      <c r="BD41" s="403"/>
      <c r="BE41" s="403"/>
      <c r="BF41" s="403"/>
      <c r="BG41" s="403"/>
      <c r="BH41" s="403"/>
      <c r="BI41" s="403"/>
      <c r="BJ41" s="403"/>
      <c r="BK41" s="403"/>
      <c r="BL41" s="403"/>
      <c r="BM41" s="403"/>
      <c r="BN41" s="403"/>
      <c r="BO41" s="403"/>
      <c r="BP41" s="403"/>
      <c r="BQ41" s="403"/>
      <c r="BR41" s="403"/>
      <c r="BS41" s="403"/>
      <c r="BT41" s="403"/>
      <c r="BU41" s="403"/>
      <c r="BV41" s="403"/>
      <c r="BW41" s="403"/>
      <c r="BX41" s="403"/>
      <c r="BY41" s="403"/>
      <c r="BZ41" s="403"/>
      <c r="CA41" s="403"/>
      <c r="CB41" s="403"/>
      <c r="CC41" s="403"/>
      <c r="CD41" s="403"/>
      <c r="CE41" s="403"/>
      <c r="CF41" s="403"/>
      <c r="CG41" s="403"/>
      <c r="CH41" s="403"/>
      <c r="CI41" s="403"/>
      <c r="CJ41" s="403"/>
      <c r="CK41" s="403"/>
      <c r="CL41" s="403"/>
      <c r="CM41" s="403"/>
      <c r="CN41" s="403"/>
      <c r="CO41" s="403"/>
      <c r="CP41" s="403"/>
      <c r="CQ41" s="403"/>
      <c r="CR41" s="403"/>
      <c r="CS41" s="403"/>
      <c r="CT41" s="403"/>
      <c r="CU41" s="403"/>
      <c r="CV41" s="403"/>
      <c r="CW41" s="403"/>
      <c r="CX41" s="403"/>
      <c r="CY41" s="403"/>
      <c r="CZ41" s="403"/>
      <c r="DA41" s="403"/>
      <c r="DB41" s="403"/>
      <c r="DC41" s="403"/>
      <c r="DD41" s="403"/>
      <c r="DE41" s="403"/>
      <c r="DF41" s="403"/>
      <c r="DG41" s="403"/>
      <c r="DH41" s="403"/>
      <c r="DI41" s="403"/>
      <c r="DJ41" s="403"/>
      <c r="DK41" s="403"/>
      <c r="DL41" s="403"/>
      <c r="DM41" s="403"/>
      <c r="DN41" s="403"/>
      <c r="DO41" s="403"/>
      <c r="DP41" s="403"/>
      <c r="DQ41" s="403"/>
      <c r="DR41" s="403"/>
      <c r="DS41" s="403"/>
      <c r="DT41" s="403"/>
      <c r="DU41" s="403"/>
      <c r="DV41" s="403"/>
      <c r="DW41" s="403"/>
      <c r="DX41" s="403"/>
      <c r="DY41" s="403"/>
      <c r="DZ41" s="403"/>
      <c r="EA41" s="403"/>
      <c r="EB41" s="403"/>
      <c r="EC41" s="403"/>
      <c r="ED41" s="403"/>
      <c r="EE41" s="403"/>
      <c r="EF41" s="403"/>
      <c r="EG41" s="403"/>
      <c r="EH41" s="403"/>
      <c r="EI41" s="403"/>
      <c r="EJ41" s="403"/>
      <c r="EK41" s="403"/>
      <c r="EL41" s="403"/>
      <c r="EM41" s="403"/>
      <c r="EN41" s="403"/>
      <c r="EO41" s="403"/>
      <c r="EP41" s="403"/>
      <c r="EQ41" s="403"/>
      <c r="ER41" s="403"/>
      <c r="ES41" s="403"/>
      <c r="ET41" s="403"/>
      <c r="EU41" s="403"/>
      <c r="EV41" s="403"/>
      <c r="EW41" s="403"/>
      <c r="EX41" s="403"/>
      <c r="EY41" s="403"/>
      <c r="EZ41" s="403"/>
      <c r="FA41" s="403"/>
      <c r="FB41" s="403"/>
      <c r="FC41" s="403"/>
      <c r="FD41" s="403"/>
      <c r="FE41" s="403"/>
      <c r="FF41" s="403"/>
      <c r="FG41" s="403"/>
      <c r="FH41" s="403"/>
      <c r="FI41" s="403"/>
      <c r="FJ41" s="403"/>
      <c r="FK41" s="403"/>
      <c r="FL41" s="403"/>
      <c r="FM41" s="403"/>
      <c r="FN41" s="403"/>
      <c r="FO41" s="403"/>
      <c r="FP41" s="403"/>
      <c r="FQ41" s="403"/>
      <c r="FR41" s="403"/>
      <c r="FS41" s="403"/>
      <c r="FT41" s="403"/>
      <c r="FU41" s="403"/>
      <c r="FV41" s="403"/>
      <c r="FW41" s="403"/>
      <c r="FX41" s="403"/>
      <c r="FY41" s="403"/>
      <c r="FZ41" s="403"/>
      <c r="GA41" s="403"/>
      <c r="GB41" s="403"/>
      <c r="GC41" s="403"/>
      <c r="GD41" s="403"/>
      <c r="GE41" s="403"/>
      <c r="GF41" s="403"/>
      <c r="GG41" s="403"/>
      <c r="GH41" s="403"/>
      <c r="GI41" s="403"/>
      <c r="GJ41" s="403"/>
      <c r="GK41" s="403"/>
      <c r="GL41" s="403"/>
      <c r="GM41" s="403"/>
      <c r="GN41" s="403"/>
      <c r="GO41" s="403"/>
      <c r="GP41" s="403"/>
      <c r="GQ41" s="403"/>
      <c r="GR41" s="403"/>
      <c r="GS41" s="403"/>
      <c r="GT41" s="403"/>
      <c r="GU41" s="403"/>
      <c r="GV41" s="403"/>
      <c r="GW41" s="403"/>
      <c r="GX41" s="403"/>
      <c r="GY41" s="403"/>
      <c r="GZ41" s="403"/>
      <c r="HA41" s="403"/>
      <c r="HB41" s="403"/>
      <c r="HC41" s="403"/>
      <c r="HD41" s="403"/>
      <c r="HE41" s="403"/>
      <c r="HF41" s="403"/>
      <c r="HG41" s="403"/>
      <c r="HH41" s="403"/>
      <c r="HI41" s="403"/>
      <c r="HJ41" s="403"/>
      <c r="HK41" s="403"/>
      <c r="HL41" s="403"/>
      <c r="HM41" s="403"/>
      <c r="HN41" s="403"/>
      <c r="HO41" s="403"/>
      <c r="HP41" s="403"/>
      <c r="HQ41" s="403"/>
      <c r="HR41" s="403"/>
      <c r="HS41" s="403"/>
      <c r="HT41" s="403"/>
      <c r="HU41" s="403"/>
      <c r="HV41" s="403"/>
      <c r="HW41" s="403"/>
      <c r="HX41" s="403"/>
      <c r="HY41" s="403"/>
      <c r="HZ41" s="403"/>
      <c r="IA41" s="403"/>
      <c r="IB41" s="403"/>
      <c r="IC41" s="403"/>
      <c r="ID41" s="403"/>
      <c r="IE41" s="403"/>
      <c r="IF41" s="403"/>
      <c r="IG41" s="403"/>
      <c r="IH41" s="403"/>
      <c r="II41" s="403"/>
      <c r="IJ41" s="403"/>
      <c r="IK41" s="403"/>
      <c r="IL41" s="403"/>
      <c r="IM41" s="403"/>
      <c r="IN41" s="403"/>
      <c r="IO41" s="403"/>
      <c r="IP41" s="403"/>
      <c r="IQ41" s="403"/>
      <c r="IR41" s="403"/>
      <c r="IS41" s="403"/>
      <c r="IT41" s="403"/>
      <c r="IU41" s="403"/>
      <c r="IV41" s="403"/>
      <c r="IW41" s="403"/>
      <c r="IX41" s="403"/>
      <c r="IY41" s="403"/>
      <c r="IZ41" s="403"/>
      <c r="JA41" s="403"/>
      <c r="JB41" s="403"/>
      <c r="JC41" s="403"/>
      <c r="JD41" s="403"/>
      <c r="JE41" s="403"/>
      <c r="JF41" s="403"/>
      <c r="JG41" s="403"/>
      <c r="JH41" s="403"/>
      <c r="JI41" s="403"/>
      <c r="JJ41" s="403"/>
      <c r="JK41" s="403"/>
      <c r="JL41" s="403"/>
      <c r="JM41" s="403"/>
      <c r="JN41" s="403"/>
      <c r="JO41" s="403"/>
      <c r="JP41" s="403"/>
      <c r="JQ41" s="403"/>
      <c r="JR41" s="403"/>
      <c r="JS41" s="403"/>
      <c r="JT41" s="403"/>
      <c r="JU41" s="403"/>
      <c r="JV41" s="403"/>
      <c r="JW41" s="403"/>
      <c r="JX41" s="403"/>
      <c r="JY41" s="403"/>
      <c r="JZ41" s="403"/>
      <c r="KA41" s="403"/>
      <c r="KB41" s="403"/>
      <c r="KC41" s="403"/>
      <c r="KD41" s="403"/>
      <c r="KE41" s="403"/>
      <c r="KF41" s="403"/>
      <c r="KG41" s="403"/>
      <c r="KH41" s="403"/>
      <c r="KI41" s="403"/>
      <c r="KJ41" s="403"/>
      <c r="KK41" s="403"/>
      <c r="KL41" s="403"/>
      <c r="KM41" s="403"/>
      <c r="KN41" s="403"/>
      <c r="KO41" s="403"/>
      <c r="KP41" s="403"/>
      <c r="KQ41" s="403"/>
      <c r="KR41" s="403"/>
      <c r="KS41" s="403"/>
      <c r="KT41" s="403"/>
      <c r="KU41" s="403"/>
      <c r="KV41" s="403"/>
      <c r="KW41" s="403"/>
      <c r="KX41" s="403">
        <v>4</v>
      </c>
      <c r="KY41" s="403">
        <v>4</v>
      </c>
      <c r="KZ41" s="403">
        <v>3</v>
      </c>
      <c r="LA41" s="403"/>
      <c r="LB41" s="403">
        <v>4</v>
      </c>
      <c r="LC41" s="403">
        <v>4</v>
      </c>
      <c r="LD41" s="403">
        <v>4</v>
      </c>
      <c r="LE41" s="403"/>
      <c r="LF41" s="403"/>
      <c r="LG41" s="403"/>
      <c r="LH41" s="403"/>
      <c r="LI41" s="403"/>
      <c r="LJ41" s="403"/>
      <c r="LK41" s="403"/>
      <c r="LL41" s="403"/>
      <c r="LM41" s="403"/>
      <c r="LN41" s="403"/>
      <c r="LO41" s="403"/>
      <c r="LP41" s="403"/>
      <c r="LQ41" s="403"/>
      <c r="LR41" s="403"/>
      <c r="LS41" s="403"/>
      <c r="LT41" s="403"/>
      <c r="LU41" s="403"/>
      <c r="LV41" s="403"/>
      <c r="LW41" s="403"/>
      <c r="LX41" s="403"/>
      <c r="LY41" s="403"/>
      <c r="LZ41" s="403"/>
      <c r="MA41" s="403"/>
      <c r="MB41" s="403"/>
      <c r="MC41" s="403"/>
      <c r="MD41" s="403"/>
      <c r="ME41" s="403"/>
      <c r="MF41" s="403"/>
      <c r="MG41" s="403"/>
      <c r="MH41" s="403"/>
      <c r="MI41" s="403"/>
      <c r="MJ41" s="403"/>
      <c r="MK41" s="403"/>
      <c r="ML41" s="403"/>
      <c r="MM41" s="403"/>
      <c r="MN41" s="403"/>
      <c r="MO41" s="403"/>
      <c r="MP41" s="403"/>
      <c r="MQ41" s="403"/>
      <c r="MR41" s="403"/>
      <c r="MS41" s="403"/>
      <c r="MT41" s="403"/>
      <c r="MU41" s="403"/>
      <c r="MV41" s="403"/>
      <c r="MW41" s="403"/>
      <c r="MX41" s="403"/>
      <c r="MY41" s="403"/>
      <c r="MZ41" s="403"/>
      <c r="NA41" s="403"/>
      <c r="NB41" s="403"/>
      <c r="NC41" s="403"/>
      <c r="ND41" s="403"/>
      <c r="NE41" s="403"/>
      <c r="NF41" s="403"/>
      <c r="NG41" s="403"/>
      <c r="NH41" s="403"/>
      <c r="NI41" s="403"/>
      <c r="NJ41" s="403"/>
      <c r="NK41" s="403"/>
      <c r="NL41" s="403"/>
      <c r="NM41" s="403"/>
      <c r="NN41" s="403"/>
      <c r="NO41" s="403"/>
      <c r="NP41" s="403"/>
      <c r="NQ41" s="403"/>
      <c r="NR41" s="403"/>
      <c r="NS41" s="403"/>
      <c r="NT41" s="403"/>
      <c r="NU41" s="403"/>
      <c r="NV41" s="403"/>
      <c r="NW41" s="403"/>
      <c r="NX41" s="403"/>
      <c r="NY41" s="403"/>
      <c r="NZ41" s="403"/>
      <c r="OA41" s="403"/>
      <c r="OB41" s="403"/>
      <c r="OC41" s="403"/>
      <c r="OD41" s="403"/>
      <c r="OE41" s="403"/>
      <c r="OF41" s="403"/>
      <c r="OG41" s="403"/>
      <c r="OH41" s="403"/>
      <c r="OI41" s="403"/>
      <c r="OJ41" s="403"/>
      <c r="OK41" s="403"/>
      <c r="OL41" s="403"/>
      <c r="OM41" s="403"/>
      <c r="ON41" s="403"/>
      <c r="OO41" s="403"/>
      <c r="OP41" s="403"/>
      <c r="OQ41" s="403"/>
      <c r="OR41" s="403"/>
      <c r="OS41" s="403"/>
      <c r="OT41" s="403"/>
      <c r="OU41" s="403"/>
      <c r="OV41" s="403"/>
      <c r="OW41" s="403"/>
      <c r="OX41" s="403"/>
      <c r="OY41" s="403">
        <v>4</v>
      </c>
      <c r="OZ41" s="403">
        <v>4</v>
      </c>
      <c r="PA41" s="403">
        <v>3</v>
      </c>
      <c r="PB41" s="403"/>
      <c r="PC41" s="403">
        <v>4</v>
      </c>
      <c r="PD41" s="403">
        <v>4</v>
      </c>
      <c r="PE41" s="403">
        <v>4</v>
      </c>
    </row>
    <row r="42" spans="1:421" x14ac:dyDescent="0.3">
      <c r="A42" s="273" t="s">
        <v>96</v>
      </c>
      <c r="B42" s="403"/>
      <c r="C42" s="403"/>
      <c r="D42" s="403"/>
      <c r="E42" s="403"/>
      <c r="F42" s="403"/>
      <c r="G42" s="403"/>
      <c r="H42" s="403"/>
      <c r="I42" s="403"/>
      <c r="J42" s="403"/>
      <c r="K42" s="403"/>
      <c r="L42" s="403"/>
      <c r="M42" s="403"/>
      <c r="N42" s="403"/>
      <c r="O42" s="403"/>
      <c r="P42" s="403"/>
      <c r="Q42" s="403"/>
      <c r="R42" s="403"/>
      <c r="S42" s="403"/>
      <c r="T42" s="403"/>
      <c r="U42" s="403"/>
      <c r="V42" s="403"/>
      <c r="W42" s="403">
        <v>2</v>
      </c>
      <c r="X42" s="403">
        <v>2</v>
      </c>
      <c r="Y42" s="403"/>
      <c r="Z42" s="403"/>
      <c r="AA42" s="403">
        <v>2</v>
      </c>
      <c r="AB42" s="403">
        <v>2</v>
      </c>
      <c r="AC42" s="403">
        <v>2</v>
      </c>
      <c r="AD42" s="403"/>
      <c r="AE42" s="403"/>
      <c r="AF42" s="403"/>
      <c r="AG42" s="403"/>
      <c r="AH42" s="403"/>
      <c r="AI42" s="403"/>
      <c r="AJ42" s="403"/>
      <c r="AK42" s="403"/>
      <c r="AL42" s="403"/>
      <c r="AM42" s="403"/>
      <c r="AN42" s="403"/>
      <c r="AO42" s="403"/>
      <c r="AP42" s="403"/>
      <c r="AQ42" s="403"/>
      <c r="AR42" s="403">
        <v>2</v>
      </c>
      <c r="AS42" s="403">
        <v>2</v>
      </c>
      <c r="AT42" s="403"/>
      <c r="AU42" s="403"/>
      <c r="AV42" s="403">
        <v>2</v>
      </c>
      <c r="AW42" s="403">
        <v>2</v>
      </c>
      <c r="AX42" s="403">
        <v>2</v>
      </c>
      <c r="AY42" s="403"/>
      <c r="AZ42" s="403"/>
      <c r="BA42" s="403"/>
      <c r="BB42" s="403"/>
      <c r="BC42" s="403"/>
      <c r="BD42" s="403"/>
      <c r="BE42" s="403"/>
      <c r="BF42" s="403"/>
      <c r="BG42" s="403"/>
      <c r="BH42" s="403"/>
      <c r="BI42" s="403"/>
      <c r="BJ42" s="403"/>
      <c r="BK42" s="403"/>
      <c r="BL42" s="403"/>
      <c r="BM42" s="403"/>
      <c r="BN42" s="403"/>
      <c r="BO42" s="403"/>
      <c r="BP42" s="403"/>
      <c r="BQ42" s="403"/>
      <c r="BR42" s="403"/>
      <c r="BS42" s="403"/>
      <c r="BT42" s="403">
        <v>1</v>
      </c>
      <c r="BU42" s="403">
        <v>1</v>
      </c>
      <c r="BV42" s="403">
        <v>1</v>
      </c>
      <c r="BW42" s="403"/>
      <c r="BX42" s="403">
        <v>1</v>
      </c>
      <c r="BY42" s="403">
        <v>1</v>
      </c>
      <c r="BZ42" s="403">
        <v>1</v>
      </c>
      <c r="CA42" s="403"/>
      <c r="CB42" s="403"/>
      <c r="CC42" s="403"/>
      <c r="CD42" s="403"/>
      <c r="CE42" s="403"/>
      <c r="CF42" s="403"/>
      <c r="CG42" s="403"/>
      <c r="CH42" s="403">
        <v>2</v>
      </c>
      <c r="CI42" s="403">
        <v>2</v>
      </c>
      <c r="CJ42" s="403"/>
      <c r="CK42" s="403"/>
      <c r="CL42" s="403">
        <v>2</v>
      </c>
      <c r="CM42" s="403">
        <v>2</v>
      </c>
      <c r="CN42" s="403">
        <v>2</v>
      </c>
      <c r="CO42" s="403"/>
      <c r="CP42" s="403"/>
      <c r="CQ42" s="403"/>
      <c r="CR42" s="403"/>
      <c r="CS42" s="403"/>
      <c r="CT42" s="403"/>
      <c r="CU42" s="403"/>
      <c r="CV42" s="403">
        <v>1</v>
      </c>
      <c r="CW42" s="403">
        <v>1</v>
      </c>
      <c r="CX42" s="403"/>
      <c r="CY42" s="403"/>
      <c r="CZ42" s="403"/>
      <c r="DA42" s="403">
        <v>1</v>
      </c>
      <c r="DB42" s="403"/>
      <c r="DC42" s="403"/>
      <c r="DD42" s="403"/>
      <c r="DE42" s="403"/>
      <c r="DF42" s="403"/>
      <c r="DG42" s="403"/>
      <c r="DH42" s="403"/>
      <c r="DI42" s="403"/>
      <c r="DJ42" s="403">
        <v>1</v>
      </c>
      <c r="DK42" s="403">
        <v>1</v>
      </c>
      <c r="DL42" s="403"/>
      <c r="DM42" s="403"/>
      <c r="DN42" s="403">
        <v>1</v>
      </c>
      <c r="DO42" s="403"/>
      <c r="DP42" s="403"/>
      <c r="DQ42" s="403"/>
      <c r="DR42" s="403"/>
      <c r="DS42" s="403"/>
      <c r="DT42" s="403"/>
      <c r="DU42" s="403"/>
      <c r="DV42" s="403"/>
      <c r="DW42" s="403"/>
      <c r="DX42" s="403"/>
      <c r="DY42" s="403"/>
      <c r="DZ42" s="403"/>
      <c r="EA42" s="403"/>
      <c r="EB42" s="403"/>
      <c r="EC42" s="403"/>
      <c r="ED42" s="403"/>
      <c r="EE42" s="403"/>
      <c r="EF42" s="403"/>
      <c r="EG42" s="403"/>
      <c r="EH42" s="403"/>
      <c r="EI42" s="403"/>
      <c r="EJ42" s="403"/>
      <c r="EK42" s="403"/>
      <c r="EL42" s="403"/>
      <c r="EM42" s="403"/>
      <c r="EN42" s="403"/>
      <c r="EO42" s="403"/>
      <c r="EP42" s="403"/>
      <c r="EQ42" s="403"/>
      <c r="ER42" s="403"/>
      <c r="ES42" s="403"/>
      <c r="ET42" s="403"/>
      <c r="EU42" s="403"/>
      <c r="EV42" s="403"/>
      <c r="EW42" s="403"/>
      <c r="EX42" s="403"/>
      <c r="EY42" s="403"/>
      <c r="EZ42" s="403"/>
      <c r="FA42" s="403"/>
      <c r="FB42" s="403"/>
      <c r="FC42" s="403"/>
      <c r="FD42" s="403"/>
      <c r="FE42" s="403"/>
      <c r="FF42" s="403"/>
      <c r="FG42" s="403"/>
      <c r="FH42" s="403"/>
      <c r="FI42" s="403"/>
      <c r="FJ42" s="403"/>
      <c r="FK42" s="403"/>
      <c r="FL42" s="403"/>
      <c r="FM42" s="403"/>
      <c r="FN42" s="403"/>
      <c r="FO42" s="403"/>
      <c r="FP42" s="403"/>
      <c r="FQ42" s="403"/>
      <c r="FR42" s="403"/>
      <c r="FS42" s="403"/>
      <c r="FT42" s="403"/>
      <c r="FU42" s="403">
        <v>13</v>
      </c>
      <c r="FV42" s="403">
        <v>13</v>
      </c>
      <c r="FW42" s="403">
        <v>11</v>
      </c>
      <c r="FX42" s="403"/>
      <c r="FY42" s="403">
        <v>13</v>
      </c>
      <c r="FZ42" s="403">
        <v>13</v>
      </c>
      <c r="GA42" s="403">
        <v>13</v>
      </c>
      <c r="GB42" s="403">
        <v>22</v>
      </c>
      <c r="GC42" s="403">
        <v>22</v>
      </c>
      <c r="GD42" s="403">
        <v>15</v>
      </c>
      <c r="GE42" s="403"/>
      <c r="GF42" s="403">
        <v>22</v>
      </c>
      <c r="GG42" s="403">
        <v>22</v>
      </c>
      <c r="GH42" s="403">
        <v>22</v>
      </c>
      <c r="GI42" s="403"/>
      <c r="GJ42" s="403"/>
      <c r="GK42" s="403"/>
      <c r="GL42" s="403"/>
      <c r="GM42" s="403"/>
      <c r="GN42" s="403"/>
      <c r="GO42" s="403"/>
      <c r="GP42" s="403"/>
      <c r="GQ42" s="403"/>
      <c r="GR42" s="403"/>
      <c r="GS42" s="403"/>
      <c r="GT42" s="403"/>
      <c r="GU42" s="403"/>
      <c r="GV42" s="403"/>
      <c r="GW42" s="403"/>
      <c r="GX42" s="403"/>
      <c r="GY42" s="403"/>
      <c r="GZ42" s="403"/>
      <c r="HA42" s="403"/>
      <c r="HB42" s="403"/>
      <c r="HC42" s="403"/>
      <c r="HD42" s="403"/>
      <c r="HE42" s="403"/>
      <c r="HF42" s="403"/>
      <c r="HG42" s="403"/>
      <c r="HH42" s="403"/>
      <c r="HI42" s="403"/>
      <c r="HJ42" s="403"/>
      <c r="HK42" s="403"/>
      <c r="HL42" s="403"/>
      <c r="HM42" s="403"/>
      <c r="HN42" s="403"/>
      <c r="HO42" s="403"/>
      <c r="HP42" s="403"/>
      <c r="HQ42" s="403"/>
      <c r="HR42" s="403"/>
      <c r="HS42" s="403"/>
      <c r="HT42" s="403"/>
      <c r="HU42" s="403"/>
      <c r="HV42" s="403"/>
      <c r="HW42" s="403"/>
      <c r="HX42" s="403"/>
      <c r="HY42" s="403"/>
      <c r="HZ42" s="403"/>
      <c r="IA42" s="403"/>
      <c r="IB42" s="403"/>
      <c r="IC42" s="403"/>
      <c r="ID42" s="403"/>
      <c r="IE42" s="403"/>
      <c r="IF42" s="403"/>
      <c r="IG42" s="403"/>
      <c r="IH42" s="403"/>
      <c r="II42" s="403"/>
      <c r="IJ42" s="403"/>
      <c r="IK42" s="403"/>
      <c r="IL42" s="403"/>
      <c r="IM42" s="403">
        <v>10</v>
      </c>
      <c r="IN42" s="403">
        <v>10</v>
      </c>
      <c r="IO42" s="403">
        <v>7</v>
      </c>
      <c r="IP42" s="403"/>
      <c r="IQ42" s="403">
        <v>10</v>
      </c>
      <c r="IR42" s="403">
        <v>10</v>
      </c>
      <c r="IS42" s="403">
        <v>10</v>
      </c>
      <c r="IT42" s="403">
        <v>3</v>
      </c>
      <c r="IU42" s="403">
        <v>3</v>
      </c>
      <c r="IV42" s="403">
        <v>3</v>
      </c>
      <c r="IW42" s="403"/>
      <c r="IX42" s="403">
        <v>3</v>
      </c>
      <c r="IY42" s="403">
        <v>3</v>
      </c>
      <c r="IZ42" s="403">
        <v>3</v>
      </c>
      <c r="JA42" s="403"/>
      <c r="JB42" s="403"/>
      <c r="JC42" s="403"/>
      <c r="JD42" s="403"/>
      <c r="JE42" s="403"/>
      <c r="JF42" s="403"/>
      <c r="JG42" s="403"/>
      <c r="JH42" s="403">
        <v>4</v>
      </c>
      <c r="JI42" s="403">
        <v>4</v>
      </c>
      <c r="JJ42" s="403"/>
      <c r="JK42" s="403"/>
      <c r="JL42" s="403">
        <v>4</v>
      </c>
      <c r="JM42" s="403">
        <v>4</v>
      </c>
      <c r="JN42" s="403">
        <v>4</v>
      </c>
      <c r="JO42" s="403"/>
      <c r="JP42" s="403"/>
      <c r="JQ42" s="403"/>
      <c r="JR42" s="403"/>
      <c r="JS42" s="403"/>
      <c r="JT42" s="403"/>
      <c r="JU42" s="403"/>
      <c r="JV42" s="403"/>
      <c r="JW42" s="403"/>
      <c r="JX42" s="403"/>
      <c r="JY42" s="403"/>
      <c r="JZ42" s="403"/>
      <c r="KA42" s="403"/>
      <c r="KB42" s="403"/>
      <c r="KC42" s="403"/>
      <c r="KD42" s="403"/>
      <c r="KE42" s="403"/>
      <c r="KF42" s="403"/>
      <c r="KG42" s="403"/>
      <c r="KH42" s="403"/>
      <c r="KI42" s="403"/>
      <c r="KJ42" s="403"/>
      <c r="KK42" s="403"/>
      <c r="KL42" s="403"/>
      <c r="KM42" s="403"/>
      <c r="KN42" s="403"/>
      <c r="KO42" s="403"/>
      <c r="KP42" s="403"/>
      <c r="KQ42" s="403"/>
      <c r="KR42" s="403"/>
      <c r="KS42" s="403"/>
      <c r="KT42" s="403"/>
      <c r="KU42" s="403"/>
      <c r="KV42" s="403"/>
      <c r="KW42" s="403"/>
      <c r="KX42" s="403"/>
      <c r="KY42" s="403"/>
      <c r="KZ42" s="403"/>
      <c r="LA42" s="403"/>
      <c r="LB42" s="403"/>
      <c r="LC42" s="403"/>
      <c r="LD42" s="403"/>
      <c r="LE42" s="403"/>
      <c r="LF42" s="403"/>
      <c r="LG42" s="403"/>
      <c r="LH42" s="403"/>
      <c r="LI42" s="403"/>
      <c r="LJ42" s="403"/>
      <c r="LK42" s="403"/>
      <c r="LL42" s="403"/>
      <c r="LM42" s="403"/>
      <c r="LN42" s="403"/>
      <c r="LO42" s="403"/>
      <c r="LP42" s="403"/>
      <c r="LQ42" s="403"/>
      <c r="LR42" s="403"/>
      <c r="LS42" s="403"/>
      <c r="LT42" s="403"/>
      <c r="LU42" s="403"/>
      <c r="LV42" s="403"/>
      <c r="LW42" s="403"/>
      <c r="LX42" s="403"/>
      <c r="LY42" s="403"/>
      <c r="LZ42" s="403">
        <v>2</v>
      </c>
      <c r="MA42" s="403">
        <v>2</v>
      </c>
      <c r="MB42" s="403"/>
      <c r="MC42" s="403"/>
      <c r="MD42" s="403">
        <v>2</v>
      </c>
      <c r="ME42" s="403">
        <v>2</v>
      </c>
      <c r="MF42" s="403">
        <v>2</v>
      </c>
      <c r="MG42" s="403">
        <v>9</v>
      </c>
      <c r="MH42" s="403">
        <v>9</v>
      </c>
      <c r="MI42" s="403">
        <v>6</v>
      </c>
      <c r="MJ42" s="403"/>
      <c r="MK42" s="403">
        <v>9</v>
      </c>
      <c r="ML42" s="403">
        <v>9</v>
      </c>
      <c r="MM42" s="403">
        <v>9</v>
      </c>
      <c r="MN42" s="403">
        <v>4</v>
      </c>
      <c r="MO42" s="403">
        <v>4</v>
      </c>
      <c r="MP42" s="403">
        <v>1</v>
      </c>
      <c r="MQ42" s="403"/>
      <c r="MR42" s="403">
        <v>4</v>
      </c>
      <c r="MS42" s="403">
        <v>4</v>
      </c>
      <c r="MT42" s="403">
        <v>4</v>
      </c>
      <c r="MU42" s="403"/>
      <c r="MV42" s="403"/>
      <c r="MW42" s="403"/>
      <c r="MX42" s="403"/>
      <c r="MY42" s="403"/>
      <c r="MZ42" s="403"/>
      <c r="NA42" s="403"/>
      <c r="NB42" s="403"/>
      <c r="NC42" s="403"/>
      <c r="ND42" s="403"/>
      <c r="NE42" s="403"/>
      <c r="NF42" s="403"/>
      <c r="NG42" s="403"/>
      <c r="NH42" s="403"/>
      <c r="NI42" s="403"/>
      <c r="NJ42" s="403"/>
      <c r="NK42" s="403"/>
      <c r="NL42" s="403"/>
      <c r="NM42" s="403"/>
      <c r="NN42" s="403"/>
      <c r="NO42" s="403"/>
      <c r="NP42" s="403"/>
      <c r="NQ42" s="403"/>
      <c r="NR42" s="403"/>
      <c r="NS42" s="403"/>
      <c r="NT42" s="403"/>
      <c r="NU42" s="403"/>
      <c r="NV42" s="403"/>
      <c r="NW42" s="403">
        <v>14</v>
      </c>
      <c r="NX42" s="403">
        <v>14</v>
      </c>
      <c r="NY42" s="403">
        <v>4</v>
      </c>
      <c r="NZ42" s="403"/>
      <c r="OA42" s="403"/>
      <c r="OB42" s="403">
        <v>14</v>
      </c>
      <c r="OC42" s="403">
        <v>14</v>
      </c>
      <c r="OD42" s="403"/>
      <c r="OE42" s="403"/>
      <c r="OF42" s="403"/>
      <c r="OG42" s="403"/>
      <c r="OH42" s="403"/>
      <c r="OI42" s="403"/>
      <c r="OJ42" s="403"/>
      <c r="OK42" s="403"/>
      <c r="OL42" s="403"/>
      <c r="OM42" s="403"/>
      <c r="ON42" s="403"/>
      <c r="OO42" s="403"/>
      <c r="OP42" s="403"/>
      <c r="OQ42" s="403"/>
      <c r="OR42" s="403"/>
      <c r="OS42" s="403"/>
      <c r="OT42" s="403"/>
      <c r="OU42" s="403"/>
      <c r="OV42" s="403"/>
      <c r="OW42" s="403"/>
      <c r="OX42" s="403"/>
      <c r="OY42" s="403">
        <v>90</v>
      </c>
      <c r="OZ42" s="403">
        <v>90</v>
      </c>
      <c r="PA42" s="403">
        <v>48</v>
      </c>
      <c r="PB42" s="403"/>
      <c r="PC42" s="403">
        <v>75</v>
      </c>
      <c r="PD42" s="403">
        <v>89</v>
      </c>
      <c r="PE42" s="403">
        <v>88</v>
      </c>
    </row>
    <row r="43" spans="1:421" x14ac:dyDescent="0.3">
      <c r="A43" s="457" t="s">
        <v>2968</v>
      </c>
      <c r="B43" s="403"/>
      <c r="C43" s="403"/>
      <c r="D43" s="403"/>
      <c r="E43" s="403"/>
      <c r="F43" s="403"/>
      <c r="G43" s="403"/>
      <c r="H43" s="403"/>
      <c r="I43" s="403"/>
      <c r="J43" s="403"/>
      <c r="K43" s="403"/>
      <c r="L43" s="403"/>
      <c r="M43" s="403"/>
      <c r="N43" s="403"/>
      <c r="O43" s="403"/>
      <c r="P43" s="403"/>
      <c r="Q43" s="403"/>
      <c r="R43" s="403"/>
      <c r="S43" s="403"/>
      <c r="T43" s="403"/>
      <c r="U43" s="403"/>
      <c r="V43" s="403"/>
      <c r="W43" s="403"/>
      <c r="X43" s="403"/>
      <c r="Y43" s="403"/>
      <c r="Z43" s="403"/>
      <c r="AA43" s="403"/>
      <c r="AB43" s="403"/>
      <c r="AC43" s="403"/>
      <c r="AD43" s="403"/>
      <c r="AE43" s="403"/>
      <c r="AF43" s="403"/>
      <c r="AG43" s="403"/>
      <c r="AH43" s="403"/>
      <c r="AI43" s="403"/>
      <c r="AJ43" s="403"/>
      <c r="AK43" s="403"/>
      <c r="AL43" s="403"/>
      <c r="AM43" s="403"/>
      <c r="AN43" s="403"/>
      <c r="AO43" s="403"/>
      <c r="AP43" s="403"/>
      <c r="AQ43" s="403"/>
      <c r="AR43" s="403"/>
      <c r="AS43" s="403"/>
      <c r="AT43" s="403"/>
      <c r="AU43" s="403"/>
      <c r="AV43" s="403"/>
      <c r="AW43" s="403"/>
      <c r="AX43" s="403"/>
      <c r="AY43" s="403"/>
      <c r="AZ43" s="403"/>
      <c r="BA43" s="403"/>
      <c r="BB43" s="403"/>
      <c r="BC43" s="403"/>
      <c r="BD43" s="403"/>
      <c r="BE43" s="403"/>
      <c r="BF43" s="403"/>
      <c r="BG43" s="403"/>
      <c r="BH43" s="403"/>
      <c r="BI43" s="403"/>
      <c r="BJ43" s="403"/>
      <c r="BK43" s="403"/>
      <c r="BL43" s="403"/>
      <c r="BM43" s="403"/>
      <c r="BN43" s="403"/>
      <c r="BO43" s="403"/>
      <c r="BP43" s="403"/>
      <c r="BQ43" s="403"/>
      <c r="BR43" s="403"/>
      <c r="BS43" s="403"/>
      <c r="BT43" s="403"/>
      <c r="BU43" s="403"/>
      <c r="BV43" s="403"/>
      <c r="BW43" s="403"/>
      <c r="BX43" s="403"/>
      <c r="BY43" s="403"/>
      <c r="BZ43" s="403"/>
      <c r="CA43" s="403"/>
      <c r="CB43" s="403"/>
      <c r="CC43" s="403"/>
      <c r="CD43" s="403"/>
      <c r="CE43" s="403"/>
      <c r="CF43" s="403"/>
      <c r="CG43" s="403"/>
      <c r="CH43" s="403"/>
      <c r="CI43" s="403"/>
      <c r="CJ43" s="403"/>
      <c r="CK43" s="403"/>
      <c r="CL43" s="403"/>
      <c r="CM43" s="403"/>
      <c r="CN43" s="403"/>
      <c r="CO43" s="403"/>
      <c r="CP43" s="403"/>
      <c r="CQ43" s="403"/>
      <c r="CR43" s="403"/>
      <c r="CS43" s="403"/>
      <c r="CT43" s="403"/>
      <c r="CU43" s="403"/>
      <c r="CV43" s="403"/>
      <c r="CW43" s="403"/>
      <c r="CX43" s="403"/>
      <c r="CY43" s="403"/>
      <c r="CZ43" s="403"/>
      <c r="DA43" s="403"/>
      <c r="DB43" s="403"/>
      <c r="DC43" s="403"/>
      <c r="DD43" s="403"/>
      <c r="DE43" s="403"/>
      <c r="DF43" s="403"/>
      <c r="DG43" s="403"/>
      <c r="DH43" s="403"/>
      <c r="DI43" s="403"/>
      <c r="DJ43" s="403">
        <v>1</v>
      </c>
      <c r="DK43" s="403">
        <v>1</v>
      </c>
      <c r="DL43" s="403"/>
      <c r="DM43" s="403"/>
      <c r="DN43" s="403">
        <v>1</v>
      </c>
      <c r="DO43" s="403"/>
      <c r="DP43" s="403"/>
      <c r="DQ43" s="403"/>
      <c r="DR43" s="403"/>
      <c r="DS43" s="403"/>
      <c r="DT43" s="403"/>
      <c r="DU43" s="403"/>
      <c r="DV43" s="403"/>
      <c r="DW43" s="403"/>
      <c r="DX43" s="403"/>
      <c r="DY43" s="403"/>
      <c r="DZ43" s="403"/>
      <c r="EA43" s="403"/>
      <c r="EB43" s="403"/>
      <c r="EC43" s="403"/>
      <c r="ED43" s="403"/>
      <c r="EE43" s="403"/>
      <c r="EF43" s="403"/>
      <c r="EG43" s="403"/>
      <c r="EH43" s="403"/>
      <c r="EI43" s="403"/>
      <c r="EJ43" s="403"/>
      <c r="EK43" s="403"/>
      <c r="EL43" s="403"/>
      <c r="EM43" s="403"/>
      <c r="EN43" s="403"/>
      <c r="EO43" s="403"/>
      <c r="EP43" s="403"/>
      <c r="EQ43" s="403"/>
      <c r="ER43" s="403"/>
      <c r="ES43" s="403"/>
      <c r="ET43" s="403"/>
      <c r="EU43" s="403"/>
      <c r="EV43" s="403"/>
      <c r="EW43" s="403"/>
      <c r="EX43" s="403"/>
      <c r="EY43" s="403"/>
      <c r="EZ43" s="403"/>
      <c r="FA43" s="403"/>
      <c r="FB43" s="403"/>
      <c r="FC43" s="403"/>
      <c r="FD43" s="403"/>
      <c r="FE43" s="403"/>
      <c r="FF43" s="403"/>
      <c r="FG43" s="403"/>
      <c r="FH43" s="403"/>
      <c r="FI43" s="403"/>
      <c r="FJ43" s="403"/>
      <c r="FK43" s="403"/>
      <c r="FL43" s="403"/>
      <c r="FM43" s="403"/>
      <c r="FN43" s="403"/>
      <c r="FO43" s="403"/>
      <c r="FP43" s="403"/>
      <c r="FQ43" s="403"/>
      <c r="FR43" s="403"/>
      <c r="FS43" s="403"/>
      <c r="FT43" s="403"/>
      <c r="FU43" s="403"/>
      <c r="FV43" s="403"/>
      <c r="FW43" s="403"/>
      <c r="FX43" s="403"/>
      <c r="FY43" s="403"/>
      <c r="FZ43" s="403"/>
      <c r="GA43" s="403"/>
      <c r="GB43" s="403"/>
      <c r="GC43" s="403"/>
      <c r="GD43" s="403"/>
      <c r="GE43" s="403"/>
      <c r="GF43" s="403"/>
      <c r="GG43" s="403"/>
      <c r="GH43" s="403"/>
      <c r="GI43" s="403"/>
      <c r="GJ43" s="403"/>
      <c r="GK43" s="403"/>
      <c r="GL43" s="403"/>
      <c r="GM43" s="403"/>
      <c r="GN43" s="403"/>
      <c r="GO43" s="403"/>
      <c r="GP43" s="403"/>
      <c r="GQ43" s="403"/>
      <c r="GR43" s="403"/>
      <c r="GS43" s="403"/>
      <c r="GT43" s="403"/>
      <c r="GU43" s="403"/>
      <c r="GV43" s="403"/>
      <c r="GW43" s="403"/>
      <c r="GX43" s="403"/>
      <c r="GY43" s="403"/>
      <c r="GZ43" s="403"/>
      <c r="HA43" s="403"/>
      <c r="HB43" s="403"/>
      <c r="HC43" s="403"/>
      <c r="HD43" s="403"/>
      <c r="HE43" s="403"/>
      <c r="HF43" s="403"/>
      <c r="HG43" s="403"/>
      <c r="HH43" s="403"/>
      <c r="HI43" s="403"/>
      <c r="HJ43" s="403"/>
      <c r="HK43" s="403"/>
      <c r="HL43" s="403"/>
      <c r="HM43" s="403"/>
      <c r="HN43" s="403"/>
      <c r="HO43" s="403"/>
      <c r="HP43" s="403"/>
      <c r="HQ43" s="403"/>
      <c r="HR43" s="403"/>
      <c r="HS43" s="403"/>
      <c r="HT43" s="403"/>
      <c r="HU43" s="403"/>
      <c r="HV43" s="403"/>
      <c r="HW43" s="403"/>
      <c r="HX43" s="403"/>
      <c r="HY43" s="403"/>
      <c r="HZ43" s="403"/>
      <c r="IA43" s="403"/>
      <c r="IB43" s="403"/>
      <c r="IC43" s="403"/>
      <c r="ID43" s="403"/>
      <c r="IE43" s="403"/>
      <c r="IF43" s="403"/>
      <c r="IG43" s="403"/>
      <c r="IH43" s="403"/>
      <c r="II43" s="403"/>
      <c r="IJ43" s="403"/>
      <c r="IK43" s="403"/>
      <c r="IL43" s="403"/>
      <c r="IM43" s="403">
        <v>1</v>
      </c>
      <c r="IN43" s="403">
        <v>1</v>
      </c>
      <c r="IO43" s="403"/>
      <c r="IP43" s="403"/>
      <c r="IQ43" s="403">
        <v>1</v>
      </c>
      <c r="IR43" s="403">
        <v>1</v>
      </c>
      <c r="IS43" s="403">
        <v>1</v>
      </c>
      <c r="IT43" s="403"/>
      <c r="IU43" s="403"/>
      <c r="IV43" s="403"/>
      <c r="IW43" s="403"/>
      <c r="IX43" s="403"/>
      <c r="IY43" s="403"/>
      <c r="IZ43" s="403"/>
      <c r="JA43" s="403"/>
      <c r="JB43" s="403"/>
      <c r="JC43" s="403"/>
      <c r="JD43" s="403"/>
      <c r="JE43" s="403"/>
      <c r="JF43" s="403"/>
      <c r="JG43" s="403"/>
      <c r="JH43" s="403"/>
      <c r="JI43" s="403"/>
      <c r="JJ43" s="403"/>
      <c r="JK43" s="403"/>
      <c r="JL43" s="403"/>
      <c r="JM43" s="403"/>
      <c r="JN43" s="403"/>
      <c r="JO43" s="403"/>
      <c r="JP43" s="403"/>
      <c r="JQ43" s="403"/>
      <c r="JR43" s="403"/>
      <c r="JS43" s="403"/>
      <c r="JT43" s="403"/>
      <c r="JU43" s="403"/>
      <c r="JV43" s="403"/>
      <c r="JW43" s="403"/>
      <c r="JX43" s="403"/>
      <c r="JY43" s="403"/>
      <c r="JZ43" s="403"/>
      <c r="KA43" s="403"/>
      <c r="KB43" s="403"/>
      <c r="KC43" s="403"/>
      <c r="KD43" s="403"/>
      <c r="KE43" s="403"/>
      <c r="KF43" s="403"/>
      <c r="KG43" s="403"/>
      <c r="KH43" s="403"/>
      <c r="KI43" s="403"/>
      <c r="KJ43" s="403"/>
      <c r="KK43" s="403"/>
      <c r="KL43" s="403"/>
      <c r="KM43" s="403"/>
      <c r="KN43" s="403"/>
      <c r="KO43" s="403"/>
      <c r="KP43" s="403"/>
      <c r="KQ43" s="403"/>
      <c r="KR43" s="403"/>
      <c r="KS43" s="403"/>
      <c r="KT43" s="403"/>
      <c r="KU43" s="403"/>
      <c r="KV43" s="403"/>
      <c r="KW43" s="403"/>
      <c r="KX43" s="403"/>
      <c r="KY43" s="403"/>
      <c r="KZ43" s="403"/>
      <c r="LA43" s="403"/>
      <c r="LB43" s="403"/>
      <c r="LC43" s="403"/>
      <c r="LD43" s="403"/>
      <c r="LE43" s="403"/>
      <c r="LF43" s="403"/>
      <c r="LG43" s="403"/>
      <c r="LH43" s="403"/>
      <c r="LI43" s="403"/>
      <c r="LJ43" s="403"/>
      <c r="LK43" s="403"/>
      <c r="LL43" s="403"/>
      <c r="LM43" s="403"/>
      <c r="LN43" s="403"/>
      <c r="LO43" s="403"/>
      <c r="LP43" s="403"/>
      <c r="LQ43" s="403"/>
      <c r="LR43" s="403"/>
      <c r="LS43" s="403"/>
      <c r="LT43" s="403"/>
      <c r="LU43" s="403"/>
      <c r="LV43" s="403"/>
      <c r="LW43" s="403"/>
      <c r="LX43" s="403"/>
      <c r="LY43" s="403"/>
      <c r="LZ43" s="403"/>
      <c r="MA43" s="403"/>
      <c r="MB43" s="403"/>
      <c r="MC43" s="403"/>
      <c r="MD43" s="403"/>
      <c r="ME43" s="403"/>
      <c r="MF43" s="403"/>
      <c r="MG43" s="403"/>
      <c r="MH43" s="403"/>
      <c r="MI43" s="403"/>
      <c r="MJ43" s="403"/>
      <c r="MK43" s="403"/>
      <c r="ML43" s="403"/>
      <c r="MM43" s="403"/>
      <c r="MN43" s="403"/>
      <c r="MO43" s="403"/>
      <c r="MP43" s="403"/>
      <c r="MQ43" s="403"/>
      <c r="MR43" s="403"/>
      <c r="MS43" s="403"/>
      <c r="MT43" s="403"/>
      <c r="MU43" s="403"/>
      <c r="MV43" s="403"/>
      <c r="MW43" s="403"/>
      <c r="MX43" s="403"/>
      <c r="MY43" s="403"/>
      <c r="MZ43" s="403"/>
      <c r="NA43" s="403"/>
      <c r="NB43" s="403"/>
      <c r="NC43" s="403"/>
      <c r="ND43" s="403"/>
      <c r="NE43" s="403"/>
      <c r="NF43" s="403"/>
      <c r="NG43" s="403"/>
      <c r="NH43" s="403"/>
      <c r="NI43" s="403"/>
      <c r="NJ43" s="403"/>
      <c r="NK43" s="403"/>
      <c r="NL43" s="403"/>
      <c r="NM43" s="403"/>
      <c r="NN43" s="403"/>
      <c r="NO43" s="403"/>
      <c r="NP43" s="403"/>
      <c r="NQ43" s="403"/>
      <c r="NR43" s="403"/>
      <c r="NS43" s="403"/>
      <c r="NT43" s="403"/>
      <c r="NU43" s="403"/>
      <c r="NV43" s="403"/>
      <c r="NW43" s="403">
        <v>2</v>
      </c>
      <c r="NX43" s="403">
        <v>2</v>
      </c>
      <c r="NY43" s="403"/>
      <c r="NZ43" s="403"/>
      <c r="OA43" s="403"/>
      <c r="OB43" s="403">
        <v>2</v>
      </c>
      <c r="OC43" s="403">
        <v>2</v>
      </c>
      <c r="OD43" s="403"/>
      <c r="OE43" s="403"/>
      <c r="OF43" s="403"/>
      <c r="OG43" s="403"/>
      <c r="OH43" s="403"/>
      <c r="OI43" s="403"/>
      <c r="OJ43" s="403"/>
      <c r="OK43" s="403"/>
      <c r="OL43" s="403"/>
      <c r="OM43" s="403"/>
      <c r="ON43" s="403"/>
      <c r="OO43" s="403"/>
      <c r="OP43" s="403"/>
      <c r="OQ43" s="403"/>
      <c r="OR43" s="403"/>
      <c r="OS43" s="403"/>
      <c r="OT43" s="403"/>
      <c r="OU43" s="403"/>
      <c r="OV43" s="403"/>
      <c r="OW43" s="403"/>
      <c r="OX43" s="403"/>
      <c r="OY43" s="403">
        <v>4</v>
      </c>
      <c r="OZ43" s="403">
        <v>4</v>
      </c>
      <c r="PA43" s="403"/>
      <c r="PB43" s="403"/>
      <c r="PC43" s="403">
        <v>2</v>
      </c>
      <c r="PD43" s="403">
        <v>3</v>
      </c>
      <c r="PE43" s="403">
        <v>3</v>
      </c>
    </row>
    <row r="44" spans="1:421" x14ac:dyDescent="0.3">
      <c r="A44" s="457" t="s">
        <v>2969</v>
      </c>
      <c r="B44" s="403"/>
      <c r="C44" s="403"/>
      <c r="D44" s="403"/>
      <c r="E44" s="403"/>
      <c r="F44" s="403"/>
      <c r="G44" s="403"/>
      <c r="H44" s="403"/>
      <c r="I44" s="403"/>
      <c r="J44" s="403"/>
      <c r="K44" s="403"/>
      <c r="L44" s="403"/>
      <c r="M44" s="403"/>
      <c r="N44" s="403"/>
      <c r="O44" s="403"/>
      <c r="P44" s="403"/>
      <c r="Q44" s="403"/>
      <c r="R44" s="403"/>
      <c r="S44" s="403"/>
      <c r="T44" s="403"/>
      <c r="U44" s="403"/>
      <c r="V44" s="403"/>
      <c r="W44" s="403"/>
      <c r="X44" s="403"/>
      <c r="Y44" s="403"/>
      <c r="Z44" s="403"/>
      <c r="AA44" s="403"/>
      <c r="AB44" s="403"/>
      <c r="AC44" s="403"/>
      <c r="AD44" s="403"/>
      <c r="AE44" s="403"/>
      <c r="AF44" s="403"/>
      <c r="AG44" s="403"/>
      <c r="AH44" s="403"/>
      <c r="AI44" s="403"/>
      <c r="AJ44" s="403"/>
      <c r="AK44" s="403"/>
      <c r="AL44" s="403"/>
      <c r="AM44" s="403"/>
      <c r="AN44" s="403"/>
      <c r="AO44" s="403"/>
      <c r="AP44" s="403"/>
      <c r="AQ44" s="403"/>
      <c r="AR44" s="403"/>
      <c r="AS44" s="403"/>
      <c r="AT44" s="403"/>
      <c r="AU44" s="403"/>
      <c r="AV44" s="403"/>
      <c r="AW44" s="403"/>
      <c r="AX44" s="403"/>
      <c r="AY44" s="403"/>
      <c r="AZ44" s="403"/>
      <c r="BA44" s="403"/>
      <c r="BB44" s="403"/>
      <c r="BC44" s="403"/>
      <c r="BD44" s="403"/>
      <c r="BE44" s="403"/>
      <c r="BF44" s="403"/>
      <c r="BG44" s="403"/>
      <c r="BH44" s="403"/>
      <c r="BI44" s="403"/>
      <c r="BJ44" s="403"/>
      <c r="BK44" s="403"/>
      <c r="BL44" s="403"/>
      <c r="BM44" s="403"/>
      <c r="BN44" s="403"/>
      <c r="BO44" s="403"/>
      <c r="BP44" s="403"/>
      <c r="BQ44" s="403"/>
      <c r="BR44" s="403"/>
      <c r="BS44" s="403"/>
      <c r="BT44" s="403"/>
      <c r="BU44" s="403"/>
      <c r="BV44" s="403"/>
      <c r="BW44" s="403"/>
      <c r="BX44" s="403"/>
      <c r="BY44" s="403"/>
      <c r="BZ44" s="403"/>
      <c r="CA44" s="403"/>
      <c r="CB44" s="403"/>
      <c r="CC44" s="403"/>
      <c r="CD44" s="403"/>
      <c r="CE44" s="403"/>
      <c r="CF44" s="403"/>
      <c r="CG44" s="403"/>
      <c r="CH44" s="403"/>
      <c r="CI44" s="403"/>
      <c r="CJ44" s="403"/>
      <c r="CK44" s="403"/>
      <c r="CL44" s="403"/>
      <c r="CM44" s="403"/>
      <c r="CN44" s="403"/>
      <c r="CO44" s="403"/>
      <c r="CP44" s="403"/>
      <c r="CQ44" s="403"/>
      <c r="CR44" s="403"/>
      <c r="CS44" s="403"/>
      <c r="CT44" s="403"/>
      <c r="CU44" s="403"/>
      <c r="CV44" s="403"/>
      <c r="CW44" s="403"/>
      <c r="CX44" s="403"/>
      <c r="CY44" s="403"/>
      <c r="CZ44" s="403"/>
      <c r="DA44" s="403"/>
      <c r="DB44" s="403"/>
      <c r="DC44" s="403"/>
      <c r="DD44" s="403"/>
      <c r="DE44" s="403"/>
      <c r="DF44" s="403"/>
      <c r="DG44" s="403"/>
      <c r="DH44" s="403"/>
      <c r="DI44" s="403"/>
      <c r="DJ44" s="403"/>
      <c r="DK44" s="403"/>
      <c r="DL44" s="403"/>
      <c r="DM44" s="403"/>
      <c r="DN44" s="403"/>
      <c r="DO44" s="403"/>
      <c r="DP44" s="403"/>
      <c r="DQ44" s="403"/>
      <c r="DR44" s="403"/>
      <c r="DS44" s="403"/>
      <c r="DT44" s="403"/>
      <c r="DU44" s="403"/>
      <c r="DV44" s="403"/>
      <c r="DW44" s="403"/>
      <c r="DX44" s="403"/>
      <c r="DY44" s="403"/>
      <c r="DZ44" s="403"/>
      <c r="EA44" s="403"/>
      <c r="EB44" s="403"/>
      <c r="EC44" s="403"/>
      <c r="ED44" s="403"/>
      <c r="EE44" s="403"/>
      <c r="EF44" s="403"/>
      <c r="EG44" s="403"/>
      <c r="EH44" s="403"/>
      <c r="EI44" s="403"/>
      <c r="EJ44" s="403"/>
      <c r="EK44" s="403"/>
      <c r="EL44" s="403"/>
      <c r="EM44" s="403"/>
      <c r="EN44" s="403"/>
      <c r="EO44" s="403"/>
      <c r="EP44" s="403"/>
      <c r="EQ44" s="403"/>
      <c r="ER44" s="403"/>
      <c r="ES44" s="403"/>
      <c r="ET44" s="403"/>
      <c r="EU44" s="403"/>
      <c r="EV44" s="403"/>
      <c r="EW44" s="403"/>
      <c r="EX44" s="403"/>
      <c r="EY44" s="403"/>
      <c r="EZ44" s="403"/>
      <c r="FA44" s="403"/>
      <c r="FB44" s="403"/>
      <c r="FC44" s="403"/>
      <c r="FD44" s="403"/>
      <c r="FE44" s="403"/>
      <c r="FF44" s="403"/>
      <c r="FG44" s="403"/>
      <c r="FH44" s="403"/>
      <c r="FI44" s="403"/>
      <c r="FJ44" s="403"/>
      <c r="FK44" s="403"/>
      <c r="FL44" s="403"/>
      <c r="FM44" s="403"/>
      <c r="FN44" s="403"/>
      <c r="FO44" s="403"/>
      <c r="FP44" s="403"/>
      <c r="FQ44" s="403"/>
      <c r="FR44" s="403"/>
      <c r="FS44" s="403"/>
      <c r="FT44" s="403"/>
      <c r="FU44" s="403"/>
      <c r="FV44" s="403"/>
      <c r="FW44" s="403"/>
      <c r="FX44" s="403"/>
      <c r="FY44" s="403"/>
      <c r="FZ44" s="403"/>
      <c r="GA44" s="403"/>
      <c r="GB44" s="403"/>
      <c r="GC44" s="403"/>
      <c r="GD44" s="403"/>
      <c r="GE44" s="403"/>
      <c r="GF44" s="403"/>
      <c r="GG44" s="403"/>
      <c r="GH44" s="403"/>
      <c r="GI44" s="403"/>
      <c r="GJ44" s="403"/>
      <c r="GK44" s="403"/>
      <c r="GL44" s="403"/>
      <c r="GM44" s="403"/>
      <c r="GN44" s="403"/>
      <c r="GO44" s="403"/>
      <c r="GP44" s="403"/>
      <c r="GQ44" s="403"/>
      <c r="GR44" s="403"/>
      <c r="GS44" s="403"/>
      <c r="GT44" s="403"/>
      <c r="GU44" s="403"/>
      <c r="GV44" s="403"/>
      <c r="GW44" s="403"/>
      <c r="GX44" s="403"/>
      <c r="GY44" s="403"/>
      <c r="GZ44" s="403"/>
      <c r="HA44" s="403"/>
      <c r="HB44" s="403"/>
      <c r="HC44" s="403"/>
      <c r="HD44" s="403"/>
      <c r="HE44" s="403"/>
      <c r="HF44" s="403"/>
      <c r="HG44" s="403"/>
      <c r="HH44" s="403"/>
      <c r="HI44" s="403"/>
      <c r="HJ44" s="403"/>
      <c r="HK44" s="403"/>
      <c r="HL44" s="403"/>
      <c r="HM44" s="403"/>
      <c r="HN44" s="403"/>
      <c r="HO44" s="403"/>
      <c r="HP44" s="403"/>
      <c r="HQ44" s="403"/>
      <c r="HR44" s="403"/>
      <c r="HS44" s="403"/>
      <c r="HT44" s="403"/>
      <c r="HU44" s="403"/>
      <c r="HV44" s="403"/>
      <c r="HW44" s="403"/>
      <c r="HX44" s="403"/>
      <c r="HY44" s="403"/>
      <c r="HZ44" s="403"/>
      <c r="IA44" s="403"/>
      <c r="IB44" s="403"/>
      <c r="IC44" s="403"/>
      <c r="ID44" s="403"/>
      <c r="IE44" s="403"/>
      <c r="IF44" s="403"/>
      <c r="IG44" s="403"/>
      <c r="IH44" s="403"/>
      <c r="II44" s="403"/>
      <c r="IJ44" s="403"/>
      <c r="IK44" s="403"/>
      <c r="IL44" s="403"/>
      <c r="IM44" s="403">
        <v>9</v>
      </c>
      <c r="IN44" s="403">
        <v>9</v>
      </c>
      <c r="IO44" s="403">
        <v>7</v>
      </c>
      <c r="IP44" s="403"/>
      <c r="IQ44" s="403">
        <v>9</v>
      </c>
      <c r="IR44" s="403">
        <v>9</v>
      </c>
      <c r="IS44" s="403">
        <v>9</v>
      </c>
      <c r="IT44" s="403"/>
      <c r="IU44" s="403"/>
      <c r="IV44" s="403"/>
      <c r="IW44" s="403"/>
      <c r="IX44" s="403"/>
      <c r="IY44" s="403"/>
      <c r="IZ44" s="403"/>
      <c r="JA44" s="403"/>
      <c r="JB44" s="403"/>
      <c r="JC44" s="403"/>
      <c r="JD44" s="403"/>
      <c r="JE44" s="403"/>
      <c r="JF44" s="403"/>
      <c r="JG44" s="403"/>
      <c r="JH44" s="403"/>
      <c r="JI44" s="403"/>
      <c r="JJ44" s="403"/>
      <c r="JK44" s="403"/>
      <c r="JL44" s="403"/>
      <c r="JM44" s="403"/>
      <c r="JN44" s="403"/>
      <c r="JO44" s="403"/>
      <c r="JP44" s="403"/>
      <c r="JQ44" s="403"/>
      <c r="JR44" s="403"/>
      <c r="JS44" s="403"/>
      <c r="JT44" s="403"/>
      <c r="JU44" s="403"/>
      <c r="JV44" s="403"/>
      <c r="JW44" s="403"/>
      <c r="JX44" s="403"/>
      <c r="JY44" s="403"/>
      <c r="JZ44" s="403"/>
      <c r="KA44" s="403"/>
      <c r="KB44" s="403"/>
      <c r="KC44" s="403"/>
      <c r="KD44" s="403"/>
      <c r="KE44" s="403"/>
      <c r="KF44" s="403"/>
      <c r="KG44" s="403"/>
      <c r="KH44" s="403"/>
      <c r="KI44" s="403"/>
      <c r="KJ44" s="403"/>
      <c r="KK44" s="403"/>
      <c r="KL44" s="403"/>
      <c r="KM44" s="403"/>
      <c r="KN44" s="403"/>
      <c r="KO44" s="403"/>
      <c r="KP44" s="403"/>
      <c r="KQ44" s="403"/>
      <c r="KR44" s="403"/>
      <c r="KS44" s="403"/>
      <c r="KT44" s="403"/>
      <c r="KU44" s="403"/>
      <c r="KV44" s="403"/>
      <c r="KW44" s="403"/>
      <c r="KX44" s="403"/>
      <c r="KY44" s="403"/>
      <c r="KZ44" s="403"/>
      <c r="LA44" s="403"/>
      <c r="LB44" s="403"/>
      <c r="LC44" s="403"/>
      <c r="LD44" s="403"/>
      <c r="LE44" s="403"/>
      <c r="LF44" s="403"/>
      <c r="LG44" s="403"/>
      <c r="LH44" s="403"/>
      <c r="LI44" s="403"/>
      <c r="LJ44" s="403"/>
      <c r="LK44" s="403"/>
      <c r="LL44" s="403"/>
      <c r="LM44" s="403"/>
      <c r="LN44" s="403"/>
      <c r="LO44" s="403"/>
      <c r="LP44" s="403"/>
      <c r="LQ44" s="403"/>
      <c r="LR44" s="403"/>
      <c r="LS44" s="403"/>
      <c r="LT44" s="403"/>
      <c r="LU44" s="403"/>
      <c r="LV44" s="403"/>
      <c r="LW44" s="403"/>
      <c r="LX44" s="403"/>
      <c r="LY44" s="403"/>
      <c r="LZ44" s="403"/>
      <c r="MA44" s="403"/>
      <c r="MB44" s="403"/>
      <c r="MC44" s="403"/>
      <c r="MD44" s="403"/>
      <c r="ME44" s="403"/>
      <c r="MF44" s="403"/>
      <c r="MG44" s="403"/>
      <c r="MH44" s="403"/>
      <c r="MI44" s="403"/>
      <c r="MJ44" s="403"/>
      <c r="MK44" s="403"/>
      <c r="ML44" s="403"/>
      <c r="MM44" s="403"/>
      <c r="MN44" s="403"/>
      <c r="MO44" s="403"/>
      <c r="MP44" s="403"/>
      <c r="MQ44" s="403"/>
      <c r="MR44" s="403"/>
      <c r="MS44" s="403"/>
      <c r="MT44" s="403"/>
      <c r="MU44" s="403"/>
      <c r="MV44" s="403"/>
      <c r="MW44" s="403"/>
      <c r="MX44" s="403"/>
      <c r="MY44" s="403"/>
      <c r="MZ44" s="403"/>
      <c r="NA44" s="403"/>
      <c r="NB44" s="403"/>
      <c r="NC44" s="403"/>
      <c r="ND44" s="403"/>
      <c r="NE44" s="403"/>
      <c r="NF44" s="403"/>
      <c r="NG44" s="403"/>
      <c r="NH44" s="403"/>
      <c r="NI44" s="403"/>
      <c r="NJ44" s="403"/>
      <c r="NK44" s="403"/>
      <c r="NL44" s="403"/>
      <c r="NM44" s="403"/>
      <c r="NN44" s="403"/>
      <c r="NO44" s="403"/>
      <c r="NP44" s="403"/>
      <c r="NQ44" s="403"/>
      <c r="NR44" s="403"/>
      <c r="NS44" s="403"/>
      <c r="NT44" s="403"/>
      <c r="NU44" s="403"/>
      <c r="NV44" s="403"/>
      <c r="NW44" s="403"/>
      <c r="NX44" s="403"/>
      <c r="NY44" s="403"/>
      <c r="NZ44" s="403"/>
      <c r="OA44" s="403"/>
      <c r="OB44" s="403"/>
      <c r="OC44" s="403"/>
      <c r="OD44" s="403"/>
      <c r="OE44" s="403"/>
      <c r="OF44" s="403"/>
      <c r="OG44" s="403"/>
      <c r="OH44" s="403"/>
      <c r="OI44" s="403"/>
      <c r="OJ44" s="403"/>
      <c r="OK44" s="403"/>
      <c r="OL44" s="403"/>
      <c r="OM44" s="403"/>
      <c r="ON44" s="403"/>
      <c r="OO44" s="403"/>
      <c r="OP44" s="403"/>
      <c r="OQ44" s="403"/>
      <c r="OR44" s="403"/>
      <c r="OS44" s="403"/>
      <c r="OT44" s="403"/>
      <c r="OU44" s="403"/>
      <c r="OV44" s="403"/>
      <c r="OW44" s="403"/>
      <c r="OX44" s="403"/>
      <c r="OY44" s="403">
        <v>9</v>
      </c>
      <c r="OZ44" s="403">
        <v>9</v>
      </c>
      <c r="PA44" s="403">
        <v>7</v>
      </c>
      <c r="PB44" s="403"/>
      <c r="PC44" s="403">
        <v>9</v>
      </c>
      <c r="PD44" s="403">
        <v>9</v>
      </c>
      <c r="PE44" s="403">
        <v>9</v>
      </c>
    </row>
    <row r="45" spans="1:421" x14ac:dyDescent="0.3">
      <c r="A45" s="457" t="s">
        <v>2970</v>
      </c>
      <c r="B45" s="403"/>
      <c r="C45" s="403"/>
      <c r="D45" s="403"/>
      <c r="E45" s="403"/>
      <c r="F45" s="403"/>
      <c r="G45" s="403"/>
      <c r="H45" s="403"/>
      <c r="I45" s="403"/>
      <c r="J45" s="403"/>
      <c r="K45" s="403"/>
      <c r="L45" s="403"/>
      <c r="M45" s="403"/>
      <c r="N45" s="403"/>
      <c r="O45" s="403"/>
      <c r="P45" s="403"/>
      <c r="Q45" s="403"/>
      <c r="R45" s="403"/>
      <c r="S45" s="403"/>
      <c r="T45" s="403"/>
      <c r="U45" s="403"/>
      <c r="V45" s="403"/>
      <c r="W45" s="403"/>
      <c r="X45" s="403"/>
      <c r="Y45" s="403"/>
      <c r="Z45" s="403"/>
      <c r="AA45" s="403"/>
      <c r="AB45" s="403"/>
      <c r="AC45" s="403"/>
      <c r="AD45" s="403"/>
      <c r="AE45" s="403"/>
      <c r="AF45" s="403"/>
      <c r="AG45" s="403"/>
      <c r="AH45" s="403"/>
      <c r="AI45" s="403"/>
      <c r="AJ45" s="403"/>
      <c r="AK45" s="403"/>
      <c r="AL45" s="403"/>
      <c r="AM45" s="403"/>
      <c r="AN45" s="403"/>
      <c r="AO45" s="403"/>
      <c r="AP45" s="403"/>
      <c r="AQ45" s="403"/>
      <c r="AR45" s="403"/>
      <c r="AS45" s="403"/>
      <c r="AT45" s="403"/>
      <c r="AU45" s="403"/>
      <c r="AV45" s="403"/>
      <c r="AW45" s="403"/>
      <c r="AX45" s="403"/>
      <c r="AY45" s="403"/>
      <c r="AZ45" s="403"/>
      <c r="BA45" s="403"/>
      <c r="BB45" s="403"/>
      <c r="BC45" s="403"/>
      <c r="BD45" s="403"/>
      <c r="BE45" s="403"/>
      <c r="BF45" s="403"/>
      <c r="BG45" s="403"/>
      <c r="BH45" s="403"/>
      <c r="BI45" s="403"/>
      <c r="BJ45" s="403"/>
      <c r="BK45" s="403"/>
      <c r="BL45" s="403"/>
      <c r="BM45" s="403"/>
      <c r="BN45" s="403"/>
      <c r="BO45" s="403"/>
      <c r="BP45" s="403"/>
      <c r="BQ45" s="403"/>
      <c r="BR45" s="403"/>
      <c r="BS45" s="403"/>
      <c r="BT45" s="403"/>
      <c r="BU45" s="403"/>
      <c r="BV45" s="403"/>
      <c r="BW45" s="403"/>
      <c r="BX45" s="403"/>
      <c r="BY45" s="403"/>
      <c r="BZ45" s="403"/>
      <c r="CA45" s="403"/>
      <c r="CB45" s="403"/>
      <c r="CC45" s="403"/>
      <c r="CD45" s="403"/>
      <c r="CE45" s="403"/>
      <c r="CF45" s="403"/>
      <c r="CG45" s="403"/>
      <c r="CH45" s="403"/>
      <c r="CI45" s="403"/>
      <c r="CJ45" s="403"/>
      <c r="CK45" s="403"/>
      <c r="CL45" s="403"/>
      <c r="CM45" s="403"/>
      <c r="CN45" s="403"/>
      <c r="CO45" s="403"/>
      <c r="CP45" s="403"/>
      <c r="CQ45" s="403"/>
      <c r="CR45" s="403"/>
      <c r="CS45" s="403"/>
      <c r="CT45" s="403"/>
      <c r="CU45" s="403"/>
      <c r="CV45" s="403"/>
      <c r="CW45" s="403"/>
      <c r="CX45" s="403"/>
      <c r="CY45" s="403"/>
      <c r="CZ45" s="403"/>
      <c r="DA45" s="403"/>
      <c r="DB45" s="403"/>
      <c r="DC45" s="403"/>
      <c r="DD45" s="403"/>
      <c r="DE45" s="403"/>
      <c r="DF45" s="403"/>
      <c r="DG45" s="403"/>
      <c r="DH45" s="403"/>
      <c r="DI45" s="403"/>
      <c r="DJ45" s="403"/>
      <c r="DK45" s="403"/>
      <c r="DL45" s="403"/>
      <c r="DM45" s="403"/>
      <c r="DN45" s="403"/>
      <c r="DO45" s="403"/>
      <c r="DP45" s="403"/>
      <c r="DQ45" s="403"/>
      <c r="DR45" s="403"/>
      <c r="DS45" s="403"/>
      <c r="DT45" s="403"/>
      <c r="DU45" s="403"/>
      <c r="DV45" s="403"/>
      <c r="DW45" s="403"/>
      <c r="DX45" s="403"/>
      <c r="DY45" s="403"/>
      <c r="DZ45" s="403"/>
      <c r="EA45" s="403"/>
      <c r="EB45" s="403"/>
      <c r="EC45" s="403"/>
      <c r="ED45" s="403"/>
      <c r="EE45" s="403"/>
      <c r="EF45" s="403"/>
      <c r="EG45" s="403"/>
      <c r="EH45" s="403"/>
      <c r="EI45" s="403"/>
      <c r="EJ45" s="403"/>
      <c r="EK45" s="403"/>
      <c r="EL45" s="403"/>
      <c r="EM45" s="403"/>
      <c r="EN45" s="403"/>
      <c r="EO45" s="403"/>
      <c r="EP45" s="403"/>
      <c r="EQ45" s="403"/>
      <c r="ER45" s="403"/>
      <c r="ES45" s="403"/>
      <c r="ET45" s="403"/>
      <c r="EU45" s="403"/>
      <c r="EV45" s="403"/>
      <c r="EW45" s="403"/>
      <c r="EX45" s="403"/>
      <c r="EY45" s="403"/>
      <c r="EZ45" s="403"/>
      <c r="FA45" s="403"/>
      <c r="FB45" s="403"/>
      <c r="FC45" s="403"/>
      <c r="FD45" s="403"/>
      <c r="FE45" s="403"/>
      <c r="FF45" s="403"/>
      <c r="FG45" s="403"/>
      <c r="FH45" s="403"/>
      <c r="FI45" s="403"/>
      <c r="FJ45" s="403"/>
      <c r="FK45" s="403"/>
      <c r="FL45" s="403"/>
      <c r="FM45" s="403"/>
      <c r="FN45" s="403"/>
      <c r="FO45" s="403"/>
      <c r="FP45" s="403"/>
      <c r="FQ45" s="403"/>
      <c r="FR45" s="403"/>
      <c r="FS45" s="403"/>
      <c r="FT45" s="403"/>
      <c r="FU45" s="403">
        <v>2</v>
      </c>
      <c r="FV45" s="403">
        <v>2</v>
      </c>
      <c r="FW45" s="403">
        <v>2</v>
      </c>
      <c r="FX45" s="403"/>
      <c r="FY45" s="403">
        <v>2</v>
      </c>
      <c r="FZ45" s="403">
        <v>2</v>
      </c>
      <c r="GA45" s="403">
        <v>2</v>
      </c>
      <c r="GB45" s="403"/>
      <c r="GC45" s="403"/>
      <c r="GD45" s="403"/>
      <c r="GE45" s="403"/>
      <c r="GF45" s="403"/>
      <c r="GG45" s="403"/>
      <c r="GH45" s="403"/>
      <c r="GI45" s="403"/>
      <c r="GJ45" s="403"/>
      <c r="GK45" s="403"/>
      <c r="GL45" s="403"/>
      <c r="GM45" s="403"/>
      <c r="GN45" s="403"/>
      <c r="GO45" s="403"/>
      <c r="GP45" s="403"/>
      <c r="GQ45" s="403"/>
      <c r="GR45" s="403"/>
      <c r="GS45" s="403"/>
      <c r="GT45" s="403"/>
      <c r="GU45" s="403"/>
      <c r="GV45" s="403"/>
      <c r="GW45" s="403"/>
      <c r="GX45" s="403"/>
      <c r="GY45" s="403"/>
      <c r="GZ45" s="403"/>
      <c r="HA45" s="403"/>
      <c r="HB45" s="403"/>
      <c r="HC45" s="403"/>
      <c r="HD45" s="403"/>
      <c r="HE45" s="403"/>
      <c r="HF45" s="403"/>
      <c r="HG45" s="403"/>
      <c r="HH45" s="403"/>
      <c r="HI45" s="403"/>
      <c r="HJ45" s="403"/>
      <c r="HK45" s="403"/>
      <c r="HL45" s="403"/>
      <c r="HM45" s="403"/>
      <c r="HN45" s="403"/>
      <c r="HO45" s="403"/>
      <c r="HP45" s="403"/>
      <c r="HQ45" s="403"/>
      <c r="HR45" s="403"/>
      <c r="HS45" s="403"/>
      <c r="HT45" s="403"/>
      <c r="HU45" s="403"/>
      <c r="HV45" s="403"/>
      <c r="HW45" s="403"/>
      <c r="HX45" s="403"/>
      <c r="HY45" s="403"/>
      <c r="HZ45" s="403"/>
      <c r="IA45" s="403"/>
      <c r="IB45" s="403"/>
      <c r="IC45" s="403"/>
      <c r="ID45" s="403"/>
      <c r="IE45" s="403"/>
      <c r="IF45" s="403"/>
      <c r="IG45" s="403"/>
      <c r="IH45" s="403"/>
      <c r="II45" s="403"/>
      <c r="IJ45" s="403"/>
      <c r="IK45" s="403"/>
      <c r="IL45" s="403"/>
      <c r="IM45" s="403"/>
      <c r="IN45" s="403"/>
      <c r="IO45" s="403"/>
      <c r="IP45" s="403"/>
      <c r="IQ45" s="403"/>
      <c r="IR45" s="403"/>
      <c r="IS45" s="403"/>
      <c r="IT45" s="403"/>
      <c r="IU45" s="403"/>
      <c r="IV45" s="403"/>
      <c r="IW45" s="403"/>
      <c r="IX45" s="403"/>
      <c r="IY45" s="403"/>
      <c r="IZ45" s="403"/>
      <c r="JA45" s="403"/>
      <c r="JB45" s="403"/>
      <c r="JC45" s="403"/>
      <c r="JD45" s="403"/>
      <c r="JE45" s="403"/>
      <c r="JF45" s="403"/>
      <c r="JG45" s="403"/>
      <c r="JH45" s="403">
        <v>4</v>
      </c>
      <c r="JI45" s="403">
        <v>4</v>
      </c>
      <c r="JJ45" s="403"/>
      <c r="JK45" s="403"/>
      <c r="JL45" s="403">
        <v>4</v>
      </c>
      <c r="JM45" s="403">
        <v>4</v>
      </c>
      <c r="JN45" s="403">
        <v>4</v>
      </c>
      <c r="JO45" s="403"/>
      <c r="JP45" s="403"/>
      <c r="JQ45" s="403"/>
      <c r="JR45" s="403"/>
      <c r="JS45" s="403"/>
      <c r="JT45" s="403"/>
      <c r="JU45" s="403"/>
      <c r="JV45" s="403"/>
      <c r="JW45" s="403"/>
      <c r="JX45" s="403"/>
      <c r="JY45" s="403"/>
      <c r="JZ45" s="403"/>
      <c r="KA45" s="403"/>
      <c r="KB45" s="403"/>
      <c r="KC45" s="403"/>
      <c r="KD45" s="403"/>
      <c r="KE45" s="403"/>
      <c r="KF45" s="403"/>
      <c r="KG45" s="403"/>
      <c r="KH45" s="403"/>
      <c r="KI45" s="403"/>
      <c r="KJ45" s="403"/>
      <c r="KK45" s="403"/>
      <c r="KL45" s="403"/>
      <c r="KM45" s="403"/>
      <c r="KN45" s="403"/>
      <c r="KO45" s="403"/>
      <c r="KP45" s="403"/>
      <c r="KQ45" s="403"/>
      <c r="KR45" s="403"/>
      <c r="KS45" s="403"/>
      <c r="KT45" s="403"/>
      <c r="KU45" s="403"/>
      <c r="KV45" s="403"/>
      <c r="KW45" s="403"/>
      <c r="KX45" s="403"/>
      <c r="KY45" s="403"/>
      <c r="KZ45" s="403"/>
      <c r="LA45" s="403"/>
      <c r="LB45" s="403"/>
      <c r="LC45" s="403"/>
      <c r="LD45" s="403"/>
      <c r="LE45" s="403"/>
      <c r="LF45" s="403"/>
      <c r="LG45" s="403"/>
      <c r="LH45" s="403"/>
      <c r="LI45" s="403"/>
      <c r="LJ45" s="403"/>
      <c r="LK45" s="403"/>
      <c r="LL45" s="403"/>
      <c r="LM45" s="403"/>
      <c r="LN45" s="403"/>
      <c r="LO45" s="403"/>
      <c r="LP45" s="403"/>
      <c r="LQ45" s="403"/>
      <c r="LR45" s="403"/>
      <c r="LS45" s="403"/>
      <c r="LT45" s="403"/>
      <c r="LU45" s="403"/>
      <c r="LV45" s="403"/>
      <c r="LW45" s="403"/>
      <c r="LX45" s="403"/>
      <c r="LY45" s="403"/>
      <c r="LZ45" s="403"/>
      <c r="MA45" s="403"/>
      <c r="MB45" s="403"/>
      <c r="MC45" s="403"/>
      <c r="MD45" s="403"/>
      <c r="ME45" s="403"/>
      <c r="MF45" s="403"/>
      <c r="MG45" s="403"/>
      <c r="MH45" s="403"/>
      <c r="MI45" s="403"/>
      <c r="MJ45" s="403"/>
      <c r="MK45" s="403"/>
      <c r="ML45" s="403"/>
      <c r="MM45" s="403"/>
      <c r="MN45" s="403"/>
      <c r="MO45" s="403"/>
      <c r="MP45" s="403"/>
      <c r="MQ45" s="403"/>
      <c r="MR45" s="403"/>
      <c r="MS45" s="403"/>
      <c r="MT45" s="403"/>
      <c r="MU45" s="403"/>
      <c r="MV45" s="403"/>
      <c r="MW45" s="403"/>
      <c r="MX45" s="403"/>
      <c r="MY45" s="403"/>
      <c r="MZ45" s="403"/>
      <c r="NA45" s="403"/>
      <c r="NB45" s="403"/>
      <c r="NC45" s="403"/>
      <c r="ND45" s="403"/>
      <c r="NE45" s="403"/>
      <c r="NF45" s="403"/>
      <c r="NG45" s="403"/>
      <c r="NH45" s="403"/>
      <c r="NI45" s="403"/>
      <c r="NJ45" s="403"/>
      <c r="NK45" s="403"/>
      <c r="NL45" s="403"/>
      <c r="NM45" s="403"/>
      <c r="NN45" s="403"/>
      <c r="NO45" s="403"/>
      <c r="NP45" s="403"/>
      <c r="NQ45" s="403"/>
      <c r="NR45" s="403"/>
      <c r="NS45" s="403"/>
      <c r="NT45" s="403"/>
      <c r="NU45" s="403"/>
      <c r="NV45" s="403"/>
      <c r="NW45" s="403"/>
      <c r="NX45" s="403"/>
      <c r="NY45" s="403"/>
      <c r="NZ45" s="403"/>
      <c r="OA45" s="403"/>
      <c r="OB45" s="403"/>
      <c r="OC45" s="403"/>
      <c r="OD45" s="403"/>
      <c r="OE45" s="403"/>
      <c r="OF45" s="403"/>
      <c r="OG45" s="403"/>
      <c r="OH45" s="403"/>
      <c r="OI45" s="403"/>
      <c r="OJ45" s="403"/>
      <c r="OK45" s="403"/>
      <c r="OL45" s="403"/>
      <c r="OM45" s="403"/>
      <c r="ON45" s="403"/>
      <c r="OO45" s="403"/>
      <c r="OP45" s="403"/>
      <c r="OQ45" s="403"/>
      <c r="OR45" s="403"/>
      <c r="OS45" s="403"/>
      <c r="OT45" s="403"/>
      <c r="OU45" s="403"/>
      <c r="OV45" s="403"/>
      <c r="OW45" s="403"/>
      <c r="OX45" s="403"/>
      <c r="OY45" s="403">
        <v>6</v>
      </c>
      <c r="OZ45" s="403">
        <v>6</v>
      </c>
      <c r="PA45" s="403">
        <v>2</v>
      </c>
      <c r="PB45" s="403"/>
      <c r="PC45" s="403">
        <v>6</v>
      </c>
      <c r="PD45" s="403">
        <v>6</v>
      </c>
      <c r="PE45" s="403">
        <v>6</v>
      </c>
    </row>
    <row r="46" spans="1:421" x14ac:dyDescent="0.3">
      <c r="A46" s="457" t="s">
        <v>2971</v>
      </c>
      <c r="B46" s="403"/>
      <c r="C46" s="403"/>
      <c r="D46" s="403"/>
      <c r="E46" s="403"/>
      <c r="F46" s="403"/>
      <c r="G46" s="403"/>
      <c r="H46" s="403"/>
      <c r="I46" s="403"/>
      <c r="J46" s="403"/>
      <c r="K46" s="403"/>
      <c r="L46" s="403"/>
      <c r="M46" s="403"/>
      <c r="N46" s="403"/>
      <c r="O46" s="403"/>
      <c r="P46" s="403"/>
      <c r="Q46" s="403"/>
      <c r="R46" s="403"/>
      <c r="S46" s="403"/>
      <c r="T46" s="403"/>
      <c r="U46" s="403"/>
      <c r="V46" s="403"/>
      <c r="W46" s="403"/>
      <c r="X46" s="403"/>
      <c r="Y46" s="403"/>
      <c r="Z46" s="403"/>
      <c r="AA46" s="403"/>
      <c r="AB46" s="403"/>
      <c r="AC46" s="403"/>
      <c r="AD46" s="403"/>
      <c r="AE46" s="403"/>
      <c r="AF46" s="403"/>
      <c r="AG46" s="403"/>
      <c r="AH46" s="403"/>
      <c r="AI46" s="403"/>
      <c r="AJ46" s="403"/>
      <c r="AK46" s="403"/>
      <c r="AL46" s="403"/>
      <c r="AM46" s="403"/>
      <c r="AN46" s="403"/>
      <c r="AO46" s="403"/>
      <c r="AP46" s="403"/>
      <c r="AQ46" s="403"/>
      <c r="AR46" s="403"/>
      <c r="AS46" s="403"/>
      <c r="AT46" s="403"/>
      <c r="AU46" s="403"/>
      <c r="AV46" s="403"/>
      <c r="AW46" s="403"/>
      <c r="AX46" s="403"/>
      <c r="AY46" s="403"/>
      <c r="AZ46" s="403"/>
      <c r="BA46" s="403"/>
      <c r="BB46" s="403"/>
      <c r="BC46" s="403"/>
      <c r="BD46" s="403"/>
      <c r="BE46" s="403"/>
      <c r="BF46" s="403"/>
      <c r="BG46" s="403"/>
      <c r="BH46" s="403"/>
      <c r="BI46" s="403"/>
      <c r="BJ46" s="403"/>
      <c r="BK46" s="403"/>
      <c r="BL46" s="403"/>
      <c r="BM46" s="403"/>
      <c r="BN46" s="403"/>
      <c r="BO46" s="403"/>
      <c r="BP46" s="403"/>
      <c r="BQ46" s="403"/>
      <c r="BR46" s="403"/>
      <c r="BS46" s="403"/>
      <c r="BT46" s="403"/>
      <c r="BU46" s="403"/>
      <c r="BV46" s="403"/>
      <c r="BW46" s="403"/>
      <c r="BX46" s="403"/>
      <c r="BY46" s="403"/>
      <c r="BZ46" s="403"/>
      <c r="CA46" s="403"/>
      <c r="CB46" s="403"/>
      <c r="CC46" s="403"/>
      <c r="CD46" s="403"/>
      <c r="CE46" s="403"/>
      <c r="CF46" s="403"/>
      <c r="CG46" s="403"/>
      <c r="CH46" s="403"/>
      <c r="CI46" s="403"/>
      <c r="CJ46" s="403"/>
      <c r="CK46" s="403"/>
      <c r="CL46" s="403"/>
      <c r="CM46" s="403"/>
      <c r="CN46" s="403"/>
      <c r="CO46" s="403"/>
      <c r="CP46" s="403"/>
      <c r="CQ46" s="403"/>
      <c r="CR46" s="403"/>
      <c r="CS46" s="403"/>
      <c r="CT46" s="403"/>
      <c r="CU46" s="403"/>
      <c r="CV46" s="403"/>
      <c r="CW46" s="403"/>
      <c r="CX46" s="403"/>
      <c r="CY46" s="403"/>
      <c r="CZ46" s="403"/>
      <c r="DA46" s="403"/>
      <c r="DB46" s="403"/>
      <c r="DC46" s="403"/>
      <c r="DD46" s="403"/>
      <c r="DE46" s="403"/>
      <c r="DF46" s="403"/>
      <c r="DG46" s="403"/>
      <c r="DH46" s="403"/>
      <c r="DI46" s="403"/>
      <c r="DJ46" s="403"/>
      <c r="DK46" s="403"/>
      <c r="DL46" s="403"/>
      <c r="DM46" s="403"/>
      <c r="DN46" s="403"/>
      <c r="DO46" s="403"/>
      <c r="DP46" s="403"/>
      <c r="DQ46" s="403"/>
      <c r="DR46" s="403"/>
      <c r="DS46" s="403"/>
      <c r="DT46" s="403"/>
      <c r="DU46" s="403"/>
      <c r="DV46" s="403"/>
      <c r="DW46" s="403"/>
      <c r="DX46" s="403"/>
      <c r="DY46" s="403"/>
      <c r="DZ46" s="403"/>
      <c r="EA46" s="403"/>
      <c r="EB46" s="403"/>
      <c r="EC46" s="403"/>
      <c r="ED46" s="403"/>
      <c r="EE46" s="403"/>
      <c r="EF46" s="403"/>
      <c r="EG46" s="403"/>
      <c r="EH46" s="403"/>
      <c r="EI46" s="403"/>
      <c r="EJ46" s="403"/>
      <c r="EK46" s="403"/>
      <c r="EL46" s="403"/>
      <c r="EM46" s="403"/>
      <c r="EN46" s="403"/>
      <c r="EO46" s="403"/>
      <c r="EP46" s="403"/>
      <c r="EQ46" s="403"/>
      <c r="ER46" s="403"/>
      <c r="ES46" s="403"/>
      <c r="ET46" s="403"/>
      <c r="EU46" s="403"/>
      <c r="EV46" s="403"/>
      <c r="EW46" s="403"/>
      <c r="EX46" s="403"/>
      <c r="EY46" s="403"/>
      <c r="EZ46" s="403"/>
      <c r="FA46" s="403"/>
      <c r="FB46" s="403"/>
      <c r="FC46" s="403"/>
      <c r="FD46" s="403"/>
      <c r="FE46" s="403"/>
      <c r="FF46" s="403"/>
      <c r="FG46" s="403"/>
      <c r="FH46" s="403"/>
      <c r="FI46" s="403"/>
      <c r="FJ46" s="403"/>
      <c r="FK46" s="403"/>
      <c r="FL46" s="403"/>
      <c r="FM46" s="403"/>
      <c r="FN46" s="403"/>
      <c r="FO46" s="403"/>
      <c r="FP46" s="403"/>
      <c r="FQ46" s="403"/>
      <c r="FR46" s="403"/>
      <c r="FS46" s="403"/>
      <c r="FT46" s="403"/>
      <c r="FU46" s="403"/>
      <c r="FV46" s="403"/>
      <c r="FW46" s="403"/>
      <c r="FX46" s="403"/>
      <c r="FY46" s="403"/>
      <c r="FZ46" s="403"/>
      <c r="GA46" s="403"/>
      <c r="GB46" s="403"/>
      <c r="GC46" s="403"/>
      <c r="GD46" s="403"/>
      <c r="GE46" s="403"/>
      <c r="GF46" s="403"/>
      <c r="GG46" s="403"/>
      <c r="GH46" s="403"/>
      <c r="GI46" s="403"/>
      <c r="GJ46" s="403"/>
      <c r="GK46" s="403"/>
      <c r="GL46" s="403"/>
      <c r="GM46" s="403"/>
      <c r="GN46" s="403"/>
      <c r="GO46" s="403"/>
      <c r="GP46" s="403"/>
      <c r="GQ46" s="403"/>
      <c r="GR46" s="403"/>
      <c r="GS46" s="403"/>
      <c r="GT46" s="403"/>
      <c r="GU46" s="403"/>
      <c r="GV46" s="403"/>
      <c r="GW46" s="403"/>
      <c r="GX46" s="403"/>
      <c r="GY46" s="403"/>
      <c r="GZ46" s="403"/>
      <c r="HA46" s="403"/>
      <c r="HB46" s="403"/>
      <c r="HC46" s="403"/>
      <c r="HD46" s="403"/>
      <c r="HE46" s="403"/>
      <c r="HF46" s="403"/>
      <c r="HG46" s="403"/>
      <c r="HH46" s="403"/>
      <c r="HI46" s="403"/>
      <c r="HJ46" s="403"/>
      <c r="HK46" s="403"/>
      <c r="HL46" s="403"/>
      <c r="HM46" s="403"/>
      <c r="HN46" s="403"/>
      <c r="HO46" s="403"/>
      <c r="HP46" s="403"/>
      <c r="HQ46" s="403"/>
      <c r="HR46" s="403"/>
      <c r="HS46" s="403"/>
      <c r="HT46" s="403"/>
      <c r="HU46" s="403"/>
      <c r="HV46" s="403"/>
      <c r="HW46" s="403"/>
      <c r="HX46" s="403"/>
      <c r="HY46" s="403"/>
      <c r="HZ46" s="403"/>
      <c r="IA46" s="403"/>
      <c r="IB46" s="403"/>
      <c r="IC46" s="403"/>
      <c r="ID46" s="403"/>
      <c r="IE46" s="403"/>
      <c r="IF46" s="403"/>
      <c r="IG46" s="403"/>
      <c r="IH46" s="403"/>
      <c r="II46" s="403"/>
      <c r="IJ46" s="403"/>
      <c r="IK46" s="403"/>
      <c r="IL46" s="403"/>
      <c r="IM46" s="403"/>
      <c r="IN46" s="403"/>
      <c r="IO46" s="403"/>
      <c r="IP46" s="403"/>
      <c r="IQ46" s="403"/>
      <c r="IR46" s="403"/>
      <c r="IS46" s="403"/>
      <c r="IT46" s="403"/>
      <c r="IU46" s="403"/>
      <c r="IV46" s="403"/>
      <c r="IW46" s="403"/>
      <c r="IX46" s="403"/>
      <c r="IY46" s="403"/>
      <c r="IZ46" s="403"/>
      <c r="JA46" s="403"/>
      <c r="JB46" s="403"/>
      <c r="JC46" s="403"/>
      <c r="JD46" s="403"/>
      <c r="JE46" s="403"/>
      <c r="JF46" s="403"/>
      <c r="JG46" s="403"/>
      <c r="JH46" s="403"/>
      <c r="JI46" s="403"/>
      <c r="JJ46" s="403"/>
      <c r="JK46" s="403"/>
      <c r="JL46" s="403"/>
      <c r="JM46" s="403"/>
      <c r="JN46" s="403"/>
      <c r="JO46" s="403"/>
      <c r="JP46" s="403"/>
      <c r="JQ46" s="403"/>
      <c r="JR46" s="403"/>
      <c r="JS46" s="403"/>
      <c r="JT46" s="403"/>
      <c r="JU46" s="403"/>
      <c r="JV46" s="403"/>
      <c r="JW46" s="403"/>
      <c r="JX46" s="403"/>
      <c r="JY46" s="403"/>
      <c r="JZ46" s="403"/>
      <c r="KA46" s="403"/>
      <c r="KB46" s="403"/>
      <c r="KC46" s="403"/>
      <c r="KD46" s="403"/>
      <c r="KE46" s="403"/>
      <c r="KF46" s="403"/>
      <c r="KG46" s="403"/>
      <c r="KH46" s="403"/>
      <c r="KI46" s="403"/>
      <c r="KJ46" s="403"/>
      <c r="KK46" s="403"/>
      <c r="KL46" s="403"/>
      <c r="KM46" s="403"/>
      <c r="KN46" s="403"/>
      <c r="KO46" s="403"/>
      <c r="KP46" s="403"/>
      <c r="KQ46" s="403"/>
      <c r="KR46" s="403"/>
      <c r="KS46" s="403"/>
      <c r="KT46" s="403"/>
      <c r="KU46" s="403"/>
      <c r="KV46" s="403"/>
      <c r="KW46" s="403"/>
      <c r="KX46" s="403"/>
      <c r="KY46" s="403"/>
      <c r="KZ46" s="403"/>
      <c r="LA46" s="403"/>
      <c r="LB46" s="403"/>
      <c r="LC46" s="403"/>
      <c r="LD46" s="403"/>
      <c r="LE46" s="403"/>
      <c r="LF46" s="403"/>
      <c r="LG46" s="403"/>
      <c r="LH46" s="403"/>
      <c r="LI46" s="403"/>
      <c r="LJ46" s="403"/>
      <c r="LK46" s="403"/>
      <c r="LL46" s="403"/>
      <c r="LM46" s="403"/>
      <c r="LN46" s="403"/>
      <c r="LO46" s="403"/>
      <c r="LP46" s="403"/>
      <c r="LQ46" s="403"/>
      <c r="LR46" s="403"/>
      <c r="LS46" s="403"/>
      <c r="LT46" s="403"/>
      <c r="LU46" s="403"/>
      <c r="LV46" s="403"/>
      <c r="LW46" s="403"/>
      <c r="LX46" s="403"/>
      <c r="LY46" s="403"/>
      <c r="LZ46" s="403"/>
      <c r="MA46" s="403"/>
      <c r="MB46" s="403"/>
      <c r="MC46" s="403"/>
      <c r="MD46" s="403"/>
      <c r="ME46" s="403"/>
      <c r="MF46" s="403"/>
      <c r="MG46" s="403"/>
      <c r="MH46" s="403"/>
      <c r="MI46" s="403"/>
      <c r="MJ46" s="403"/>
      <c r="MK46" s="403"/>
      <c r="ML46" s="403"/>
      <c r="MM46" s="403"/>
      <c r="MN46" s="403"/>
      <c r="MO46" s="403"/>
      <c r="MP46" s="403"/>
      <c r="MQ46" s="403"/>
      <c r="MR46" s="403"/>
      <c r="MS46" s="403"/>
      <c r="MT46" s="403"/>
      <c r="MU46" s="403"/>
      <c r="MV46" s="403"/>
      <c r="MW46" s="403"/>
      <c r="MX46" s="403"/>
      <c r="MY46" s="403"/>
      <c r="MZ46" s="403"/>
      <c r="NA46" s="403"/>
      <c r="NB46" s="403"/>
      <c r="NC46" s="403"/>
      <c r="ND46" s="403"/>
      <c r="NE46" s="403"/>
      <c r="NF46" s="403"/>
      <c r="NG46" s="403"/>
      <c r="NH46" s="403"/>
      <c r="NI46" s="403"/>
      <c r="NJ46" s="403"/>
      <c r="NK46" s="403"/>
      <c r="NL46" s="403"/>
      <c r="NM46" s="403"/>
      <c r="NN46" s="403"/>
      <c r="NO46" s="403"/>
      <c r="NP46" s="403"/>
      <c r="NQ46" s="403"/>
      <c r="NR46" s="403"/>
      <c r="NS46" s="403"/>
      <c r="NT46" s="403"/>
      <c r="NU46" s="403"/>
      <c r="NV46" s="403"/>
      <c r="NW46" s="403">
        <v>8</v>
      </c>
      <c r="NX46" s="403">
        <v>8</v>
      </c>
      <c r="NY46" s="403"/>
      <c r="NZ46" s="403"/>
      <c r="OA46" s="403"/>
      <c r="OB46" s="403">
        <v>8</v>
      </c>
      <c r="OC46" s="403">
        <v>8</v>
      </c>
      <c r="OD46" s="403"/>
      <c r="OE46" s="403"/>
      <c r="OF46" s="403"/>
      <c r="OG46" s="403"/>
      <c r="OH46" s="403"/>
      <c r="OI46" s="403"/>
      <c r="OJ46" s="403"/>
      <c r="OK46" s="403"/>
      <c r="OL46" s="403"/>
      <c r="OM46" s="403"/>
      <c r="ON46" s="403"/>
      <c r="OO46" s="403"/>
      <c r="OP46" s="403"/>
      <c r="OQ46" s="403"/>
      <c r="OR46" s="403"/>
      <c r="OS46" s="403"/>
      <c r="OT46" s="403"/>
      <c r="OU46" s="403"/>
      <c r="OV46" s="403"/>
      <c r="OW46" s="403"/>
      <c r="OX46" s="403"/>
      <c r="OY46" s="403">
        <v>8</v>
      </c>
      <c r="OZ46" s="403">
        <v>8</v>
      </c>
      <c r="PA46" s="403"/>
      <c r="PB46" s="403"/>
      <c r="PC46" s="403"/>
      <c r="PD46" s="403">
        <v>8</v>
      </c>
      <c r="PE46" s="403">
        <v>8</v>
      </c>
    </row>
    <row r="47" spans="1:421" x14ac:dyDescent="0.3">
      <c r="A47" s="457" t="s">
        <v>2972</v>
      </c>
      <c r="B47" s="403"/>
      <c r="C47" s="403"/>
      <c r="D47" s="403"/>
      <c r="E47" s="403"/>
      <c r="F47" s="403"/>
      <c r="G47" s="403"/>
      <c r="H47" s="403"/>
      <c r="I47" s="403"/>
      <c r="J47" s="403"/>
      <c r="K47" s="403"/>
      <c r="L47" s="403"/>
      <c r="M47" s="403"/>
      <c r="N47" s="403"/>
      <c r="O47" s="403"/>
      <c r="P47" s="403"/>
      <c r="Q47" s="403"/>
      <c r="R47" s="403"/>
      <c r="S47" s="403"/>
      <c r="T47" s="403"/>
      <c r="U47" s="403"/>
      <c r="V47" s="403"/>
      <c r="W47" s="403"/>
      <c r="X47" s="403"/>
      <c r="Y47" s="403"/>
      <c r="Z47" s="403"/>
      <c r="AA47" s="403"/>
      <c r="AB47" s="403"/>
      <c r="AC47" s="403"/>
      <c r="AD47" s="403"/>
      <c r="AE47" s="403"/>
      <c r="AF47" s="403"/>
      <c r="AG47" s="403"/>
      <c r="AH47" s="403"/>
      <c r="AI47" s="403"/>
      <c r="AJ47" s="403"/>
      <c r="AK47" s="403"/>
      <c r="AL47" s="403"/>
      <c r="AM47" s="403"/>
      <c r="AN47" s="403"/>
      <c r="AO47" s="403"/>
      <c r="AP47" s="403"/>
      <c r="AQ47" s="403"/>
      <c r="AR47" s="403"/>
      <c r="AS47" s="403"/>
      <c r="AT47" s="403"/>
      <c r="AU47" s="403"/>
      <c r="AV47" s="403"/>
      <c r="AW47" s="403"/>
      <c r="AX47" s="403"/>
      <c r="AY47" s="403"/>
      <c r="AZ47" s="403"/>
      <c r="BA47" s="403"/>
      <c r="BB47" s="403"/>
      <c r="BC47" s="403"/>
      <c r="BD47" s="403"/>
      <c r="BE47" s="403"/>
      <c r="BF47" s="403"/>
      <c r="BG47" s="403"/>
      <c r="BH47" s="403"/>
      <c r="BI47" s="403"/>
      <c r="BJ47" s="403"/>
      <c r="BK47" s="403"/>
      <c r="BL47" s="403"/>
      <c r="BM47" s="403"/>
      <c r="BN47" s="403"/>
      <c r="BO47" s="403"/>
      <c r="BP47" s="403"/>
      <c r="BQ47" s="403"/>
      <c r="BR47" s="403"/>
      <c r="BS47" s="403"/>
      <c r="BT47" s="403"/>
      <c r="BU47" s="403"/>
      <c r="BV47" s="403"/>
      <c r="BW47" s="403"/>
      <c r="BX47" s="403"/>
      <c r="BY47" s="403"/>
      <c r="BZ47" s="403"/>
      <c r="CA47" s="403"/>
      <c r="CB47" s="403"/>
      <c r="CC47" s="403"/>
      <c r="CD47" s="403"/>
      <c r="CE47" s="403"/>
      <c r="CF47" s="403"/>
      <c r="CG47" s="403"/>
      <c r="CH47" s="403"/>
      <c r="CI47" s="403"/>
      <c r="CJ47" s="403"/>
      <c r="CK47" s="403"/>
      <c r="CL47" s="403"/>
      <c r="CM47" s="403"/>
      <c r="CN47" s="403"/>
      <c r="CO47" s="403"/>
      <c r="CP47" s="403"/>
      <c r="CQ47" s="403"/>
      <c r="CR47" s="403"/>
      <c r="CS47" s="403"/>
      <c r="CT47" s="403"/>
      <c r="CU47" s="403"/>
      <c r="CV47" s="403"/>
      <c r="CW47" s="403"/>
      <c r="CX47" s="403"/>
      <c r="CY47" s="403"/>
      <c r="CZ47" s="403"/>
      <c r="DA47" s="403"/>
      <c r="DB47" s="403"/>
      <c r="DC47" s="403"/>
      <c r="DD47" s="403"/>
      <c r="DE47" s="403"/>
      <c r="DF47" s="403"/>
      <c r="DG47" s="403"/>
      <c r="DH47" s="403"/>
      <c r="DI47" s="403"/>
      <c r="DJ47" s="403"/>
      <c r="DK47" s="403"/>
      <c r="DL47" s="403"/>
      <c r="DM47" s="403"/>
      <c r="DN47" s="403"/>
      <c r="DO47" s="403"/>
      <c r="DP47" s="403"/>
      <c r="DQ47" s="403"/>
      <c r="DR47" s="403"/>
      <c r="DS47" s="403"/>
      <c r="DT47" s="403"/>
      <c r="DU47" s="403"/>
      <c r="DV47" s="403"/>
      <c r="DW47" s="403"/>
      <c r="DX47" s="403"/>
      <c r="DY47" s="403"/>
      <c r="DZ47" s="403"/>
      <c r="EA47" s="403"/>
      <c r="EB47" s="403"/>
      <c r="EC47" s="403"/>
      <c r="ED47" s="403"/>
      <c r="EE47" s="403"/>
      <c r="EF47" s="403"/>
      <c r="EG47" s="403"/>
      <c r="EH47" s="403"/>
      <c r="EI47" s="403"/>
      <c r="EJ47" s="403"/>
      <c r="EK47" s="403"/>
      <c r="EL47" s="403"/>
      <c r="EM47" s="403"/>
      <c r="EN47" s="403"/>
      <c r="EO47" s="403"/>
      <c r="EP47" s="403"/>
      <c r="EQ47" s="403"/>
      <c r="ER47" s="403"/>
      <c r="ES47" s="403"/>
      <c r="ET47" s="403"/>
      <c r="EU47" s="403"/>
      <c r="EV47" s="403"/>
      <c r="EW47" s="403"/>
      <c r="EX47" s="403"/>
      <c r="EY47" s="403"/>
      <c r="EZ47" s="403"/>
      <c r="FA47" s="403"/>
      <c r="FB47" s="403"/>
      <c r="FC47" s="403"/>
      <c r="FD47" s="403"/>
      <c r="FE47" s="403"/>
      <c r="FF47" s="403"/>
      <c r="FG47" s="403"/>
      <c r="FH47" s="403"/>
      <c r="FI47" s="403"/>
      <c r="FJ47" s="403"/>
      <c r="FK47" s="403"/>
      <c r="FL47" s="403"/>
      <c r="FM47" s="403"/>
      <c r="FN47" s="403"/>
      <c r="FO47" s="403"/>
      <c r="FP47" s="403"/>
      <c r="FQ47" s="403"/>
      <c r="FR47" s="403"/>
      <c r="FS47" s="403"/>
      <c r="FT47" s="403"/>
      <c r="FU47" s="403"/>
      <c r="FV47" s="403"/>
      <c r="FW47" s="403"/>
      <c r="FX47" s="403"/>
      <c r="FY47" s="403"/>
      <c r="FZ47" s="403"/>
      <c r="GA47" s="403"/>
      <c r="GB47" s="403">
        <v>2</v>
      </c>
      <c r="GC47" s="403">
        <v>2</v>
      </c>
      <c r="GD47" s="403"/>
      <c r="GE47" s="403"/>
      <c r="GF47" s="403">
        <v>2</v>
      </c>
      <c r="GG47" s="403">
        <v>2</v>
      </c>
      <c r="GH47" s="403">
        <v>2</v>
      </c>
      <c r="GI47" s="403"/>
      <c r="GJ47" s="403"/>
      <c r="GK47" s="403"/>
      <c r="GL47" s="403"/>
      <c r="GM47" s="403"/>
      <c r="GN47" s="403"/>
      <c r="GO47" s="403"/>
      <c r="GP47" s="403"/>
      <c r="GQ47" s="403"/>
      <c r="GR47" s="403"/>
      <c r="GS47" s="403"/>
      <c r="GT47" s="403"/>
      <c r="GU47" s="403"/>
      <c r="GV47" s="403"/>
      <c r="GW47" s="403"/>
      <c r="GX47" s="403"/>
      <c r="GY47" s="403"/>
      <c r="GZ47" s="403"/>
      <c r="HA47" s="403"/>
      <c r="HB47" s="403"/>
      <c r="HC47" s="403"/>
      <c r="HD47" s="403"/>
      <c r="HE47" s="403"/>
      <c r="HF47" s="403"/>
      <c r="HG47" s="403"/>
      <c r="HH47" s="403"/>
      <c r="HI47" s="403"/>
      <c r="HJ47" s="403"/>
      <c r="HK47" s="403"/>
      <c r="HL47" s="403"/>
      <c r="HM47" s="403"/>
      <c r="HN47" s="403"/>
      <c r="HO47" s="403"/>
      <c r="HP47" s="403"/>
      <c r="HQ47" s="403"/>
      <c r="HR47" s="403"/>
      <c r="HS47" s="403"/>
      <c r="HT47" s="403"/>
      <c r="HU47" s="403"/>
      <c r="HV47" s="403"/>
      <c r="HW47" s="403"/>
      <c r="HX47" s="403"/>
      <c r="HY47" s="403"/>
      <c r="HZ47" s="403"/>
      <c r="IA47" s="403"/>
      <c r="IB47" s="403"/>
      <c r="IC47" s="403"/>
      <c r="ID47" s="403"/>
      <c r="IE47" s="403"/>
      <c r="IF47" s="403"/>
      <c r="IG47" s="403"/>
      <c r="IH47" s="403"/>
      <c r="II47" s="403"/>
      <c r="IJ47" s="403"/>
      <c r="IK47" s="403"/>
      <c r="IL47" s="403"/>
      <c r="IM47" s="403"/>
      <c r="IN47" s="403"/>
      <c r="IO47" s="403"/>
      <c r="IP47" s="403"/>
      <c r="IQ47" s="403"/>
      <c r="IR47" s="403"/>
      <c r="IS47" s="403"/>
      <c r="IT47" s="403"/>
      <c r="IU47" s="403"/>
      <c r="IV47" s="403"/>
      <c r="IW47" s="403"/>
      <c r="IX47" s="403"/>
      <c r="IY47" s="403"/>
      <c r="IZ47" s="403"/>
      <c r="JA47" s="403"/>
      <c r="JB47" s="403"/>
      <c r="JC47" s="403"/>
      <c r="JD47" s="403"/>
      <c r="JE47" s="403"/>
      <c r="JF47" s="403"/>
      <c r="JG47" s="403"/>
      <c r="JH47" s="403"/>
      <c r="JI47" s="403"/>
      <c r="JJ47" s="403"/>
      <c r="JK47" s="403"/>
      <c r="JL47" s="403"/>
      <c r="JM47" s="403"/>
      <c r="JN47" s="403"/>
      <c r="JO47" s="403"/>
      <c r="JP47" s="403"/>
      <c r="JQ47" s="403"/>
      <c r="JR47" s="403"/>
      <c r="JS47" s="403"/>
      <c r="JT47" s="403"/>
      <c r="JU47" s="403"/>
      <c r="JV47" s="403"/>
      <c r="JW47" s="403"/>
      <c r="JX47" s="403"/>
      <c r="JY47" s="403"/>
      <c r="JZ47" s="403"/>
      <c r="KA47" s="403"/>
      <c r="KB47" s="403"/>
      <c r="KC47" s="403"/>
      <c r="KD47" s="403"/>
      <c r="KE47" s="403"/>
      <c r="KF47" s="403"/>
      <c r="KG47" s="403"/>
      <c r="KH47" s="403"/>
      <c r="KI47" s="403"/>
      <c r="KJ47" s="403"/>
      <c r="KK47" s="403"/>
      <c r="KL47" s="403"/>
      <c r="KM47" s="403"/>
      <c r="KN47" s="403"/>
      <c r="KO47" s="403"/>
      <c r="KP47" s="403"/>
      <c r="KQ47" s="403"/>
      <c r="KR47" s="403"/>
      <c r="KS47" s="403"/>
      <c r="KT47" s="403"/>
      <c r="KU47" s="403"/>
      <c r="KV47" s="403"/>
      <c r="KW47" s="403"/>
      <c r="KX47" s="403"/>
      <c r="KY47" s="403"/>
      <c r="KZ47" s="403"/>
      <c r="LA47" s="403"/>
      <c r="LB47" s="403"/>
      <c r="LC47" s="403"/>
      <c r="LD47" s="403"/>
      <c r="LE47" s="403"/>
      <c r="LF47" s="403"/>
      <c r="LG47" s="403"/>
      <c r="LH47" s="403"/>
      <c r="LI47" s="403"/>
      <c r="LJ47" s="403"/>
      <c r="LK47" s="403"/>
      <c r="LL47" s="403"/>
      <c r="LM47" s="403"/>
      <c r="LN47" s="403"/>
      <c r="LO47" s="403"/>
      <c r="LP47" s="403"/>
      <c r="LQ47" s="403"/>
      <c r="LR47" s="403"/>
      <c r="LS47" s="403"/>
      <c r="LT47" s="403"/>
      <c r="LU47" s="403"/>
      <c r="LV47" s="403"/>
      <c r="LW47" s="403"/>
      <c r="LX47" s="403"/>
      <c r="LY47" s="403"/>
      <c r="LZ47" s="403"/>
      <c r="MA47" s="403"/>
      <c r="MB47" s="403"/>
      <c r="MC47" s="403"/>
      <c r="MD47" s="403"/>
      <c r="ME47" s="403"/>
      <c r="MF47" s="403"/>
      <c r="MG47" s="403">
        <v>5</v>
      </c>
      <c r="MH47" s="403">
        <v>5</v>
      </c>
      <c r="MI47" s="403">
        <v>4</v>
      </c>
      <c r="MJ47" s="403"/>
      <c r="MK47" s="403">
        <v>5</v>
      </c>
      <c r="ML47" s="403">
        <v>5</v>
      </c>
      <c r="MM47" s="403">
        <v>5</v>
      </c>
      <c r="MN47" s="403"/>
      <c r="MO47" s="403"/>
      <c r="MP47" s="403"/>
      <c r="MQ47" s="403"/>
      <c r="MR47" s="403"/>
      <c r="MS47" s="403"/>
      <c r="MT47" s="403"/>
      <c r="MU47" s="403"/>
      <c r="MV47" s="403"/>
      <c r="MW47" s="403"/>
      <c r="MX47" s="403"/>
      <c r="MY47" s="403"/>
      <c r="MZ47" s="403"/>
      <c r="NA47" s="403"/>
      <c r="NB47" s="403"/>
      <c r="NC47" s="403"/>
      <c r="ND47" s="403"/>
      <c r="NE47" s="403"/>
      <c r="NF47" s="403"/>
      <c r="NG47" s="403"/>
      <c r="NH47" s="403"/>
      <c r="NI47" s="403"/>
      <c r="NJ47" s="403"/>
      <c r="NK47" s="403"/>
      <c r="NL47" s="403"/>
      <c r="NM47" s="403"/>
      <c r="NN47" s="403"/>
      <c r="NO47" s="403"/>
      <c r="NP47" s="403"/>
      <c r="NQ47" s="403"/>
      <c r="NR47" s="403"/>
      <c r="NS47" s="403"/>
      <c r="NT47" s="403"/>
      <c r="NU47" s="403"/>
      <c r="NV47" s="403"/>
      <c r="NW47" s="403"/>
      <c r="NX47" s="403"/>
      <c r="NY47" s="403"/>
      <c r="NZ47" s="403"/>
      <c r="OA47" s="403"/>
      <c r="OB47" s="403"/>
      <c r="OC47" s="403"/>
      <c r="OD47" s="403"/>
      <c r="OE47" s="403"/>
      <c r="OF47" s="403"/>
      <c r="OG47" s="403"/>
      <c r="OH47" s="403"/>
      <c r="OI47" s="403"/>
      <c r="OJ47" s="403"/>
      <c r="OK47" s="403"/>
      <c r="OL47" s="403"/>
      <c r="OM47" s="403"/>
      <c r="ON47" s="403"/>
      <c r="OO47" s="403"/>
      <c r="OP47" s="403"/>
      <c r="OQ47" s="403"/>
      <c r="OR47" s="403"/>
      <c r="OS47" s="403"/>
      <c r="OT47" s="403"/>
      <c r="OU47" s="403"/>
      <c r="OV47" s="403"/>
      <c r="OW47" s="403"/>
      <c r="OX47" s="403"/>
      <c r="OY47" s="403">
        <v>7</v>
      </c>
      <c r="OZ47" s="403">
        <v>7</v>
      </c>
      <c r="PA47" s="403">
        <v>4</v>
      </c>
      <c r="PB47" s="403"/>
      <c r="PC47" s="403">
        <v>7</v>
      </c>
      <c r="PD47" s="403">
        <v>7</v>
      </c>
      <c r="PE47" s="403">
        <v>7</v>
      </c>
    </row>
    <row r="48" spans="1:421" x14ac:dyDescent="0.3">
      <c r="A48" s="457" t="s">
        <v>2973</v>
      </c>
      <c r="B48" s="403"/>
      <c r="C48" s="403"/>
      <c r="D48" s="403"/>
      <c r="E48" s="403"/>
      <c r="F48" s="403"/>
      <c r="G48" s="403"/>
      <c r="H48" s="403"/>
      <c r="I48" s="403"/>
      <c r="J48" s="403"/>
      <c r="K48" s="403"/>
      <c r="L48" s="403"/>
      <c r="M48" s="403"/>
      <c r="N48" s="403"/>
      <c r="O48" s="403"/>
      <c r="P48" s="403"/>
      <c r="Q48" s="403"/>
      <c r="R48" s="403"/>
      <c r="S48" s="403"/>
      <c r="T48" s="403"/>
      <c r="U48" s="403"/>
      <c r="V48" s="403"/>
      <c r="W48" s="403">
        <v>2</v>
      </c>
      <c r="X48" s="403">
        <v>2</v>
      </c>
      <c r="Y48" s="403"/>
      <c r="Z48" s="403"/>
      <c r="AA48" s="403">
        <v>2</v>
      </c>
      <c r="AB48" s="403">
        <v>2</v>
      </c>
      <c r="AC48" s="403">
        <v>2</v>
      </c>
      <c r="AD48" s="403"/>
      <c r="AE48" s="403"/>
      <c r="AF48" s="403"/>
      <c r="AG48" s="403"/>
      <c r="AH48" s="403"/>
      <c r="AI48" s="403"/>
      <c r="AJ48" s="403"/>
      <c r="AK48" s="403"/>
      <c r="AL48" s="403"/>
      <c r="AM48" s="403"/>
      <c r="AN48" s="403"/>
      <c r="AO48" s="403"/>
      <c r="AP48" s="403"/>
      <c r="AQ48" s="403"/>
      <c r="AR48" s="403">
        <v>2</v>
      </c>
      <c r="AS48" s="403">
        <v>2</v>
      </c>
      <c r="AT48" s="403"/>
      <c r="AU48" s="403"/>
      <c r="AV48" s="403">
        <v>2</v>
      </c>
      <c r="AW48" s="403">
        <v>2</v>
      </c>
      <c r="AX48" s="403">
        <v>2</v>
      </c>
      <c r="AY48" s="403"/>
      <c r="AZ48" s="403"/>
      <c r="BA48" s="403"/>
      <c r="BB48" s="403"/>
      <c r="BC48" s="403"/>
      <c r="BD48" s="403"/>
      <c r="BE48" s="403"/>
      <c r="BF48" s="403"/>
      <c r="BG48" s="403"/>
      <c r="BH48" s="403"/>
      <c r="BI48" s="403"/>
      <c r="BJ48" s="403"/>
      <c r="BK48" s="403"/>
      <c r="BL48" s="403"/>
      <c r="BM48" s="403"/>
      <c r="BN48" s="403"/>
      <c r="BO48" s="403"/>
      <c r="BP48" s="403"/>
      <c r="BQ48" s="403"/>
      <c r="BR48" s="403"/>
      <c r="BS48" s="403"/>
      <c r="BT48" s="403"/>
      <c r="BU48" s="403"/>
      <c r="BV48" s="403"/>
      <c r="BW48" s="403"/>
      <c r="BX48" s="403"/>
      <c r="BY48" s="403"/>
      <c r="BZ48" s="403"/>
      <c r="CA48" s="403"/>
      <c r="CB48" s="403"/>
      <c r="CC48" s="403"/>
      <c r="CD48" s="403"/>
      <c r="CE48" s="403"/>
      <c r="CF48" s="403"/>
      <c r="CG48" s="403"/>
      <c r="CH48" s="403">
        <v>2</v>
      </c>
      <c r="CI48" s="403">
        <v>2</v>
      </c>
      <c r="CJ48" s="403"/>
      <c r="CK48" s="403"/>
      <c r="CL48" s="403">
        <v>2</v>
      </c>
      <c r="CM48" s="403">
        <v>2</v>
      </c>
      <c r="CN48" s="403">
        <v>2</v>
      </c>
      <c r="CO48" s="403"/>
      <c r="CP48" s="403"/>
      <c r="CQ48" s="403"/>
      <c r="CR48" s="403"/>
      <c r="CS48" s="403"/>
      <c r="CT48" s="403"/>
      <c r="CU48" s="403"/>
      <c r="CV48" s="403"/>
      <c r="CW48" s="403"/>
      <c r="CX48" s="403"/>
      <c r="CY48" s="403"/>
      <c r="CZ48" s="403"/>
      <c r="DA48" s="403"/>
      <c r="DB48" s="403"/>
      <c r="DC48" s="403"/>
      <c r="DD48" s="403"/>
      <c r="DE48" s="403"/>
      <c r="DF48" s="403"/>
      <c r="DG48" s="403"/>
      <c r="DH48" s="403"/>
      <c r="DI48" s="403"/>
      <c r="DJ48" s="403"/>
      <c r="DK48" s="403"/>
      <c r="DL48" s="403"/>
      <c r="DM48" s="403"/>
      <c r="DN48" s="403"/>
      <c r="DO48" s="403"/>
      <c r="DP48" s="403"/>
      <c r="DQ48" s="403"/>
      <c r="DR48" s="403"/>
      <c r="DS48" s="403"/>
      <c r="DT48" s="403"/>
      <c r="DU48" s="403"/>
      <c r="DV48" s="403"/>
      <c r="DW48" s="403"/>
      <c r="DX48" s="403"/>
      <c r="DY48" s="403"/>
      <c r="DZ48" s="403"/>
      <c r="EA48" s="403"/>
      <c r="EB48" s="403"/>
      <c r="EC48" s="403"/>
      <c r="ED48" s="403"/>
      <c r="EE48" s="403"/>
      <c r="EF48" s="403"/>
      <c r="EG48" s="403"/>
      <c r="EH48" s="403"/>
      <c r="EI48" s="403"/>
      <c r="EJ48" s="403"/>
      <c r="EK48" s="403"/>
      <c r="EL48" s="403"/>
      <c r="EM48" s="403"/>
      <c r="EN48" s="403"/>
      <c r="EO48" s="403"/>
      <c r="EP48" s="403"/>
      <c r="EQ48" s="403"/>
      <c r="ER48" s="403"/>
      <c r="ES48" s="403"/>
      <c r="ET48" s="403"/>
      <c r="EU48" s="403"/>
      <c r="EV48" s="403"/>
      <c r="EW48" s="403"/>
      <c r="EX48" s="403"/>
      <c r="EY48" s="403"/>
      <c r="EZ48" s="403"/>
      <c r="FA48" s="403"/>
      <c r="FB48" s="403"/>
      <c r="FC48" s="403"/>
      <c r="FD48" s="403"/>
      <c r="FE48" s="403"/>
      <c r="FF48" s="403"/>
      <c r="FG48" s="403"/>
      <c r="FH48" s="403"/>
      <c r="FI48" s="403"/>
      <c r="FJ48" s="403"/>
      <c r="FK48" s="403"/>
      <c r="FL48" s="403"/>
      <c r="FM48" s="403"/>
      <c r="FN48" s="403"/>
      <c r="FO48" s="403"/>
      <c r="FP48" s="403"/>
      <c r="FQ48" s="403"/>
      <c r="FR48" s="403"/>
      <c r="FS48" s="403"/>
      <c r="FT48" s="403"/>
      <c r="FU48" s="403">
        <v>4</v>
      </c>
      <c r="FV48" s="403">
        <v>4</v>
      </c>
      <c r="FW48" s="403">
        <v>2</v>
      </c>
      <c r="FX48" s="403"/>
      <c r="FY48" s="403">
        <v>4</v>
      </c>
      <c r="FZ48" s="403">
        <v>4</v>
      </c>
      <c r="GA48" s="403">
        <v>4</v>
      </c>
      <c r="GB48" s="403">
        <v>10</v>
      </c>
      <c r="GC48" s="403">
        <v>10</v>
      </c>
      <c r="GD48" s="403">
        <v>10</v>
      </c>
      <c r="GE48" s="403"/>
      <c r="GF48" s="403">
        <v>10</v>
      </c>
      <c r="GG48" s="403">
        <v>10</v>
      </c>
      <c r="GH48" s="403">
        <v>10</v>
      </c>
      <c r="GI48" s="403"/>
      <c r="GJ48" s="403"/>
      <c r="GK48" s="403"/>
      <c r="GL48" s="403"/>
      <c r="GM48" s="403"/>
      <c r="GN48" s="403"/>
      <c r="GO48" s="403"/>
      <c r="GP48" s="403"/>
      <c r="GQ48" s="403"/>
      <c r="GR48" s="403"/>
      <c r="GS48" s="403"/>
      <c r="GT48" s="403"/>
      <c r="GU48" s="403"/>
      <c r="GV48" s="403"/>
      <c r="GW48" s="403"/>
      <c r="GX48" s="403"/>
      <c r="GY48" s="403"/>
      <c r="GZ48" s="403"/>
      <c r="HA48" s="403"/>
      <c r="HB48" s="403"/>
      <c r="HC48" s="403"/>
      <c r="HD48" s="403"/>
      <c r="HE48" s="403"/>
      <c r="HF48" s="403"/>
      <c r="HG48" s="403"/>
      <c r="HH48" s="403"/>
      <c r="HI48" s="403"/>
      <c r="HJ48" s="403"/>
      <c r="HK48" s="403"/>
      <c r="HL48" s="403"/>
      <c r="HM48" s="403"/>
      <c r="HN48" s="403"/>
      <c r="HO48" s="403"/>
      <c r="HP48" s="403"/>
      <c r="HQ48" s="403"/>
      <c r="HR48" s="403"/>
      <c r="HS48" s="403"/>
      <c r="HT48" s="403"/>
      <c r="HU48" s="403"/>
      <c r="HV48" s="403"/>
      <c r="HW48" s="403"/>
      <c r="HX48" s="403"/>
      <c r="HY48" s="403"/>
      <c r="HZ48" s="403"/>
      <c r="IA48" s="403"/>
      <c r="IB48" s="403"/>
      <c r="IC48" s="403"/>
      <c r="ID48" s="403"/>
      <c r="IE48" s="403"/>
      <c r="IF48" s="403"/>
      <c r="IG48" s="403"/>
      <c r="IH48" s="403"/>
      <c r="II48" s="403"/>
      <c r="IJ48" s="403"/>
      <c r="IK48" s="403"/>
      <c r="IL48" s="403"/>
      <c r="IM48" s="403"/>
      <c r="IN48" s="403"/>
      <c r="IO48" s="403"/>
      <c r="IP48" s="403"/>
      <c r="IQ48" s="403"/>
      <c r="IR48" s="403"/>
      <c r="IS48" s="403"/>
      <c r="IT48" s="403"/>
      <c r="IU48" s="403"/>
      <c r="IV48" s="403"/>
      <c r="IW48" s="403"/>
      <c r="IX48" s="403"/>
      <c r="IY48" s="403"/>
      <c r="IZ48" s="403"/>
      <c r="JA48" s="403"/>
      <c r="JB48" s="403"/>
      <c r="JC48" s="403"/>
      <c r="JD48" s="403"/>
      <c r="JE48" s="403"/>
      <c r="JF48" s="403"/>
      <c r="JG48" s="403"/>
      <c r="JH48" s="403"/>
      <c r="JI48" s="403"/>
      <c r="JJ48" s="403"/>
      <c r="JK48" s="403"/>
      <c r="JL48" s="403"/>
      <c r="JM48" s="403"/>
      <c r="JN48" s="403"/>
      <c r="JO48" s="403"/>
      <c r="JP48" s="403"/>
      <c r="JQ48" s="403"/>
      <c r="JR48" s="403"/>
      <c r="JS48" s="403"/>
      <c r="JT48" s="403"/>
      <c r="JU48" s="403"/>
      <c r="JV48" s="403"/>
      <c r="JW48" s="403"/>
      <c r="JX48" s="403"/>
      <c r="JY48" s="403"/>
      <c r="JZ48" s="403"/>
      <c r="KA48" s="403"/>
      <c r="KB48" s="403"/>
      <c r="KC48" s="403"/>
      <c r="KD48" s="403"/>
      <c r="KE48" s="403"/>
      <c r="KF48" s="403"/>
      <c r="KG48" s="403"/>
      <c r="KH48" s="403"/>
      <c r="KI48" s="403"/>
      <c r="KJ48" s="403"/>
      <c r="KK48" s="403"/>
      <c r="KL48" s="403"/>
      <c r="KM48" s="403"/>
      <c r="KN48" s="403"/>
      <c r="KO48" s="403"/>
      <c r="KP48" s="403"/>
      <c r="KQ48" s="403"/>
      <c r="KR48" s="403"/>
      <c r="KS48" s="403"/>
      <c r="KT48" s="403"/>
      <c r="KU48" s="403"/>
      <c r="KV48" s="403"/>
      <c r="KW48" s="403"/>
      <c r="KX48" s="403"/>
      <c r="KY48" s="403"/>
      <c r="KZ48" s="403"/>
      <c r="LA48" s="403"/>
      <c r="LB48" s="403"/>
      <c r="LC48" s="403"/>
      <c r="LD48" s="403"/>
      <c r="LE48" s="403"/>
      <c r="LF48" s="403"/>
      <c r="LG48" s="403"/>
      <c r="LH48" s="403"/>
      <c r="LI48" s="403"/>
      <c r="LJ48" s="403"/>
      <c r="LK48" s="403"/>
      <c r="LL48" s="403"/>
      <c r="LM48" s="403"/>
      <c r="LN48" s="403"/>
      <c r="LO48" s="403"/>
      <c r="LP48" s="403"/>
      <c r="LQ48" s="403"/>
      <c r="LR48" s="403"/>
      <c r="LS48" s="403"/>
      <c r="LT48" s="403"/>
      <c r="LU48" s="403"/>
      <c r="LV48" s="403"/>
      <c r="LW48" s="403"/>
      <c r="LX48" s="403"/>
      <c r="LY48" s="403"/>
      <c r="LZ48" s="403"/>
      <c r="MA48" s="403"/>
      <c r="MB48" s="403"/>
      <c r="MC48" s="403"/>
      <c r="MD48" s="403"/>
      <c r="ME48" s="403"/>
      <c r="MF48" s="403"/>
      <c r="MG48" s="403"/>
      <c r="MH48" s="403"/>
      <c r="MI48" s="403"/>
      <c r="MJ48" s="403"/>
      <c r="MK48" s="403"/>
      <c r="ML48" s="403"/>
      <c r="MM48" s="403"/>
      <c r="MN48" s="403"/>
      <c r="MO48" s="403"/>
      <c r="MP48" s="403"/>
      <c r="MQ48" s="403"/>
      <c r="MR48" s="403"/>
      <c r="MS48" s="403"/>
      <c r="MT48" s="403"/>
      <c r="MU48" s="403"/>
      <c r="MV48" s="403"/>
      <c r="MW48" s="403"/>
      <c r="MX48" s="403"/>
      <c r="MY48" s="403"/>
      <c r="MZ48" s="403"/>
      <c r="NA48" s="403"/>
      <c r="NB48" s="403"/>
      <c r="NC48" s="403"/>
      <c r="ND48" s="403"/>
      <c r="NE48" s="403"/>
      <c r="NF48" s="403"/>
      <c r="NG48" s="403"/>
      <c r="NH48" s="403"/>
      <c r="NI48" s="403"/>
      <c r="NJ48" s="403"/>
      <c r="NK48" s="403"/>
      <c r="NL48" s="403"/>
      <c r="NM48" s="403"/>
      <c r="NN48" s="403"/>
      <c r="NO48" s="403"/>
      <c r="NP48" s="403"/>
      <c r="NQ48" s="403"/>
      <c r="NR48" s="403"/>
      <c r="NS48" s="403"/>
      <c r="NT48" s="403"/>
      <c r="NU48" s="403"/>
      <c r="NV48" s="403"/>
      <c r="NW48" s="403">
        <v>2</v>
      </c>
      <c r="NX48" s="403">
        <v>2</v>
      </c>
      <c r="NY48" s="403">
        <v>2</v>
      </c>
      <c r="NZ48" s="403"/>
      <c r="OA48" s="403"/>
      <c r="OB48" s="403">
        <v>2</v>
      </c>
      <c r="OC48" s="403">
        <v>2</v>
      </c>
      <c r="OD48" s="403"/>
      <c r="OE48" s="403"/>
      <c r="OF48" s="403"/>
      <c r="OG48" s="403"/>
      <c r="OH48" s="403"/>
      <c r="OI48" s="403"/>
      <c r="OJ48" s="403"/>
      <c r="OK48" s="403"/>
      <c r="OL48" s="403"/>
      <c r="OM48" s="403"/>
      <c r="ON48" s="403"/>
      <c r="OO48" s="403"/>
      <c r="OP48" s="403"/>
      <c r="OQ48" s="403"/>
      <c r="OR48" s="403"/>
      <c r="OS48" s="403"/>
      <c r="OT48" s="403"/>
      <c r="OU48" s="403"/>
      <c r="OV48" s="403"/>
      <c r="OW48" s="403"/>
      <c r="OX48" s="403"/>
      <c r="OY48" s="403">
        <v>22</v>
      </c>
      <c r="OZ48" s="403">
        <v>22</v>
      </c>
      <c r="PA48" s="403">
        <v>14</v>
      </c>
      <c r="PB48" s="403"/>
      <c r="PC48" s="403">
        <v>20</v>
      </c>
      <c r="PD48" s="403">
        <v>22</v>
      </c>
      <c r="PE48" s="403">
        <v>22</v>
      </c>
    </row>
    <row r="49" spans="1:421" x14ac:dyDescent="0.3">
      <c r="A49" s="457" t="s">
        <v>2974</v>
      </c>
      <c r="B49" s="403"/>
      <c r="C49" s="403"/>
      <c r="D49" s="403"/>
      <c r="E49" s="403"/>
      <c r="F49" s="403"/>
      <c r="G49" s="403"/>
      <c r="H49" s="403"/>
      <c r="I49" s="403"/>
      <c r="J49" s="403"/>
      <c r="K49" s="403"/>
      <c r="L49" s="403"/>
      <c r="M49" s="403"/>
      <c r="N49" s="403"/>
      <c r="O49" s="403"/>
      <c r="P49" s="403"/>
      <c r="Q49" s="403"/>
      <c r="R49" s="403"/>
      <c r="S49" s="403"/>
      <c r="T49" s="403"/>
      <c r="U49" s="403"/>
      <c r="V49" s="403"/>
      <c r="W49" s="403"/>
      <c r="X49" s="403"/>
      <c r="Y49" s="403"/>
      <c r="Z49" s="403"/>
      <c r="AA49" s="403"/>
      <c r="AB49" s="403"/>
      <c r="AC49" s="403"/>
      <c r="AD49" s="403"/>
      <c r="AE49" s="403"/>
      <c r="AF49" s="403"/>
      <c r="AG49" s="403"/>
      <c r="AH49" s="403"/>
      <c r="AI49" s="403"/>
      <c r="AJ49" s="403"/>
      <c r="AK49" s="403"/>
      <c r="AL49" s="403"/>
      <c r="AM49" s="403"/>
      <c r="AN49" s="403"/>
      <c r="AO49" s="403"/>
      <c r="AP49" s="403"/>
      <c r="AQ49" s="403"/>
      <c r="AR49" s="403"/>
      <c r="AS49" s="403"/>
      <c r="AT49" s="403"/>
      <c r="AU49" s="403"/>
      <c r="AV49" s="403"/>
      <c r="AW49" s="403"/>
      <c r="AX49" s="403"/>
      <c r="AY49" s="403"/>
      <c r="AZ49" s="403"/>
      <c r="BA49" s="403"/>
      <c r="BB49" s="403"/>
      <c r="BC49" s="403"/>
      <c r="BD49" s="403"/>
      <c r="BE49" s="403"/>
      <c r="BF49" s="403"/>
      <c r="BG49" s="403"/>
      <c r="BH49" s="403"/>
      <c r="BI49" s="403"/>
      <c r="BJ49" s="403"/>
      <c r="BK49" s="403"/>
      <c r="BL49" s="403"/>
      <c r="BM49" s="403"/>
      <c r="BN49" s="403"/>
      <c r="BO49" s="403"/>
      <c r="BP49" s="403"/>
      <c r="BQ49" s="403"/>
      <c r="BR49" s="403"/>
      <c r="BS49" s="403"/>
      <c r="BT49" s="403"/>
      <c r="BU49" s="403"/>
      <c r="BV49" s="403"/>
      <c r="BW49" s="403"/>
      <c r="BX49" s="403"/>
      <c r="BY49" s="403"/>
      <c r="BZ49" s="403"/>
      <c r="CA49" s="403"/>
      <c r="CB49" s="403"/>
      <c r="CC49" s="403"/>
      <c r="CD49" s="403"/>
      <c r="CE49" s="403"/>
      <c r="CF49" s="403"/>
      <c r="CG49" s="403"/>
      <c r="CH49" s="403"/>
      <c r="CI49" s="403"/>
      <c r="CJ49" s="403"/>
      <c r="CK49" s="403"/>
      <c r="CL49" s="403"/>
      <c r="CM49" s="403"/>
      <c r="CN49" s="403"/>
      <c r="CO49" s="403"/>
      <c r="CP49" s="403"/>
      <c r="CQ49" s="403"/>
      <c r="CR49" s="403"/>
      <c r="CS49" s="403"/>
      <c r="CT49" s="403"/>
      <c r="CU49" s="403"/>
      <c r="CV49" s="403"/>
      <c r="CW49" s="403"/>
      <c r="CX49" s="403"/>
      <c r="CY49" s="403"/>
      <c r="CZ49" s="403"/>
      <c r="DA49" s="403"/>
      <c r="DB49" s="403"/>
      <c r="DC49" s="403"/>
      <c r="DD49" s="403"/>
      <c r="DE49" s="403"/>
      <c r="DF49" s="403"/>
      <c r="DG49" s="403"/>
      <c r="DH49" s="403"/>
      <c r="DI49" s="403"/>
      <c r="DJ49" s="403"/>
      <c r="DK49" s="403"/>
      <c r="DL49" s="403"/>
      <c r="DM49" s="403"/>
      <c r="DN49" s="403"/>
      <c r="DO49" s="403"/>
      <c r="DP49" s="403"/>
      <c r="DQ49" s="403"/>
      <c r="DR49" s="403"/>
      <c r="DS49" s="403"/>
      <c r="DT49" s="403"/>
      <c r="DU49" s="403"/>
      <c r="DV49" s="403"/>
      <c r="DW49" s="403"/>
      <c r="DX49" s="403"/>
      <c r="DY49" s="403"/>
      <c r="DZ49" s="403"/>
      <c r="EA49" s="403"/>
      <c r="EB49" s="403"/>
      <c r="EC49" s="403"/>
      <c r="ED49" s="403"/>
      <c r="EE49" s="403"/>
      <c r="EF49" s="403"/>
      <c r="EG49" s="403"/>
      <c r="EH49" s="403"/>
      <c r="EI49" s="403"/>
      <c r="EJ49" s="403"/>
      <c r="EK49" s="403"/>
      <c r="EL49" s="403"/>
      <c r="EM49" s="403"/>
      <c r="EN49" s="403"/>
      <c r="EO49" s="403"/>
      <c r="EP49" s="403"/>
      <c r="EQ49" s="403"/>
      <c r="ER49" s="403"/>
      <c r="ES49" s="403"/>
      <c r="ET49" s="403"/>
      <c r="EU49" s="403"/>
      <c r="EV49" s="403"/>
      <c r="EW49" s="403"/>
      <c r="EX49" s="403"/>
      <c r="EY49" s="403"/>
      <c r="EZ49" s="403"/>
      <c r="FA49" s="403"/>
      <c r="FB49" s="403"/>
      <c r="FC49" s="403"/>
      <c r="FD49" s="403"/>
      <c r="FE49" s="403"/>
      <c r="FF49" s="403"/>
      <c r="FG49" s="403"/>
      <c r="FH49" s="403"/>
      <c r="FI49" s="403"/>
      <c r="FJ49" s="403"/>
      <c r="FK49" s="403"/>
      <c r="FL49" s="403"/>
      <c r="FM49" s="403"/>
      <c r="FN49" s="403"/>
      <c r="FO49" s="403"/>
      <c r="FP49" s="403"/>
      <c r="FQ49" s="403"/>
      <c r="FR49" s="403"/>
      <c r="FS49" s="403"/>
      <c r="FT49" s="403"/>
      <c r="FU49" s="403">
        <v>7</v>
      </c>
      <c r="FV49" s="403">
        <v>7</v>
      </c>
      <c r="FW49" s="403">
        <v>7</v>
      </c>
      <c r="FX49" s="403"/>
      <c r="FY49" s="403">
        <v>7</v>
      </c>
      <c r="FZ49" s="403">
        <v>7</v>
      </c>
      <c r="GA49" s="403">
        <v>7</v>
      </c>
      <c r="GB49" s="403">
        <v>10</v>
      </c>
      <c r="GC49" s="403">
        <v>10</v>
      </c>
      <c r="GD49" s="403">
        <v>5</v>
      </c>
      <c r="GE49" s="403"/>
      <c r="GF49" s="403">
        <v>10</v>
      </c>
      <c r="GG49" s="403">
        <v>10</v>
      </c>
      <c r="GH49" s="403">
        <v>10</v>
      </c>
      <c r="GI49" s="403"/>
      <c r="GJ49" s="403"/>
      <c r="GK49" s="403"/>
      <c r="GL49" s="403"/>
      <c r="GM49" s="403"/>
      <c r="GN49" s="403"/>
      <c r="GO49" s="403"/>
      <c r="GP49" s="403"/>
      <c r="GQ49" s="403"/>
      <c r="GR49" s="403"/>
      <c r="GS49" s="403"/>
      <c r="GT49" s="403"/>
      <c r="GU49" s="403"/>
      <c r="GV49" s="403"/>
      <c r="GW49" s="403"/>
      <c r="GX49" s="403"/>
      <c r="GY49" s="403"/>
      <c r="GZ49" s="403"/>
      <c r="HA49" s="403"/>
      <c r="HB49" s="403"/>
      <c r="HC49" s="403"/>
      <c r="HD49" s="403"/>
      <c r="HE49" s="403"/>
      <c r="HF49" s="403"/>
      <c r="HG49" s="403"/>
      <c r="HH49" s="403"/>
      <c r="HI49" s="403"/>
      <c r="HJ49" s="403"/>
      <c r="HK49" s="403"/>
      <c r="HL49" s="403"/>
      <c r="HM49" s="403"/>
      <c r="HN49" s="403"/>
      <c r="HO49" s="403"/>
      <c r="HP49" s="403"/>
      <c r="HQ49" s="403"/>
      <c r="HR49" s="403"/>
      <c r="HS49" s="403"/>
      <c r="HT49" s="403"/>
      <c r="HU49" s="403"/>
      <c r="HV49" s="403"/>
      <c r="HW49" s="403"/>
      <c r="HX49" s="403"/>
      <c r="HY49" s="403"/>
      <c r="HZ49" s="403"/>
      <c r="IA49" s="403"/>
      <c r="IB49" s="403"/>
      <c r="IC49" s="403"/>
      <c r="ID49" s="403"/>
      <c r="IE49" s="403"/>
      <c r="IF49" s="403"/>
      <c r="IG49" s="403"/>
      <c r="IH49" s="403"/>
      <c r="II49" s="403"/>
      <c r="IJ49" s="403"/>
      <c r="IK49" s="403"/>
      <c r="IL49" s="403"/>
      <c r="IM49" s="403"/>
      <c r="IN49" s="403"/>
      <c r="IO49" s="403"/>
      <c r="IP49" s="403"/>
      <c r="IQ49" s="403"/>
      <c r="IR49" s="403"/>
      <c r="IS49" s="403"/>
      <c r="IT49" s="403"/>
      <c r="IU49" s="403"/>
      <c r="IV49" s="403"/>
      <c r="IW49" s="403"/>
      <c r="IX49" s="403"/>
      <c r="IY49" s="403"/>
      <c r="IZ49" s="403"/>
      <c r="JA49" s="403"/>
      <c r="JB49" s="403"/>
      <c r="JC49" s="403"/>
      <c r="JD49" s="403"/>
      <c r="JE49" s="403"/>
      <c r="JF49" s="403"/>
      <c r="JG49" s="403"/>
      <c r="JH49" s="403"/>
      <c r="JI49" s="403"/>
      <c r="JJ49" s="403"/>
      <c r="JK49" s="403"/>
      <c r="JL49" s="403"/>
      <c r="JM49" s="403"/>
      <c r="JN49" s="403"/>
      <c r="JO49" s="403"/>
      <c r="JP49" s="403"/>
      <c r="JQ49" s="403"/>
      <c r="JR49" s="403"/>
      <c r="JS49" s="403"/>
      <c r="JT49" s="403"/>
      <c r="JU49" s="403"/>
      <c r="JV49" s="403"/>
      <c r="JW49" s="403"/>
      <c r="JX49" s="403"/>
      <c r="JY49" s="403"/>
      <c r="JZ49" s="403"/>
      <c r="KA49" s="403"/>
      <c r="KB49" s="403"/>
      <c r="KC49" s="403"/>
      <c r="KD49" s="403"/>
      <c r="KE49" s="403"/>
      <c r="KF49" s="403"/>
      <c r="KG49" s="403"/>
      <c r="KH49" s="403"/>
      <c r="KI49" s="403"/>
      <c r="KJ49" s="403"/>
      <c r="KK49" s="403"/>
      <c r="KL49" s="403"/>
      <c r="KM49" s="403"/>
      <c r="KN49" s="403"/>
      <c r="KO49" s="403"/>
      <c r="KP49" s="403"/>
      <c r="KQ49" s="403"/>
      <c r="KR49" s="403"/>
      <c r="KS49" s="403"/>
      <c r="KT49" s="403"/>
      <c r="KU49" s="403"/>
      <c r="KV49" s="403"/>
      <c r="KW49" s="403"/>
      <c r="KX49" s="403"/>
      <c r="KY49" s="403"/>
      <c r="KZ49" s="403"/>
      <c r="LA49" s="403"/>
      <c r="LB49" s="403"/>
      <c r="LC49" s="403"/>
      <c r="LD49" s="403"/>
      <c r="LE49" s="403"/>
      <c r="LF49" s="403"/>
      <c r="LG49" s="403"/>
      <c r="LH49" s="403"/>
      <c r="LI49" s="403"/>
      <c r="LJ49" s="403"/>
      <c r="LK49" s="403"/>
      <c r="LL49" s="403"/>
      <c r="LM49" s="403"/>
      <c r="LN49" s="403"/>
      <c r="LO49" s="403"/>
      <c r="LP49" s="403"/>
      <c r="LQ49" s="403"/>
      <c r="LR49" s="403"/>
      <c r="LS49" s="403"/>
      <c r="LT49" s="403"/>
      <c r="LU49" s="403"/>
      <c r="LV49" s="403"/>
      <c r="LW49" s="403"/>
      <c r="LX49" s="403"/>
      <c r="LY49" s="403"/>
      <c r="LZ49" s="403">
        <v>2</v>
      </c>
      <c r="MA49" s="403">
        <v>2</v>
      </c>
      <c r="MB49" s="403"/>
      <c r="MC49" s="403"/>
      <c r="MD49" s="403">
        <v>2</v>
      </c>
      <c r="ME49" s="403">
        <v>2</v>
      </c>
      <c r="MF49" s="403">
        <v>2</v>
      </c>
      <c r="MG49" s="403">
        <v>4</v>
      </c>
      <c r="MH49" s="403">
        <v>4</v>
      </c>
      <c r="MI49" s="403">
        <v>2</v>
      </c>
      <c r="MJ49" s="403"/>
      <c r="MK49" s="403">
        <v>4</v>
      </c>
      <c r="ML49" s="403">
        <v>4</v>
      </c>
      <c r="MM49" s="403">
        <v>4</v>
      </c>
      <c r="MN49" s="403">
        <v>4</v>
      </c>
      <c r="MO49" s="403">
        <v>4</v>
      </c>
      <c r="MP49" s="403">
        <v>1</v>
      </c>
      <c r="MQ49" s="403"/>
      <c r="MR49" s="403">
        <v>4</v>
      </c>
      <c r="MS49" s="403">
        <v>4</v>
      </c>
      <c r="MT49" s="403">
        <v>4</v>
      </c>
      <c r="MU49" s="403"/>
      <c r="MV49" s="403"/>
      <c r="MW49" s="403"/>
      <c r="MX49" s="403"/>
      <c r="MY49" s="403"/>
      <c r="MZ49" s="403"/>
      <c r="NA49" s="403"/>
      <c r="NB49" s="403"/>
      <c r="NC49" s="403"/>
      <c r="ND49" s="403"/>
      <c r="NE49" s="403"/>
      <c r="NF49" s="403"/>
      <c r="NG49" s="403"/>
      <c r="NH49" s="403"/>
      <c r="NI49" s="403"/>
      <c r="NJ49" s="403"/>
      <c r="NK49" s="403"/>
      <c r="NL49" s="403"/>
      <c r="NM49" s="403"/>
      <c r="NN49" s="403"/>
      <c r="NO49" s="403"/>
      <c r="NP49" s="403"/>
      <c r="NQ49" s="403"/>
      <c r="NR49" s="403"/>
      <c r="NS49" s="403"/>
      <c r="NT49" s="403"/>
      <c r="NU49" s="403"/>
      <c r="NV49" s="403"/>
      <c r="NW49" s="403">
        <v>2</v>
      </c>
      <c r="NX49" s="403">
        <v>2</v>
      </c>
      <c r="NY49" s="403">
        <v>2</v>
      </c>
      <c r="NZ49" s="403"/>
      <c r="OA49" s="403"/>
      <c r="OB49" s="403">
        <v>2</v>
      </c>
      <c r="OC49" s="403">
        <v>2</v>
      </c>
      <c r="OD49" s="403"/>
      <c r="OE49" s="403"/>
      <c r="OF49" s="403"/>
      <c r="OG49" s="403"/>
      <c r="OH49" s="403"/>
      <c r="OI49" s="403"/>
      <c r="OJ49" s="403"/>
      <c r="OK49" s="403"/>
      <c r="OL49" s="403"/>
      <c r="OM49" s="403"/>
      <c r="ON49" s="403"/>
      <c r="OO49" s="403"/>
      <c r="OP49" s="403"/>
      <c r="OQ49" s="403"/>
      <c r="OR49" s="403"/>
      <c r="OS49" s="403"/>
      <c r="OT49" s="403"/>
      <c r="OU49" s="403"/>
      <c r="OV49" s="403"/>
      <c r="OW49" s="403"/>
      <c r="OX49" s="403"/>
      <c r="OY49" s="403">
        <v>29</v>
      </c>
      <c r="OZ49" s="403">
        <v>29</v>
      </c>
      <c r="PA49" s="403">
        <v>17</v>
      </c>
      <c r="PB49" s="403"/>
      <c r="PC49" s="403">
        <v>27</v>
      </c>
      <c r="PD49" s="403">
        <v>29</v>
      </c>
      <c r="PE49" s="403">
        <v>29</v>
      </c>
    </row>
    <row r="50" spans="1:421" x14ac:dyDescent="0.3">
      <c r="A50" s="457" t="s">
        <v>2975</v>
      </c>
      <c r="B50" s="403"/>
      <c r="C50" s="403"/>
      <c r="D50" s="403"/>
      <c r="E50" s="403"/>
      <c r="F50" s="403"/>
      <c r="G50" s="403"/>
      <c r="H50" s="403"/>
      <c r="I50" s="403"/>
      <c r="J50" s="403"/>
      <c r="K50" s="403"/>
      <c r="L50" s="403"/>
      <c r="M50" s="403"/>
      <c r="N50" s="403"/>
      <c r="O50" s="403"/>
      <c r="P50" s="403"/>
      <c r="Q50" s="403"/>
      <c r="R50" s="403"/>
      <c r="S50" s="403"/>
      <c r="T50" s="403"/>
      <c r="U50" s="403"/>
      <c r="V50" s="403"/>
      <c r="W50" s="403"/>
      <c r="X50" s="403"/>
      <c r="Y50" s="403"/>
      <c r="Z50" s="403"/>
      <c r="AA50" s="403"/>
      <c r="AB50" s="403"/>
      <c r="AC50" s="403"/>
      <c r="AD50" s="403"/>
      <c r="AE50" s="403"/>
      <c r="AF50" s="403"/>
      <c r="AG50" s="403"/>
      <c r="AH50" s="403"/>
      <c r="AI50" s="403"/>
      <c r="AJ50" s="403"/>
      <c r="AK50" s="403"/>
      <c r="AL50" s="403"/>
      <c r="AM50" s="403"/>
      <c r="AN50" s="403"/>
      <c r="AO50" s="403"/>
      <c r="AP50" s="403"/>
      <c r="AQ50" s="403"/>
      <c r="AR50" s="403"/>
      <c r="AS50" s="403"/>
      <c r="AT50" s="403"/>
      <c r="AU50" s="403"/>
      <c r="AV50" s="403"/>
      <c r="AW50" s="403"/>
      <c r="AX50" s="403"/>
      <c r="AY50" s="403"/>
      <c r="AZ50" s="403"/>
      <c r="BA50" s="403"/>
      <c r="BB50" s="403"/>
      <c r="BC50" s="403"/>
      <c r="BD50" s="403"/>
      <c r="BE50" s="403"/>
      <c r="BF50" s="403"/>
      <c r="BG50" s="403"/>
      <c r="BH50" s="403"/>
      <c r="BI50" s="403"/>
      <c r="BJ50" s="403"/>
      <c r="BK50" s="403"/>
      <c r="BL50" s="403"/>
      <c r="BM50" s="403"/>
      <c r="BN50" s="403"/>
      <c r="BO50" s="403"/>
      <c r="BP50" s="403"/>
      <c r="BQ50" s="403"/>
      <c r="BR50" s="403"/>
      <c r="BS50" s="403"/>
      <c r="BT50" s="403">
        <v>1</v>
      </c>
      <c r="BU50" s="403">
        <v>1</v>
      </c>
      <c r="BV50" s="403">
        <v>1</v>
      </c>
      <c r="BW50" s="403"/>
      <c r="BX50" s="403">
        <v>1</v>
      </c>
      <c r="BY50" s="403">
        <v>1</v>
      </c>
      <c r="BZ50" s="403">
        <v>1</v>
      </c>
      <c r="CA50" s="403"/>
      <c r="CB50" s="403"/>
      <c r="CC50" s="403"/>
      <c r="CD50" s="403"/>
      <c r="CE50" s="403"/>
      <c r="CF50" s="403"/>
      <c r="CG50" s="403"/>
      <c r="CH50" s="403"/>
      <c r="CI50" s="403"/>
      <c r="CJ50" s="403"/>
      <c r="CK50" s="403"/>
      <c r="CL50" s="403"/>
      <c r="CM50" s="403"/>
      <c r="CN50" s="403"/>
      <c r="CO50" s="403"/>
      <c r="CP50" s="403"/>
      <c r="CQ50" s="403"/>
      <c r="CR50" s="403"/>
      <c r="CS50" s="403"/>
      <c r="CT50" s="403"/>
      <c r="CU50" s="403"/>
      <c r="CV50" s="403">
        <v>1</v>
      </c>
      <c r="CW50" s="403">
        <v>1</v>
      </c>
      <c r="CX50" s="403"/>
      <c r="CY50" s="403"/>
      <c r="CZ50" s="403"/>
      <c r="DA50" s="403">
        <v>1</v>
      </c>
      <c r="DB50" s="403"/>
      <c r="DC50" s="403"/>
      <c r="DD50" s="403"/>
      <c r="DE50" s="403"/>
      <c r="DF50" s="403"/>
      <c r="DG50" s="403"/>
      <c r="DH50" s="403"/>
      <c r="DI50" s="403"/>
      <c r="DJ50" s="403"/>
      <c r="DK50" s="403"/>
      <c r="DL50" s="403"/>
      <c r="DM50" s="403"/>
      <c r="DN50" s="403"/>
      <c r="DO50" s="403"/>
      <c r="DP50" s="403"/>
      <c r="DQ50" s="403"/>
      <c r="DR50" s="403"/>
      <c r="DS50" s="403"/>
      <c r="DT50" s="403"/>
      <c r="DU50" s="403"/>
      <c r="DV50" s="403"/>
      <c r="DW50" s="403"/>
      <c r="DX50" s="403"/>
      <c r="DY50" s="403"/>
      <c r="DZ50" s="403"/>
      <c r="EA50" s="403"/>
      <c r="EB50" s="403"/>
      <c r="EC50" s="403"/>
      <c r="ED50" s="403"/>
      <c r="EE50" s="403"/>
      <c r="EF50" s="403"/>
      <c r="EG50" s="403"/>
      <c r="EH50" s="403"/>
      <c r="EI50" s="403"/>
      <c r="EJ50" s="403"/>
      <c r="EK50" s="403"/>
      <c r="EL50" s="403"/>
      <c r="EM50" s="403"/>
      <c r="EN50" s="403"/>
      <c r="EO50" s="403"/>
      <c r="EP50" s="403"/>
      <c r="EQ50" s="403"/>
      <c r="ER50" s="403"/>
      <c r="ES50" s="403"/>
      <c r="ET50" s="403"/>
      <c r="EU50" s="403"/>
      <c r="EV50" s="403"/>
      <c r="EW50" s="403"/>
      <c r="EX50" s="403"/>
      <c r="EY50" s="403"/>
      <c r="EZ50" s="403"/>
      <c r="FA50" s="403"/>
      <c r="FB50" s="403"/>
      <c r="FC50" s="403"/>
      <c r="FD50" s="403"/>
      <c r="FE50" s="403"/>
      <c r="FF50" s="403"/>
      <c r="FG50" s="403"/>
      <c r="FH50" s="403"/>
      <c r="FI50" s="403"/>
      <c r="FJ50" s="403"/>
      <c r="FK50" s="403"/>
      <c r="FL50" s="403"/>
      <c r="FM50" s="403"/>
      <c r="FN50" s="403"/>
      <c r="FO50" s="403"/>
      <c r="FP50" s="403"/>
      <c r="FQ50" s="403"/>
      <c r="FR50" s="403"/>
      <c r="FS50" s="403"/>
      <c r="FT50" s="403"/>
      <c r="FU50" s="403"/>
      <c r="FV50" s="403"/>
      <c r="FW50" s="403"/>
      <c r="FX50" s="403"/>
      <c r="FY50" s="403"/>
      <c r="FZ50" s="403"/>
      <c r="GA50" s="403"/>
      <c r="GB50" s="403"/>
      <c r="GC50" s="403"/>
      <c r="GD50" s="403"/>
      <c r="GE50" s="403"/>
      <c r="GF50" s="403"/>
      <c r="GG50" s="403"/>
      <c r="GH50" s="403"/>
      <c r="GI50" s="403"/>
      <c r="GJ50" s="403"/>
      <c r="GK50" s="403"/>
      <c r="GL50" s="403"/>
      <c r="GM50" s="403"/>
      <c r="GN50" s="403"/>
      <c r="GO50" s="403"/>
      <c r="GP50" s="403"/>
      <c r="GQ50" s="403"/>
      <c r="GR50" s="403"/>
      <c r="GS50" s="403"/>
      <c r="GT50" s="403"/>
      <c r="GU50" s="403"/>
      <c r="GV50" s="403"/>
      <c r="GW50" s="403"/>
      <c r="GX50" s="403"/>
      <c r="GY50" s="403"/>
      <c r="GZ50" s="403"/>
      <c r="HA50" s="403"/>
      <c r="HB50" s="403"/>
      <c r="HC50" s="403"/>
      <c r="HD50" s="403"/>
      <c r="HE50" s="403"/>
      <c r="HF50" s="403"/>
      <c r="HG50" s="403"/>
      <c r="HH50" s="403"/>
      <c r="HI50" s="403"/>
      <c r="HJ50" s="403"/>
      <c r="HK50" s="403"/>
      <c r="HL50" s="403"/>
      <c r="HM50" s="403"/>
      <c r="HN50" s="403"/>
      <c r="HO50" s="403"/>
      <c r="HP50" s="403"/>
      <c r="HQ50" s="403"/>
      <c r="HR50" s="403"/>
      <c r="HS50" s="403"/>
      <c r="HT50" s="403"/>
      <c r="HU50" s="403"/>
      <c r="HV50" s="403"/>
      <c r="HW50" s="403"/>
      <c r="HX50" s="403"/>
      <c r="HY50" s="403"/>
      <c r="HZ50" s="403"/>
      <c r="IA50" s="403"/>
      <c r="IB50" s="403"/>
      <c r="IC50" s="403"/>
      <c r="ID50" s="403"/>
      <c r="IE50" s="403"/>
      <c r="IF50" s="403"/>
      <c r="IG50" s="403"/>
      <c r="IH50" s="403"/>
      <c r="II50" s="403"/>
      <c r="IJ50" s="403"/>
      <c r="IK50" s="403"/>
      <c r="IL50" s="403"/>
      <c r="IM50" s="403"/>
      <c r="IN50" s="403"/>
      <c r="IO50" s="403"/>
      <c r="IP50" s="403"/>
      <c r="IQ50" s="403"/>
      <c r="IR50" s="403"/>
      <c r="IS50" s="403"/>
      <c r="IT50" s="403">
        <v>3</v>
      </c>
      <c r="IU50" s="403">
        <v>3</v>
      </c>
      <c r="IV50" s="403">
        <v>3</v>
      </c>
      <c r="IW50" s="403"/>
      <c r="IX50" s="403">
        <v>3</v>
      </c>
      <c r="IY50" s="403">
        <v>3</v>
      </c>
      <c r="IZ50" s="403">
        <v>3</v>
      </c>
      <c r="JA50" s="403"/>
      <c r="JB50" s="403"/>
      <c r="JC50" s="403"/>
      <c r="JD50" s="403"/>
      <c r="JE50" s="403"/>
      <c r="JF50" s="403"/>
      <c r="JG50" s="403"/>
      <c r="JH50" s="403"/>
      <c r="JI50" s="403"/>
      <c r="JJ50" s="403"/>
      <c r="JK50" s="403"/>
      <c r="JL50" s="403"/>
      <c r="JM50" s="403"/>
      <c r="JN50" s="403"/>
      <c r="JO50" s="403"/>
      <c r="JP50" s="403"/>
      <c r="JQ50" s="403"/>
      <c r="JR50" s="403"/>
      <c r="JS50" s="403"/>
      <c r="JT50" s="403"/>
      <c r="JU50" s="403"/>
      <c r="JV50" s="403"/>
      <c r="JW50" s="403"/>
      <c r="JX50" s="403"/>
      <c r="JY50" s="403"/>
      <c r="JZ50" s="403"/>
      <c r="KA50" s="403"/>
      <c r="KB50" s="403"/>
      <c r="KC50" s="403"/>
      <c r="KD50" s="403"/>
      <c r="KE50" s="403"/>
      <c r="KF50" s="403"/>
      <c r="KG50" s="403"/>
      <c r="KH50" s="403"/>
      <c r="KI50" s="403"/>
      <c r="KJ50" s="403"/>
      <c r="KK50" s="403"/>
      <c r="KL50" s="403"/>
      <c r="KM50" s="403"/>
      <c r="KN50" s="403"/>
      <c r="KO50" s="403"/>
      <c r="KP50" s="403"/>
      <c r="KQ50" s="403"/>
      <c r="KR50" s="403"/>
      <c r="KS50" s="403"/>
      <c r="KT50" s="403"/>
      <c r="KU50" s="403"/>
      <c r="KV50" s="403"/>
      <c r="KW50" s="403"/>
      <c r="KX50" s="403"/>
      <c r="KY50" s="403"/>
      <c r="KZ50" s="403"/>
      <c r="LA50" s="403"/>
      <c r="LB50" s="403"/>
      <c r="LC50" s="403"/>
      <c r="LD50" s="403"/>
      <c r="LE50" s="403"/>
      <c r="LF50" s="403"/>
      <c r="LG50" s="403"/>
      <c r="LH50" s="403"/>
      <c r="LI50" s="403"/>
      <c r="LJ50" s="403"/>
      <c r="LK50" s="403"/>
      <c r="LL50" s="403"/>
      <c r="LM50" s="403"/>
      <c r="LN50" s="403"/>
      <c r="LO50" s="403"/>
      <c r="LP50" s="403"/>
      <c r="LQ50" s="403"/>
      <c r="LR50" s="403"/>
      <c r="LS50" s="403"/>
      <c r="LT50" s="403"/>
      <c r="LU50" s="403"/>
      <c r="LV50" s="403"/>
      <c r="LW50" s="403"/>
      <c r="LX50" s="403"/>
      <c r="LY50" s="403"/>
      <c r="LZ50" s="403"/>
      <c r="MA50" s="403"/>
      <c r="MB50" s="403"/>
      <c r="MC50" s="403"/>
      <c r="MD50" s="403"/>
      <c r="ME50" s="403"/>
      <c r="MF50" s="403"/>
      <c r="MG50" s="403"/>
      <c r="MH50" s="403"/>
      <c r="MI50" s="403"/>
      <c r="MJ50" s="403"/>
      <c r="MK50" s="403"/>
      <c r="ML50" s="403"/>
      <c r="MM50" s="403"/>
      <c r="MN50" s="403"/>
      <c r="MO50" s="403"/>
      <c r="MP50" s="403"/>
      <c r="MQ50" s="403"/>
      <c r="MR50" s="403"/>
      <c r="MS50" s="403"/>
      <c r="MT50" s="403"/>
      <c r="MU50" s="403"/>
      <c r="MV50" s="403"/>
      <c r="MW50" s="403"/>
      <c r="MX50" s="403"/>
      <c r="MY50" s="403"/>
      <c r="MZ50" s="403"/>
      <c r="NA50" s="403"/>
      <c r="NB50" s="403"/>
      <c r="NC50" s="403"/>
      <c r="ND50" s="403"/>
      <c r="NE50" s="403"/>
      <c r="NF50" s="403"/>
      <c r="NG50" s="403"/>
      <c r="NH50" s="403"/>
      <c r="NI50" s="403"/>
      <c r="NJ50" s="403"/>
      <c r="NK50" s="403"/>
      <c r="NL50" s="403"/>
      <c r="NM50" s="403"/>
      <c r="NN50" s="403"/>
      <c r="NO50" s="403"/>
      <c r="NP50" s="403"/>
      <c r="NQ50" s="403"/>
      <c r="NR50" s="403"/>
      <c r="NS50" s="403"/>
      <c r="NT50" s="403"/>
      <c r="NU50" s="403"/>
      <c r="NV50" s="403"/>
      <c r="NW50" s="403"/>
      <c r="NX50" s="403"/>
      <c r="NY50" s="403"/>
      <c r="NZ50" s="403"/>
      <c r="OA50" s="403"/>
      <c r="OB50" s="403"/>
      <c r="OC50" s="403"/>
      <c r="OD50" s="403"/>
      <c r="OE50" s="403"/>
      <c r="OF50" s="403"/>
      <c r="OG50" s="403"/>
      <c r="OH50" s="403"/>
      <c r="OI50" s="403"/>
      <c r="OJ50" s="403"/>
      <c r="OK50" s="403"/>
      <c r="OL50" s="403"/>
      <c r="OM50" s="403"/>
      <c r="ON50" s="403"/>
      <c r="OO50" s="403"/>
      <c r="OP50" s="403"/>
      <c r="OQ50" s="403"/>
      <c r="OR50" s="403"/>
      <c r="OS50" s="403"/>
      <c r="OT50" s="403"/>
      <c r="OU50" s="403"/>
      <c r="OV50" s="403"/>
      <c r="OW50" s="403"/>
      <c r="OX50" s="403"/>
      <c r="OY50" s="403">
        <v>5</v>
      </c>
      <c r="OZ50" s="403">
        <v>5</v>
      </c>
      <c r="PA50" s="403">
        <v>4</v>
      </c>
      <c r="PB50" s="403"/>
      <c r="PC50" s="403">
        <v>4</v>
      </c>
      <c r="PD50" s="403">
        <v>5</v>
      </c>
      <c r="PE50" s="403">
        <v>4</v>
      </c>
    </row>
    <row r="51" spans="1:421" x14ac:dyDescent="0.3">
      <c r="A51" s="273" t="s">
        <v>97</v>
      </c>
      <c r="B51" s="403"/>
      <c r="C51" s="403"/>
      <c r="D51" s="403"/>
      <c r="E51" s="403"/>
      <c r="F51" s="403"/>
      <c r="G51" s="403"/>
      <c r="H51" s="403"/>
      <c r="I51" s="403"/>
      <c r="J51" s="403"/>
      <c r="K51" s="403"/>
      <c r="L51" s="403"/>
      <c r="M51" s="403"/>
      <c r="N51" s="403"/>
      <c r="O51" s="403"/>
      <c r="P51" s="403"/>
      <c r="Q51" s="403"/>
      <c r="R51" s="403"/>
      <c r="S51" s="403"/>
      <c r="T51" s="403"/>
      <c r="U51" s="403"/>
      <c r="V51" s="403"/>
      <c r="W51" s="403"/>
      <c r="X51" s="403"/>
      <c r="Y51" s="403"/>
      <c r="Z51" s="403"/>
      <c r="AA51" s="403"/>
      <c r="AB51" s="403"/>
      <c r="AC51" s="403"/>
      <c r="AD51" s="403"/>
      <c r="AE51" s="403"/>
      <c r="AF51" s="403"/>
      <c r="AG51" s="403"/>
      <c r="AH51" s="403"/>
      <c r="AI51" s="403"/>
      <c r="AJ51" s="403"/>
      <c r="AK51" s="403"/>
      <c r="AL51" s="403"/>
      <c r="AM51" s="403"/>
      <c r="AN51" s="403"/>
      <c r="AO51" s="403"/>
      <c r="AP51" s="403"/>
      <c r="AQ51" s="403"/>
      <c r="AR51" s="403"/>
      <c r="AS51" s="403"/>
      <c r="AT51" s="403"/>
      <c r="AU51" s="403"/>
      <c r="AV51" s="403"/>
      <c r="AW51" s="403"/>
      <c r="AX51" s="403"/>
      <c r="AY51" s="403"/>
      <c r="AZ51" s="403"/>
      <c r="BA51" s="403"/>
      <c r="BB51" s="403"/>
      <c r="BC51" s="403"/>
      <c r="BD51" s="403"/>
      <c r="BE51" s="403"/>
      <c r="BF51" s="403"/>
      <c r="BG51" s="403"/>
      <c r="BH51" s="403"/>
      <c r="BI51" s="403"/>
      <c r="BJ51" s="403"/>
      <c r="BK51" s="403"/>
      <c r="BL51" s="403"/>
      <c r="BM51" s="403"/>
      <c r="BN51" s="403"/>
      <c r="BO51" s="403"/>
      <c r="BP51" s="403"/>
      <c r="BQ51" s="403"/>
      <c r="BR51" s="403"/>
      <c r="BS51" s="403"/>
      <c r="BT51" s="403"/>
      <c r="BU51" s="403"/>
      <c r="BV51" s="403"/>
      <c r="BW51" s="403"/>
      <c r="BX51" s="403"/>
      <c r="BY51" s="403"/>
      <c r="BZ51" s="403"/>
      <c r="CA51" s="403"/>
      <c r="CB51" s="403"/>
      <c r="CC51" s="403"/>
      <c r="CD51" s="403"/>
      <c r="CE51" s="403"/>
      <c r="CF51" s="403"/>
      <c r="CG51" s="403"/>
      <c r="CH51" s="403"/>
      <c r="CI51" s="403"/>
      <c r="CJ51" s="403"/>
      <c r="CK51" s="403"/>
      <c r="CL51" s="403"/>
      <c r="CM51" s="403"/>
      <c r="CN51" s="403"/>
      <c r="CO51" s="403"/>
      <c r="CP51" s="403"/>
      <c r="CQ51" s="403"/>
      <c r="CR51" s="403"/>
      <c r="CS51" s="403"/>
      <c r="CT51" s="403"/>
      <c r="CU51" s="403"/>
      <c r="CV51" s="403"/>
      <c r="CW51" s="403"/>
      <c r="CX51" s="403"/>
      <c r="CY51" s="403"/>
      <c r="CZ51" s="403"/>
      <c r="DA51" s="403"/>
      <c r="DB51" s="403"/>
      <c r="DC51" s="403"/>
      <c r="DD51" s="403"/>
      <c r="DE51" s="403"/>
      <c r="DF51" s="403"/>
      <c r="DG51" s="403"/>
      <c r="DH51" s="403"/>
      <c r="DI51" s="403"/>
      <c r="DJ51" s="403"/>
      <c r="DK51" s="403"/>
      <c r="DL51" s="403"/>
      <c r="DM51" s="403"/>
      <c r="DN51" s="403"/>
      <c r="DO51" s="403"/>
      <c r="DP51" s="403"/>
      <c r="DQ51" s="403"/>
      <c r="DR51" s="403"/>
      <c r="DS51" s="403"/>
      <c r="DT51" s="403"/>
      <c r="DU51" s="403"/>
      <c r="DV51" s="403"/>
      <c r="DW51" s="403"/>
      <c r="DX51" s="403"/>
      <c r="DY51" s="403"/>
      <c r="DZ51" s="403"/>
      <c r="EA51" s="403"/>
      <c r="EB51" s="403"/>
      <c r="EC51" s="403"/>
      <c r="ED51" s="403"/>
      <c r="EE51" s="403"/>
      <c r="EF51" s="403"/>
      <c r="EG51" s="403"/>
      <c r="EH51" s="403"/>
      <c r="EI51" s="403"/>
      <c r="EJ51" s="403"/>
      <c r="EK51" s="403"/>
      <c r="EL51" s="403"/>
      <c r="EM51" s="403"/>
      <c r="EN51" s="403"/>
      <c r="EO51" s="403"/>
      <c r="EP51" s="403"/>
      <c r="EQ51" s="403"/>
      <c r="ER51" s="403"/>
      <c r="ES51" s="403"/>
      <c r="ET51" s="403"/>
      <c r="EU51" s="403"/>
      <c r="EV51" s="403"/>
      <c r="EW51" s="403"/>
      <c r="EX51" s="403"/>
      <c r="EY51" s="403"/>
      <c r="EZ51" s="403"/>
      <c r="FA51" s="403"/>
      <c r="FB51" s="403"/>
      <c r="FC51" s="403"/>
      <c r="FD51" s="403"/>
      <c r="FE51" s="403"/>
      <c r="FF51" s="403"/>
      <c r="FG51" s="403"/>
      <c r="FH51" s="403"/>
      <c r="FI51" s="403"/>
      <c r="FJ51" s="403"/>
      <c r="FK51" s="403"/>
      <c r="FL51" s="403"/>
      <c r="FM51" s="403"/>
      <c r="FN51" s="403"/>
      <c r="FO51" s="403"/>
      <c r="FP51" s="403"/>
      <c r="FQ51" s="403"/>
      <c r="FR51" s="403"/>
      <c r="FS51" s="403"/>
      <c r="FT51" s="403"/>
      <c r="FU51" s="403"/>
      <c r="FV51" s="403"/>
      <c r="FW51" s="403"/>
      <c r="FX51" s="403"/>
      <c r="FY51" s="403"/>
      <c r="FZ51" s="403"/>
      <c r="GA51" s="403"/>
      <c r="GB51" s="403"/>
      <c r="GC51" s="403"/>
      <c r="GD51" s="403"/>
      <c r="GE51" s="403"/>
      <c r="GF51" s="403"/>
      <c r="GG51" s="403"/>
      <c r="GH51" s="403"/>
      <c r="GI51" s="403"/>
      <c r="GJ51" s="403"/>
      <c r="GK51" s="403"/>
      <c r="GL51" s="403"/>
      <c r="GM51" s="403"/>
      <c r="GN51" s="403"/>
      <c r="GO51" s="403"/>
      <c r="GP51" s="403"/>
      <c r="GQ51" s="403"/>
      <c r="GR51" s="403"/>
      <c r="GS51" s="403"/>
      <c r="GT51" s="403"/>
      <c r="GU51" s="403"/>
      <c r="GV51" s="403"/>
      <c r="GW51" s="403"/>
      <c r="GX51" s="403"/>
      <c r="GY51" s="403"/>
      <c r="GZ51" s="403"/>
      <c r="HA51" s="403"/>
      <c r="HB51" s="403"/>
      <c r="HC51" s="403"/>
      <c r="HD51" s="403"/>
      <c r="HE51" s="403"/>
      <c r="HF51" s="403"/>
      <c r="HG51" s="403"/>
      <c r="HH51" s="403"/>
      <c r="HI51" s="403"/>
      <c r="HJ51" s="403"/>
      <c r="HK51" s="403"/>
      <c r="HL51" s="403"/>
      <c r="HM51" s="403"/>
      <c r="HN51" s="403"/>
      <c r="HO51" s="403"/>
      <c r="HP51" s="403"/>
      <c r="HQ51" s="403"/>
      <c r="HR51" s="403"/>
      <c r="HS51" s="403"/>
      <c r="HT51" s="403"/>
      <c r="HU51" s="403"/>
      <c r="HV51" s="403"/>
      <c r="HW51" s="403"/>
      <c r="HX51" s="403"/>
      <c r="HY51" s="403"/>
      <c r="HZ51" s="403"/>
      <c r="IA51" s="403"/>
      <c r="IB51" s="403"/>
      <c r="IC51" s="403"/>
      <c r="ID51" s="403"/>
      <c r="IE51" s="403"/>
      <c r="IF51" s="403"/>
      <c r="IG51" s="403"/>
      <c r="IH51" s="403"/>
      <c r="II51" s="403"/>
      <c r="IJ51" s="403"/>
      <c r="IK51" s="403"/>
      <c r="IL51" s="403"/>
      <c r="IM51" s="403"/>
      <c r="IN51" s="403"/>
      <c r="IO51" s="403"/>
      <c r="IP51" s="403"/>
      <c r="IQ51" s="403"/>
      <c r="IR51" s="403"/>
      <c r="IS51" s="403"/>
      <c r="IT51" s="403"/>
      <c r="IU51" s="403"/>
      <c r="IV51" s="403"/>
      <c r="IW51" s="403"/>
      <c r="IX51" s="403"/>
      <c r="IY51" s="403"/>
      <c r="IZ51" s="403"/>
      <c r="JA51" s="403"/>
      <c r="JB51" s="403"/>
      <c r="JC51" s="403"/>
      <c r="JD51" s="403"/>
      <c r="JE51" s="403"/>
      <c r="JF51" s="403"/>
      <c r="JG51" s="403"/>
      <c r="JH51" s="403"/>
      <c r="JI51" s="403"/>
      <c r="JJ51" s="403"/>
      <c r="JK51" s="403"/>
      <c r="JL51" s="403"/>
      <c r="JM51" s="403"/>
      <c r="JN51" s="403"/>
      <c r="JO51" s="403"/>
      <c r="JP51" s="403"/>
      <c r="JQ51" s="403"/>
      <c r="JR51" s="403"/>
      <c r="JS51" s="403"/>
      <c r="JT51" s="403"/>
      <c r="JU51" s="403"/>
      <c r="JV51" s="403"/>
      <c r="JW51" s="403"/>
      <c r="JX51" s="403"/>
      <c r="JY51" s="403"/>
      <c r="JZ51" s="403"/>
      <c r="KA51" s="403"/>
      <c r="KB51" s="403"/>
      <c r="KC51" s="403"/>
      <c r="KD51" s="403"/>
      <c r="KE51" s="403"/>
      <c r="KF51" s="403"/>
      <c r="KG51" s="403"/>
      <c r="KH51" s="403"/>
      <c r="KI51" s="403"/>
      <c r="KJ51" s="403"/>
      <c r="KK51" s="403"/>
      <c r="KL51" s="403"/>
      <c r="KM51" s="403"/>
      <c r="KN51" s="403"/>
      <c r="KO51" s="403"/>
      <c r="KP51" s="403"/>
      <c r="KQ51" s="403">
        <v>1</v>
      </c>
      <c r="KR51" s="403">
        <v>1</v>
      </c>
      <c r="KS51" s="403"/>
      <c r="KT51" s="403"/>
      <c r="KU51" s="403">
        <v>1</v>
      </c>
      <c r="KV51" s="403">
        <v>1</v>
      </c>
      <c r="KW51" s="403">
        <v>1</v>
      </c>
      <c r="KX51" s="403"/>
      <c r="KY51" s="403"/>
      <c r="KZ51" s="403"/>
      <c r="LA51" s="403"/>
      <c r="LB51" s="403"/>
      <c r="LC51" s="403"/>
      <c r="LD51" s="403"/>
      <c r="LE51" s="403"/>
      <c r="LF51" s="403"/>
      <c r="LG51" s="403"/>
      <c r="LH51" s="403"/>
      <c r="LI51" s="403"/>
      <c r="LJ51" s="403"/>
      <c r="LK51" s="403"/>
      <c r="LL51" s="403"/>
      <c r="LM51" s="403"/>
      <c r="LN51" s="403"/>
      <c r="LO51" s="403"/>
      <c r="LP51" s="403"/>
      <c r="LQ51" s="403"/>
      <c r="LR51" s="403"/>
      <c r="LS51" s="403"/>
      <c r="LT51" s="403"/>
      <c r="LU51" s="403"/>
      <c r="LV51" s="403"/>
      <c r="LW51" s="403"/>
      <c r="LX51" s="403"/>
      <c r="LY51" s="403"/>
      <c r="LZ51" s="403"/>
      <c r="MA51" s="403"/>
      <c r="MB51" s="403"/>
      <c r="MC51" s="403"/>
      <c r="MD51" s="403"/>
      <c r="ME51" s="403"/>
      <c r="MF51" s="403"/>
      <c r="MG51" s="403"/>
      <c r="MH51" s="403"/>
      <c r="MI51" s="403"/>
      <c r="MJ51" s="403"/>
      <c r="MK51" s="403"/>
      <c r="ML51" s="403"/>
      <c r="MM51" s="403"/>
      <c r="MN51" s="403"/>
      <c r="MO51" s="403"/>
      <c r="MP51" s="403"/>
      <c r="MQ51" s="403"/>
      <c r="MR51" s="403"/>
      <c r="MS51" s="403"/>
      <c r="MT51" s="403"/>
      <c r="MU51" s="403"/>
      <c r="MV51" s="403"/>
      <c r="MW51" s="403"/>
      <c r="MX51" s="403"/>
      <c r="MY51" s="403"/>
      <c r="MZ51" s="403"/>
      <c r="NA51" s="403"/>
      <c r="NB51" s="403"/>
      <c r="NC51" s="403"/>
      <c r="ND51" s="403"/>
      <c r="NE51" s="403"/>
      <c r="NF51" s="403"/>
      <c r="NG51" s="403"/>
      <c r="NH51" s="403"/>
      <c r="NI51" s="403"/>
      <c r="NJ51" s="403"/>
      <c r="NK51" s="403"/>
      <c r="NL51" s="403"/>
      <c r="NM51" s="403"/>
      <c r="NN51" s="403"/>
      <c r="NO51" s="403"/>
      <c r="NP51" s="403"/>
      <c r="NQ51" s="403"/>
      <c r="NR51" s="403"/>
      <c r="NS51" s="403"/>
      <c r="NT51" s="403"/>
      <c r="NU51" s="403"/>
      <c r="NV51" s="403"/>
      <c r="NW51" s="403"/>
      <c r="NX51" s="403"/>
      <c r="NY51" s="403"/>
      <c r="NZ51" s="403"/>
      <c r="OA51" s="403"/>
      <c r="OB51" s="403"/>
      <c r="OC51" s="403"/>
      <c r="OD51" s="403">
        <v>9</v>
      </c>
      <c r="OE51" s="403">
        <v>9</v>
      </c>
      <c r="OF51" s="403"/>
      <c r="OG51" s="403"/>
      <c r="OH51" s="403">
        <v>3</v>
      </c>
      <c r="OI51" s="403">
        <v>8</v>
      </c>
      <c r="OJ51" s="403">
        <v>8</v>
      </c>
      <c r="OK51" s="403"/>
      <c r="OL51" s="403"/>
      <c r="OM51" s="403"/>
      <c r="ON51" s="403"/>
      <c r="OO51" s="403"/>
      <c r="OP51" s="403"/>
      <c r="OQ51" s="403"/>
      <c r="OR51" s="403"/>
      <c r="OS51" s="403"/>
      <c r="OT51" s="403"/>
      <c r="OU51" s="403"/>
      <c r="OV51" s="403"/>
      <c r="OW51" s="403"/>
      <c r="OX51" s="403"/>
      <c r="OY51" s="403">
        <v>10</v>
      </c>
      <c r="OZ51" s="403">
        <v>10</v>
      </c>
      <c r="PA51" s="403"/>
      <c r="PB51" s="403"/>
      <c r="PC51" s="403">
        <v>4</v>
      </c>
      <c r="PD51" s="403">
        <v>9</v>
      </c>
      <c r="PE51" s="403">
        <v>9</v>
      </c>
    </row>
    <row r="52" spans="1:421" x14ac:dyDescent="0.3">
      <c r="A52" s="457" t="s">
        <v>2976</v>
      </c>
      <c r="B52" s="403"/>
      <c r="C52" s="403"/>
      <c r="D52" s="403"/>
      <c r="E52" s="403"/>
      <c r="F52" s="403"/>
      <c r="G52" s="403"/>
      <c r="H52" s="403"/>
      <c r="I52" s="403"/>
      <c r="J52" s="403"/>
      <c r="K52" s="403"/>
      <c r="L52" s="403"/>
      <c r="M52" s="403"/>
      <c r="N52" s="403"/>
      <c r="O52" s="403"/>
      <c r="P52" s="403"/>
      <c r="Q52" s="403"/>
      <c r="R52" s="403"/>
      <c r="S52" s="403"/>
      <c r="T52" s="403"/>
      <c r="U52" s="403"/>
      <c r="V52" s="403"/>
      <c r="W52" s="403"/>
      <c r="X52" s="403"/>
      <c r="Y52" s="403"/>
      <c r="Z52" s="403"/>
      <c r="AA52" s="403"/>
      <c r="AB52" s="403"/>
      <c r="AC52" s="403"/>
      <c r="AD52" s="403"/>
      <c r="AE52" s="403"/>
      <c r="AF52" s="403"/>
      <c r="AG52" s="403"/>
      <c r="AH52" s="403"/>
      <c r="AI52" s="403"/>
      <c r="AJ52" s="403"/>
      <c r="AK52" s="403"/>
      <c r="AL52" s="403"/>
      <c r="AM52" s="403"/>
      <c r="AN52" s="403"/>
      <c r="AO52" s="403"/>
      <c r="AP52" s="403"/>
      <c r="AQ52" s="403"/>
      <c r="AR52" s="403"/>
      <c r="AS52" s="403"/>
      <c r="AT52" s="403"/>
      <c r="AU52" s="403"/>
      <c r="AV52" s="403"/>
      <c r="AW52" s="403"/>
      <c r="AX52" s="403"/>
      <c r="AY52" s="403"/>
      <c r="AZ52" s="403"/>
      <c r="BA52" s="403"/>
      <c r="BB52" s="403"/>
      <c r="BC52" s="403"/>
      <c r="BD52" s="403"/>
      <c r="BE52" s="403"/>
      <c r="BF52" s="403"/>
      <c r="BG52" s="403"/>
      <c r="BH52" s="403"/>
      <c r="BI52" s="403"/>
      <c r="BJ52" s="403"/>
      <c r="BK52" s="403"/>
      <c r="BL52" s="403"/>
      <c r="BM52" s="403"/>
      <c r="BN52" s="403"/>
      <c r="BO52" s="403"/>
      <c r="BP52" s="403"/>
      <c r="BQ52" s="403"/>
      <c r="BR52" s="403"/>
      <c r="BS52" s="403"/>
      <c r="BT52" s="403"/>
      <c r="BU52" s="403"/>
      <c r="BV52" s="403"/>
      <c r="BW52" s="403"/>
      <c r="BX52" s="403"/>
      <c r="BY52" s="403"/>
      <c r="BZ52" s="403"/>
      <c r="CA52" s="403"/>
      <c r="CB52" s="403"/>
      <c r="CC52" s="403"/>
      <c r="CD52" s="403"/>
      <c r="CE52" s="403"/>
      <c r="CF52" s="403"/>
      <c r="CG52" s="403"/>
      <c r="CH52" s="403"/>
      <c r="CI52" s="403"/>
      <c r="CJ52" s="403"/>
      <c r="CK52" s="403"/>
      <c r="CL52" s="403"/>
      <c r="CM52" s="403"/>
      <c r="CN52" s="403"/>
      <c r="CO52" s="403"/>
      <c r="CP52" s="403"/>
      <c r="CQ52" s="403"/>
      <c r="CR52" s="403"/>
      <c r="CS52" s="403"/>
      <c r="CT52" s="403"/>
      <c r="CU52" s="403"/>
      <c r="CV52" s="403"/>
      <c r="CW52" s="403"/>
      <c r="CX52" s="403"/>
      <c r="CY52" s="403"/>
      <c r="CZ52" s="403"/>
      <c r="DA52" s="403"/>
      <c r="DB52" s="403"/>
      <c r="DC52" s="403"/>
      <c r="DD52" s="403"/>
      <c r="DE52" s="403"/>
      <c r="DF52" s="403"/>
      <c r="DG52" s="403"/>
      <c r="DH52" s="403"/>
      <c r="DI52" s="403"/>
      <c r="DJ52" s="403"/>
      <c r="DK52" s="403"/>
      <c r="DL52" s="403"/>
      <c r="DM52" s="403"/>
      <c r="DN52" s="403"/>
      <c r="DO52" s="403"/>
      <c r="DP52" s="403"/>
      <c r="DQ52" s="403"/>
      <c r="DR52" s="403"/>
      <c r="DS52" s="403"/>
      <c r="DT52" s="403"/>
      <c r="DU52" s="403"/>
      <c r="DV52" s="403"/>
      <c r="DW52" s="403"/>
      <c r="DX52" s="403"/>
      <c r="DY52" s="403"/>
      <c r="DZ52" s="403"/>
      <c r="EA52" s="403"/>
      <c r="EB52" s="403"/>
      <c r="EC52" s="403"/>
      <c r="ED52" s="403"/>
      <c r="EE52" s="403"/>
      <c r="EF52" s="403"/>
      <c r="EG52" s="403"/>
      <c r="EH52" s="403"/>
      <c r="EI52" s="403"/>
      <c r="EJ52" s="403"/>
      <c r="EK52" s="403"/>
      <c r="EL52" s="403"/>
      <c r="EM52" s="403"/>
      <c r="EN52" s="403"/>
      <c r="EO52" s="403"/>
      <c r="EP52" s="403"/>
      <c r="EQ52" s="403"/>
      <c r="ER52" s="403"/>
      <c r="ES52" s="403"/>
      <c r="ET52" s="403"/>
      <c r="EU52" s="403"/>
      <c r="EV52" s="403"/>
      <c r="EW52" s="403"/>
      <c r="EX52" s="403"/>
      <c r="EY52" s="403"/>
      <c r="EZ52" s="403"/>
      <c r="FA52" s="403"/>
      <c r="FB52" s="403"/>
      <c r="FC52" s="403"/>
      <c r="FD52" s="403"/>
      <c r="FE52" s="403"/>
      <c r="FF52" s="403"/>
      <c r="FG52" s="403"/>
      <c r="FH52" s="403"/>
      <c r="FI52" s="403"/>
      <c r="FJ52" s="403"/>
      <c r="FK52" s="403"/>
      <c r="FL52" s="403"/>
      <c r="FM52" s="403"/>
      <c r="FN52" s="403"/>
      <c r="FO52" s="403"/>
      <c r="FP52" s="403"/>
      <c r="FQ52" s="403"/>
      <c r="FR52" s="403"/>
      <c r="FS52" s="403"/>
      <c r="FT52" s="403"/>
      <c r="FU52" s="403"/>
      <c r="FV52" s="403"/>
      <c r="FW52" s="403"/>
      <c r="FX52" s="403"/>
      <c r="FY52" s="403"/>
      <c r="FZ52" s="403"/>
      <c r="GA52" s="403"/>
      <c r="GB52" s="403"/>
      <c r="GC52" s="403"/>
      <c r="GD52" s="403"/>
      <c r="GE52" s="403"/>
      <c r="GF52" s="403"/>
      <c r="GG52" s="403"/>
      <c r="GH52" s="403"/>
      <c r="GI52" s="403"/>
      <c r="GJ52" s="403"/>
      <c r="GK52" s="403"/>
      <c r="GL52" s="403"/>
      <c r="GM52" s="403"/>
      <c r="GN52" s="403"/>
      <c r="GO52" s="403"/>
      <c r="GP52" s="403"/>
      <c r="GQ52" s="403"/>
      <c r="GR52" s="403"/>
      <c r="GS52" s="403"/>
      <c r="GT52" s="403"/>
      <c r="GU52" s="403"/>
      <c r="GV52" s="403"/>
      <c r="GW52" s="403"/>
      <c r="GX52" s="403"/>
      <c r="GY52" s="403"/>
      <c r="GZ52" s="403"/>
      <c r="HA52" s="403"/>
      <c r="HB52" s="403"/>
      <c r="HC52" s="403"/>
      <c r="HD52" s="403"/>
      <c r="HE52" s="403"/>
      <c r="HF52" s="403"/>
      <c r="HG52" s="403"/>
      <c r="HH52" s="403"/>
      <c r="HI52" s="403"/>
      <c r="HJ52" s="403"/>
      <c r="HK52" s="403"/>
      <c r="HL52" s="403"/>
      <c r="HM52" s="403"/>
      <c r="HN52" s="403"/>
      <c r="HO52" s="403"/>
      <c r="HP52" s="403"/>
      <c r="HQ52" s="403"/>
      <c r="HR52" s="403"/>
      <c r="HS52" s="403"/>
      <c r="HT52" s="403"/>
      <c r="HU52" s="403"/>
      <c r="HV52" s="403"/>
      <c r="HW52" s="403"/>
      <c r="HX52" s="403"/>
      <c r="HY52" s="403"/>
      <c r="HZ52" s="403"/>
      <c r="IA52" s="403"/>
      <c r="IB52" s="403"/>
      <c r="IC52" s="403"/>
      <c r="ID52" s="403"/>
      <c r="IE52" s="403"/>
      <c r="IF52" s="403"/>
      <c r="IG52" s="403"/>
      <c r="IH52" s="403"/>
      <c r="II52" s="403"/>
      <c r="IJ52" s="403"/>
      <c r="IK52" s="403"/>
      <c r="IL52" s="403"/>
      <c r="IM52" s="403"/>
      <c r="IN52" s="403"/>
      <c r="IO52" s="403"/>
      <c r="IP52" s="403"/>
      <c r="IQ52" s="403"/>
      <c r="IR52" s="403"/>
      <c r="IS52" s="403"/>
      <c r="IT52" s="403"/>
      <c r="IU52" s="403"/>
      <c r="IV52" s="403"/>
      <c r="IW52" s="403"/>
      <c r="IX52" s="403"/>
      <c r="IY52" s="403"/>
      <c r="IZ52" s="403"/>
      <c r="JA52" s="403"/>
      <c r="JB52" s="403"/>
      <c r="JC52" s="403"/>
      <c r="JD52" s="403"/>
      <c r="JE52" s="403"/>
      <c r="JF52" s="403"/>
      <c r="JG52" s="403"/>
      <c r="JH52" s="403"/>
      <c r="JI52" s="403"/>
      <c r="JJ52" s="403"/>
      <c r="JK52" s="403"/>
      <c r="JL52" s="403"/>
      <c r="JM52" s="403"/>
      <c r="JN52" s="403"/>
      <c r="JO52" s="403"/>
      <c r="JP52" s="403"/>
      <c r="JQ52" s="403"/>
      <c r="JR52" s="403"/>
      <c r="JS52" s="403"/>
      <c r="JT52" s="403"/>
      <c r="JU52" s="403"/>
      <c r="JV52" s="403"/>
      <c r="JW52" s="403"/>
      <c r="JX52" s="403"/>
      <c r="JY52" s="403"/>
      <c r="JZ52" s="403"/>
      <c r="KA52" s="403"/>
      <c r="KB52" s="403"/>
      <c r="KC52" s="403"/>
      <c r="KD52" s="403"/>
      <c r="KE52" s="403"/>
      <c r="KF52" s="403"/>
      <c r="KG52" s="403"/>
      <c r="KH52" s="403"/>
      <c r="KI52" s="403"/>
      <c r="KJ52" s="403"/>
      <c r="KK52" s="403"/>
      <c r="KL52" s="403"/>
      <c r="KM52" s="403"/>
      <c r="KN52" s="403"/>
      <c r="KO52" s="403"/>
      <c r="KP52" s="403"/>
      <c r="KQ52" s="403">
        <v>1</v>
      </c>
      <c r="KR52" s="403">
        <v>1</v>
      </c>
      <c r="KS52" s="403"/>
      <c r="KT52" s="403"/>
      <c r="KU52" s="403">
        <v>1</v>
      </c>
      <c r="KV52" s="403">
        <v>1</v>
      </c>
      <c r="KW52" s="403">
        <v>1</v>
      </c>
      <c r="KX52" s="403"/>
      <c r="KY52" s="403"/>
      <c r="KZ52" s="403"/>
      <c r="LA52" s="403"/>
      <c r="LB52" s="403"/>
      <c r="LC52" s="403"/>
      <c r="LD52" s="403"/>
      <c r="LE52" s="403"/>
      <c r="LF52" s="403"/>
      <c r="LG52" s="403"/>
      <c r="LH52" s="403"/>
      <c r="LI52" s="403"/>
      <c r="LJ52" s="403"/>
      <c r="LK52" s="403"/>
      <c r="LL52" s="403"/>
      <c r="LM52" s="403"/>
      <c r="LN52" s="403"/>
      <c r="LO52" s="403"/>
      <c r="LP52" s="403"/>
      <c r="LQ52" s="403"/>
      <c r="LR52" s="403"/>
      <c r="LS52" s="403"/>
      <c r="LT52" s="403"/>
      <c r="LU52" s="403"/>
      <c r="LV52" s="403"/>
      <c r="LW52" s="403"/>
      <c r="LX52" s="403"/>
      <c r="LY52" s="403"/>
      <c r="LZ52" s="403"/>
      <c r="MA52" s="403"/>
      <c r="MB52" s="403"/>
      <c r="MC52" s="403"/>
      <c r="MD52" s="403"/>
      <c r="ME52" s="403"/>
      <c r="MF52" s="403"/>
      <c r="MG52" s="403"/>
      <c r="MH52" s="403"/>
      <c r="MI52" s="403"/>
      <c r="MJ52" s="403"/>
      <c r="MK52" s="403"/>
      <c r="ML52" s="403"/>
      <c r="MM52" s="403"/>
      <c r="MN52" s="403"/>
      <c r="MO52" s="403"/>
      <c r="MP52" s="403"/>
      <c r="MQ52" s="403"/>
      <c r="MR52" s="403"/>
      <c r="MS52" s="403"/>
      <c r="MT52" s="403"/>
      <c r="MU52" s="403"/>
      <c r="MV52" s="403"/>
      <c r="MW52" s="403"/>
      <c r="MX52" s="403"/>
      <c r="MY52" s="403"/>
      <c r="MZ52" s="403"/>
      <c r="NA52" s="403"/>
      <c r="NB52" s="403"/>
      <c r="NC52" s="403"/>
      <c r="ND52" s="403"/>
      <c r="NE52" s="403"/>
      <c r="NF52" s="403"/>
      <c r="NG52" s="403"/>
      <c r="NH52" s="403"/>
      <c r="NI52" s="403"/>
      <c r="NJ52" s="403"/>
      <c r="NK52" s="403"/>
      <c r="NL52" s="403"/>
      <c r="NM52" s="403"/>
      <c r="NN52" s="403"/>
      <c r="NO52" s="403"/>
      <c r="NP52" s="403"/>
      <c r="NQ52" s="403"/>
      <c r="NR52" s="403"/>
      <c r="NS52" s="403"/>
      <c r="NT52" s="403"/>
      <c r="NU52" s="403"/>
      <c r="NV52" s="403"/>
      <c r="NW52" s="403"/>
      <c r="NX52" s="403"/>
      <c r="NY52" s="403"/>
      <c r="NZ52" s="403"/>
      <c r="OA52" s="403"/>
      <c r="OB52" s="403"/>
      <c r="OC52" s="403"/>
      <c r="OD52" s="403"/>
      <c r="OE52" s="403"/>
      <c r="OF52" s="403"/>
      <c r="OG52" s="403"/>
      <c r="OH52" s="403"/>
      <c r="OI52" s="403"/>
      <c r="OJ52" s="403"/>
      <c r="OK52" s="403"/>
      <c r="OL52" s="403"/>
      <c r="OM52" s="403"/>
      <c r="ON52" s="403"/>
      <c r="OO52" s="403"/>
      <c r="OP52" s="403"/>
      <c r="OQ52" s="403"/>
      <c r="OR52" s="403"/>
      <c r="OS52" s="403"/>
      <c r="OT52" s="403"/>
      <c r="OU52" s="403"/>
      <c r="OV52" s="403"/>
      <c r="OW52" s="403"/>
      <c r="OX52" s="403"/>
      <c r="OY52" s="403">
        <v>1</v>
      </c>
      <c r="OZ52" s="403">
        <v>1</v>
      </c>
      <c r="PA52" s="403"/>
      <c r="PB52" s="403"/>
      <c r="PC52" s="403">
        <v>1</v>
      </c>
      <c r="PD52" s="403">
        <v>1</v>
      </c>
      <c r="PE52" s="403">
        <v>1</v>
      </c>
    </row>
    <row r="53" spans="1:421" x14ac:dyDescent="0.3">
      <c r="A53" s="457" t="s">
        <v>2921</v>
      </c>
      <c r="B53" s="403"/>
      <c r="C53" s="403"/>
      <c r="D53" s="403"/>
      <c r="E53" s="403"/>
      <c r="F53" s="403"/>
      <c r="G53" s="403"/>
      <c r="H53" s="403"/>
      <c r="I53" s="403"/>
      <c r="J53" s="403"/>
      <c r="K53" s="403"/>
      <c r="L53" s="403"/>
      <c r="M53" s="403"/>
      <c r="N53" s="403"/>
      <c r="O53" s="403"/>
      <c r="P53" s="403"/>
      <c r="Q53" s="403"/>
      <c r="R53" s="403"/>
      <c r="S53" s="403"/>
      <c r="T53" s="403"/>
      <c r="U53" s="403"/>
      <c r="V53" s="403"/>
      <c r="W53" s="403"/>
      <c r="X53" s="403"/>
      <c r="Y53" s="403"/>
      <c r="Z53" s="403"/>
      <c r="AA53" s="403"/>
      <c r="AB53" s="403"/>
      <c r="AC53" s="403"/>
      <c r="AD53" s="403"/>
      <c r="AE53" s="403"/>
      <c r="AF53" s="403"/>
      <c r="AG53" s="403"/>
      <c r="AH53" s="403"/>
      <c r="AI53" s="403"/>
      <c r="AJ53" s="403"/>
      <c r="AK53" s="403"/>
      <c r="AL53" s="403"/>
      <c r="AM53" s="403"/>
      <c r="AN53" s="403"/>
      <c r="AO53" s="403"/>
      <c r="AP53" s="403"/>
      <c r="AQ53" s="403"/>
      <c r="AR53" s="403"/>
      <c r="AS53" s="403"/>
      <c r="AT53" s="403"/>
      <c r="AU53" s="403"/>
      <c r="AV53" s="403"/>
      <c r="AW53" s="403"/>
      <c r="AX53" s="403"/>
      <c r="AY53" s="403"/>
      <c r="AZ53" s="403"/>
      <c r="BA53" s="403"/>
      <c r="BB53" s="403"/>
      <c r="BC53" s="403"/>
      <c r="BD53" s="403"/>
      <c r="BE53" s="403"/>
      <c r="BF53" s="403"/>
      <c r="BG53" s="403"/>
      <c r="BH53" s="403"/>
      <c r="BI53" s="403"/>
      <c r="BJ53" s="403"/>
      <c r="BK53" s="403"/>
      <c r="BL53" s="403"/>
      <c r="BM53" s="403"/>
      <c r="BN53" s="403"/>
      <c r="BO53" s="403"/>
      <c r="BP53" s="403"/>
      <c r="BQ53" s="403"/>
      <c r="BR53" s="403"/>
      <c r="BS53" s="403"/>
      <c r="BT53" s="403"/>
      <c r="BU53" s="403"/>
      <c r="BV53" s="403"/>
      <c r="BW53" s="403"/>
      <c r="BX53" s="403"/>
      <c r="BY53" s="403"/>
      <c r="BZ53" s="403"/>
      <c r="CA53" s="403"/>
      <c r="CB53" s="403"/>
      <c r="CC53" s="403"/>
      <c r="CD53" s="403"/>
      <c r="CE53" s="403"/>
      <c r="CF53" s="403"/>
      <c r="CG53" s="403"/>
      <c r="CH53" s="403"/>
      <c r="CI53" s="403"/>
      <c r="CJ53" s="403"/>
      <c r="CK53" s="403"/>
      <c r="CL53" s="403"/>
      <c r="CM53" s="403"/>
      <c r="CN53" s="403"/>
      <c r="CO53" s="403"/>
      <c r="CP53" s="403"/>
      <c r="CQ53" s="403"/>
      <c r="CR53" s="403"/>
      <c r="CS53" s="403"/>
      <c r="CT53" s="403"/>
      <c r="CU53" s="403"/>
      <c r="CV53" s="403"/>
      <c r="CW53" s="403"/>
      <c r="CX53" s="403"/>
      <c r="CY53" s="403"/>
      <c r="CZ53" s="403"/>
      <c r="DA53" s="403"/>
      <c r="DB53" s="403"/>
      <c r="DC53" s="403"/>
      <c r="DD53" s="403"/>
      <c r="DE53" s="403"/>
      <c r="DF53" s="403"/>
      <c r="DG53" s="403"/>
      <c r="DH53" s="403"/>
      <c r="DI53" s="403"/>
      <c r="DJ53" s="403"/>
      <c r="DK53" s="403"/>
      <c r="DL53" s="403"/>
      <c r="DM53" s="403"/>
      <c r="DN53" s="403"/>
      <c r="DO53" s="403"/>
      <c r="DP53" s="403"/>
      <c r="DQ53" s="403"/>
      <c r="DR53" s="403"/>
      <c r="DS53" s="403"/>
      <c r="DT53" s="403"/>
      <c r="DU53" s="403"/>
      <c r="DV53" s="403"/>
      <c r="DW53" s="403"/>
      <c r="DX53" s="403"/>
      <c r="DY53" s="403"/>
      <c r="DZ53" s="403"/>
      <c r="EA53" s="403"/>
      <c r="EB53" s="403"/>
      <c r="EC53" s="403"/>
      <c r="ED53" s="403"/>
      <c r="EE53" s="403"/>
      <c r="EF53" s="403"/>
      <c r="EG53" s="403"/>
      <c r="EH53" s="403"/>
      <c r="EI53" s="403"/>
      <c r="EJ53" s="403"/>
      <c r="EK53" s="403"/>
      <c r="EL53" s="403"/>
      <c r="EM53" s="403"/>
      <c r="EN53" s="403"/>
      <c r="EO53" s="403"/>
      <c r="EP53" s="403"/>
      <c r="EQ53" s="403"/>
      <c r="ER53" s="403"/>
      <c r="ES53" s="403"/>
      <c r="ET53" s="403"/>
      <c r="EU53" s="403"/>
      <c r="EV53" s="403"/>
      <c r="EW53" s="403"/>
      <c r="EX53" s="403"/>
      <c r="EY53" s="403"/>
      <c r="EZ53" s="403"/>
      <c r="FA53" s="403"/>
      <c r="FB53" s="403"/>
      <c r="FC53" s="403"/>
      <c r="FD53" s="403"/>
      <c r="FE53" s="403"/>
      <c r="FF53" s="403"/>
      <c r="FG53" s="403"/>
      <c r="FH53" s="403"/>
      <c r="FI53" s="403"/>
      <c r="FJ53" s="403"/>
      <c r="FK53" s="403"/>
      <c r="FL53" s="403"/>
      <c r="FM53" s="403"/>
      <c r="FN53" s="403"/>
      <c r="FO53" s="403"/>
      <c r="FP53" s="403"/>
      <c r="FQ53" s="403"/>
      <c r="FR53" s="403"/>
      <c r="FS53" s="403"/>
      <c r="FT53" s="403"/>
      <c r="FU53" s="403"/>
      <c r="FV53" s="403"/>
      <c r="FW53" s="403"/>
      <c r="FX53" s="403"/>
      <c r="FY53" s="403"/>
      <c r="FZ53" s="403"/>
      <c r="GA53" s="403"/>
      <c r="GB53" s="403"/>
      <c r="GC53" s="403"/>
      <c r="GD53" s="403"/>
      <c r="GE53" s="403"/>
      <c r="GF53" s="403"/>
      <c r="GG53" s="403"/>
      <c r="GH53" s="403"/>
      <c r="GI53" s="403"/>
      <c r="GJ53" s="403"/>
      <c r="GK53" s="403"/>
      <c r="GL53" s="403"/>
      <c r="GM53" s="403"/>
      <c r="GN53" s="403"/>
      <c r="GO53" s="403"/>
      <c r="GP53" s="403"/>
      <c r="GQ53" s="403"/>
      <c r="GR53" s="403"/>
      <c r="GS53" s="403"/>
      <c r="GT53" s="403"/>
      <c r="GU53" s="403"/>
      <c r="GV53" s="403"/>
      <c r="GW53" s="403"/>
      <c r="GX53" s="403"/>
      <c r="GY53" s="403"/>
      <c r="GZ53" s="403"/>
      <c r="HA53" s="403"/>
      <c r="HB53" s="403"/>
      <c r="HC53" s="403"/>
      <c r="HD53" s="403"/>
      <c r="HE53" s="403"/>
      <c r="HF53" s="403"/>
      <c r="HG53" s="403"/>
      <c r="HH53" s="403"/>
      <c r="HI53" s="403"/>
      <c r="HJ53" s="403"/>
      <c r="HK53" s="403"/>
      <c r="HL53" s="403"/>
      <c r="HM53" s="403"/>
      <c r="HN53" s="403"/>
      <c r="HO53" s="403"/>
      <c r="HP53" s="403"/>
      <c r="HQ53" s="403"/>
      <c r="HR53" s="403"/>
      <c r="HS53" s="403"/>
      <c r="HT53" s="403"/>
      <c r="HU53" s="403"/>
      <c r="HV53" s="403"/>
      <c r="HW53" s="403"/>
      <c r="HX53" s="403"/>
      <c r="HY53" s="403"/>
      <c r="HZ53" s="403"/>
      <c r="IA53" s="403"/>
      <c r="IB53" s="403"/>
      <c r="IC53" s="403"/>
      <c r="ID53" s="403"/>
      <c r="IE53" s="403"/>
      <c r="IF53" s="403"/>
      <c r="IG53" s="403"/>
      <c r="IH53" s="403"/>
      <c r="II53" s="403"/>
      <c r="IJ53" s="403"/>
      <c r="IK53" s="403"/>
      <c r="IL53" s="403"/>
      <c r="IM53" s="403"/>
      <c r="IN53" s="403"/>
      <c r="IO53" s="403"/>
      <c r="IP53" s="403"/>
      <c r="IQ53" s="403"/>
      <c r="IR53" s="403"/>
      <c r="IS53" s="403"/>
      <c r="IT53" s="403"/>
      <c r="IU53" s="403"/>
      <c r="IV53" s="403"/>
      <c r="IW53" s="403"/>
      <c r="IX53" s="403"/>
      <c r="IY53" s="403"/>
      <c r="IZ53" s="403"/>
      <c r="JA53" s="403"/>
      <c r="JB53" s="403"/>
      <c r="JC53" s="403"/>
      <c r="JD53" s="403"/>
      <c r="JE53" s="403"/>
      <c r="JF53" s="403"/>
      <c r="JG53" s="403"/>
      <c r="JH53" s="403"/>
      <c r="JI53" s="403"/>
      <c r="JJ53" s="403"/>
      <c r="JK53" s="403"/>
      <c r="JL53" s="403"/>
      <c r="JM53" s="403"/>
      <c r="JN53" s="403"/>
      <c r="JO53" s="403"/>
      <c r="JP53" s="403"/>
      <c r="JQ53" s="403"/>
      <c r="JR53" s="403"/>
      <c r="JS53" s="403"/>
      <c r="JT53" s="403"/>
      <c r="JU53" s="403"/>
      <c r="JV53" s="403"/>
      <c r="JW53" s="403"/>
      <c r="JX53" s="403"/>
      <c r="JY53" s="403"/>
      <c r="JZ53" s="403"/>
      <c r="KA53" s="403"/>
      <c r="KB53" s="403"/>
      <c r="KC53" s="403"/>
      <c r="KD53" s="403"/>
      <c r="KE53" s="403"/>
      <c r="KF53" s="403"/>
      <c r="KG53" s="403"/>
      <c r="KH53" s="403"/>
      <c r="KI53" s="403"/>
      <c r="KJ53" s="403"/>
      <c r="KK53" s="403"/>
      <c r="KL53" s="403"/>
      <c r="KM53" s="403"/>
      <c r="KN53" s="403"/>
      <c r="KO53" s="403"/>
      <c r="KP53" s="403"/>
      <c r="KQ53" s="403"/>
      <c r="KR53" s="403"/>
      <c r="KS53" s="403"/>
      <c r="KT53" s="403"/>
      <c r="KU53" s="403"/>
      <c r="KV53" s="403"/>
      <c r="KW53" s="403"/>
      <c r="KX53" s="403"/>
      <c r="KY53" s="403"/>
      <c r="KZ53" s="403"/>
      <c r="LA53" s="403"/>
      <c r="LB53" s="403"/>
      <c r="LC53" s="403"/>
      <c r="LD53" s="403"/>
      <c r="LE53" s="403"/>
      <c r="LF53" s="403"/>
      <c r="LG53" s="403"/>
      <c r="LH53" s="403"/>
      <c r="LI53" s="403"/>
      <c r="LJ53" s="403"/>
      <c r="LK53" s="403"/>
      <c r="LL53" s="403"/>
      <c r="LM53" s="403"/>
      <c r="LN53" s="403"/>
      <c r="LO53" s="403"/>
      <c r="LP53" s="403"/>
      <c r="LQ53" s="403"/>
      <c r="LR53" s="403"/>
      <c r="LS53" s="403"/>
      <c r="LT53" s="403"/>
      <c r="LU53" s="403"/>
      <c r="LV53" s="403"/>
      <c r="LW53" s="403"/>
      <c r="LX53" s="403"/>
      <c r="LY53" s="403"/>
      <c r="LZ53" s="403"/>
      <c r="MA53" s="403"/>
      <c r="MB53" s="403"/>
      <c r="MC53" s="403"/>
      <c r="MD53" s="403"/>
      <c r="ME53" s="403"/>
      <c r="MF53" s="403"/>
      <c r="MG53" s="403"/>
      <c r="MH53" s="403"/>
      <c r="MI53" s="403"/>
      <c r="MJ53" s="403"/>
      <c r="MK53" s="403"/>
      <c r="ML53" s="403"/>
      <c r="MM53" s="403"/>
      <c r="MN53" s="403"/>
      <c r="MO53" s="403"/>
      <c r="MP53" s="403"/>
      <c r="MQ53" s="403"/>
      <c r="MR53" s="403"/>
      <c r="MS53" s="403"/>
      <c r="MT53" s="403"/>
      <c r="MU53" s="403"/>
      <c r="MV53" s="403"/>
      <c r="MW53" s="403"/>
      <c r="MX53" s="403"/>
      <c r="MY53" s="403"/>
      <c r="MZ53" s="403"/>
      <c r="NA53" s="403"/>
      <c r="NB53" s="403"/>
      <c r="NC53" s="403"/>
      <c r="ND53" s="403"/>
      <c r="NE53" s="403"/>
      <c r="NF53" s="403"/>
      <c r="NG53" s="403"/>
      <c r="NH53" s="403"/>
      <c r="NI53" s="403"/>
      <c r="NJ53" s="403"/>
      <c r="NK53" s="403"/>
      <c r="NL53" s="403"/>
      <c r="NM53" s="403"/>
      <c r="NN53" s="403"/>
      <c r="NO53" s="403"/>
      <c r="NP53" s="403"/>
      <c r="NQ53" s="403"/>
      <c r="NR53" s="403"/>
      <c r="NS53" s="403"/>
      <c r="NT53" s="403"/>
      <c r="NU53" s="403"/>
      <c r="NV53" s="403"/>
      <c r="NW53" s="403"/>
      <c r="NX53" s="403"/>
      <c r="NY53" s="403"/>
      <c r="NZ53" s="403"/>
      <c r="OA53" s="403"/>
      <c r="OB53" s="403"/>
      <c r="OC53" s="403"/>
      <c r="OD53" s="403">
        <v>9</v>
      </c>
      <c r="OE53" s="403">
        <v>9</v>
      </c>
      <c r="OF53" s="403"/>
      <c r="OG53" s="403"/>
      <c r="OH53" s="403">
        <v>3</v>
      </c>
      <c r="OI53" s="403">
        <v>8</v>
      </c>
      <c r="OJ53" s="403">
        <v>8</v>
      </c>
      <c r="OK53" s="403"/>
      <c r="OL53" s="403"/>
      <c r="OM53" s="403"/>
      <c r="ON53" s="403"/>
      <c r="OO53" s="403"/>
      <c r="OP53" s="403"/>
      <c r="OQ53" s="403"/>
      <c r="OR53" s="403"/>
      <c r="OS53" s="403"/>
      <c r="OT53" s="403"/>
      <c r="OU53" s="403"/>
      <c r="OV53" s="403"/>
      <c r="OW53" s="403"/>
      <c r="OX53" s="403"/>
      <c r="OY53" s="403">
        <v>9</v>
      </c>
      <c r="OZ53" s="403">
        <v>9</v>
      </c>
      <c r="PA53" s="403"/>
      <c r="PB53" s="403"/>
      <c r="PC53" s="403">
        <v>3</v>
      </c>
      <c r="PD53" s="403">
        <v>8</v>
      </c>
      <c r="PE53" s="403">
        <v>8</v>
      </c>
    </row>
    <row r="54" spans="1:421" x14ac:dyDescent="0.3">
      <c r="A54" s="273" t="s">
        <v>98</v>
      </c>
      <c r="B54" s="403"/>
      <c r="C54" s="403"/>
      <c r="D54" s="403"/>
      <c r="E54" s="403"/>
      <c r="F54" s="403"/>
      <c r="G54" s="403"/>
      <c r="H54" s="403"/>
      <c r="I54" s="403"/>
      <c r="J54" s="403"/>
      <c r="K54" s="403"/>
      <c r="L54" s="403"/>
      <c r="M54" s="403"/>
      <c r="N54" s="403"/>
      <c r="O54" s="403"/>
      <c r="P54" s="403"/>
      <c r="Q54" s="403"/>
      <c r="R54" s="403"/>
      <c r="S54" s="403"/>
      <c r="T54" s="403"/>
      <c r="U54" s="403"/>
      <c r="V54" s="403"/>
      <c r="W54" s="403"/>
      <c r="X54" s="403"/>
      <c r="Y54" s="403"/>
      <c r="Z54" s="403"/>
      <c r="AA54" s="403"/>
      <c r="AB54" s="403"/>
      <c r="AC54" s="403"/>
      <c r="AD54" s="403"/>
      <c r="AE54" s="403"/>
      <c r="AF54" s="403"/>
      <c r="AG54" s="403"/>
      <c r="AH54" s="403"/>
      <c r="AI54" s="403"/>
      <c r="AJ54" s="403"/>
      <c r="AK54" s="403"/>
      <c r="AL54" s="403"/>
      <c r="AM54" s="403"/>
      <c r="AN54" s="403"/>
      <c r="AO54" s="403"/>
      <c r="AP54" s="403"/>
      <c r="AQ54" s="403"/>
      <c r="AR54" s="403"/>
      <c r="AS54" s="403"/>
      <c r="AT54" s="403"/>
      <c r="AU54" s="403"/>
      <c r="AV54" s="403"/>
      <c r="AW54" s="403"/>
      <c r="AX54" s="403"/>
      <c r="AY54" s="403"/>
      <c r="AZ54" s="403"/>
      <c r="BA54" s="403"/>
      <c r="BB54" s="403"/>
      <c r="BC54" s="403"/>
      <c r="BD54" s="403"/>
      <c r="BE54" s="403"/>
      <c r="BF54" s="403"/>
      <c r="BG54" s="403"/>
      <c r="BH54" s="403"/>
      <c r="BI54" s="403"/>
      <c r="BJ54" s="403"/>
      <c r="BK54" s="403"/>
      <c r="BL54" s="403"/>
      <c r="BM54" s="403"/>
      <c r="BN54" s="403"/>
      <c r="BO54" s="403"/>
      <c r="BP54" s="403"/>
      <c r="BQ54" s="403"/>
      <c r="BR54" s="403"/>
      <c r="BS54" s="403"/>
      <c r="BT54" s="403"/>
      <c r="BU54" s="403"/>
      <c r="BV54" s="403"/>
      <c r="BW54" s="403"/>
      <c r="BX54" s="403"/>
      <c r="BY54" s="403"/>
      <c r="BZ54" s="403"/>
      <c r="CA54" s="403"/>
      <c r="CB54" s="403"/>
      <c r="CC54" s="403"/>
      <c r="CD54" s="403"/>
      <c r="CE54" s="403"/>
      <c r="CF54" s="403"/>
      <c r="CG54" s="403"/>
      <c r="CH54" s="403"/>
      <c r="CI54" s="403"/>
      <c r="CJ54" s="403"/>
      <c r="CK54" s="403"/>
      <c r="CL54" s="403"/>
      <c r="CM54" s="403"/>
      <c r="CN54" s="403"/>
      <c r="CO54" s="403"/>
      <c r="CP54" s="403"/>
      <c r="CQ54" s="403"/>
      <c r="CR54" s="403"/>
      <c r="CS54" s="403"/>
      <c r="CT54" s="403"/>
      <c r="CU54" s="403"/>
      <c r="CV54" s="403"/>
      <c r="CW54" s="403"/>
      <c r="CX54" s="403"/>
      <c r="CY54" s="403"/>
      <c r="CZ54" s="403"/>
      <c r="DA54" s="403"/>
      <c r="DB54" s="403"/>
      <c r="DC54" s="403"/>
      <c r="DD54" s="403"/>
      <c r="DE54" s="403"/>
      <c r="DF54" s="403"/>
      <c r="DG54" s="403"/>
      <c r="DH54" s="403"/>
      <c r="DI54" s="403"/>
      <c r="DJ54" s="403"/>
      <c r="DK54" s="403"/>
      <c r="DL54" s="403"/>
      <c r="DM54" s="403"/>
      <c r="DN54" s="403"/>
      <c r="DO54" s="403"/>
      <c r="DP54" s="403"/>
      <c r="DQ54" s="403"/>
      <c r="DR54" s="403"/>
      <c r="DS54" s="403"/>
      <c r="DT54" s="403"/>
      <c r="DU54" s="403"/>
      <c r="DV54" s="403"/>
      <c r="DW54" s="403"/>
      <c r="DX54" s="403"/>
      <c r="DY54" s="403"/>
      <c r="DZ54" s="403"/>
      <c r="EA54" s="403"/>
      <c r="EB54" s="403"/>
      <c r="EC54" s="403"/>
      <c r="ED54" s="403"/>
      <c r="EE54" s="403"/>
      <c r="EF54" s="403"/>
      <c r="EG54" s="403"/>
      <c r="EH54" s="403"/>
      <c r="EI54" s="403"/>
      <c r="EJ54" s="403"/>
      <c r="EK54" s="403"/>
      <c r="EL54" s="403"/>
      <c r="EM54" s="403"/>
      <c r="EN54" s="403"/>
      <c r="EO54" s="403"/>
      <c r="EP54" s="403"/>
      <c r="EQ54" s="403"/>
      <c r="ER54" s="403"/>
      <c r="ES54" s="403"/>
      <c r="ET54" s="403"/>
      <c r="EU54" s="403"/>
      <c r="EV54" s="403"/>
      <c r="EW54" s="403"/>
      <c r="EX54" s="403"/>
      <c r="EY54" s="403"/>
      <c r="EZ54" s="403"/>
      <c r="FA54" s="403"/>
      <c r="FB54" s="403"/>
      <c r="FC54" s="403"/>
      <c r="FD54" s="403"/>
      <c r="FE54" s="403"/>
      <c r="FF54" s="403"/>
      <c r="FG54" s="403"/>
      <c r="FH54" s="403"/>
      <c r="FI54" s="403"/>
      <c r="FJ54" s="403"/>
      <c r="FK54" s="403"/>
      <c r="FL54" s="403"/>
      <c r="FM54" s="403"/>
      <c r="FN54" s="403"/>
      <c r="FO54" s="403"/>
      <c r="FP54" s="403"/>
      <c r="FQ54" s="403"/>
      <c r="FR54" s="403"/>
      <c r="FS54" s="403"/>
      <c r="FT54" s="403"/>
      <c r="FU54" s="403">
        <v>31</v>
      </c>
      <c r="FV54" s="403">
        <v>31</v>
      </c>
      <c r="FW54" s="403">
        <v>31</v>
      </c>
      <c r="FX54" s="403"/>
      <c r="FY54" s="403">
        <v>21</v>
      </c>
      <c r="FZ54" s="403">
        <v>21</v>
      </c>
      <c r="GA54" s="403">
        <v>21</v>
      </c>
      <c r="GB54" s="403">
        <v>21</v>
      </c>
      <c r="GC54" s="403">
        <v>21</v>
      </c>
      <c r="GD54" s="403">
        <v>21</v>
      </c>
      <c r="GE54" s="403"/>
      <c r="GF54" s="403">
        <v>14</v>
      </c>
      <c r="GG54" s="403">
        <v>14</v>
      </c>
      <c r="GH54" s="403">
        <v>14</v>
      </c>
      <c r="GI54" s="403"/>
      <c r="GJ54" s="403"/>
      <c r="GK54" s="403"/>
      <c r="GL54" s="403"/>
      <c r="GM54" s="403"/>
      <c r="GN54" s="403"/>
      <c r="GO54" s="403"/>
      <c r="GP54" s="403"/>
      <c r="GQ54" s="403"/>
      <c r="GR54" s="403"/>
      <c r="GS54" s="403"/>
      <c r="GT54" s="403"/>
      <c r="GU54" s="403"/>
      <c r="GV54" s="403"/>
      <c r="GW54" s="403"/>
      <c r="GX54" s="403"/>
      <c r="GY54" s="403"/>
      <c r="GZ54" s="403"/>
      <c r="HA54" s="403"/>
      <c r="HB54" s="403"/>
      <c r="HC54" s="403"/>
      <c r="HD54" s="403"/>
      <c r="HE54" s="403"/>
      <c r="HF54" s="403"/>
      <c r="HG54" s="403"/>
      <c r="HH54" s="403"/>
      <c r="HI54" s="403"/>
      <c r="HJ54" s="403"/>
      <c r="HK54" s="403"/>
      <c r="HL54" s="403"/>
      <c r="HM54" s="403"/>
      <c r="HN54" s="403"/>
      <c r="HO54" s="403"/>
      <c r="HP54" s="403"/>
      <c r="HQ54" s="403"/>
      <c r="HR54" s="403"/>
      <c r="HS54" s="403"/>
      <c r="HT54" s="403"/>
      <c r="HU54" s="403"/>
      <c r="HV54" s="403"/>
      <c r="HW54" s="403"/>
      <c r="HX54" s="403"/>
      <c r="HY54" s="403"/>
      <c r="HZ54" s="403"/>
      <c r="IA54" s="403"/>
      <c r="IB54" s="403"/>
      <c r="IC54" s="403"/>
      <c r="ID54" s="403"/>
      <c r="IE54" s="403"/>
      <c r="IF54" s="403"/>
      <c r="IG54" s="403"/>
      <c r="IH54" s="403"/>
      <c r="II54" s="403"/>
      <c r="IJ54" s="403"/>
      <c r="IK54" s="403"/>
      <c r="IL54" s="403"/>
      <c r="IM54" s="403"/>
      <c r="IN54" s="403"/>
      <c r="IO54" s="403"/>
      <c r="IP54" s="403"/>
      <c r="IQ54" s="403"/>
      <c r="IR54" s="403"/>
      <c r="IS54" s="403"/>
      <c r="IT54" s="403"/>
      <c r="IU54" s="403"/>
      <c r="IV54" s="403"/>
      <c r="IW54" s="403"/>
      <c r="IX54" s="403"/>
      <c r="IY54" s="403"/>
      <c r="IZ54" s="403"/>
      <c r="JA54" s="403"/>
      <c r="JB54" s="403"/>
      <c r="JC54" s="403"/>
      <c r="JD54" s="403"/>
      <c r="JE54" s="403"/>
      <c r="JF54" s="403"/>
      <c r="JG54" s="403"/>
      <c r="JH54" s="403"/>
      <c r="JI54" s="403"/>
      <c r="JJ54" s="403"/>
      <c r="JK54" s="403"/>
      <c r="JL54" s="403"/>
      <c r="JM54" s="403"/>
      <c r="JN54" s="403"/>
      <c r="JO54" s="403"/>
      <c r="JP54" s="403"/>
      <c r="JQ54" s="403"/>
      <c r="JR54" s="403"/>
      <c r="JS54" s="403"/>
      <c r="JT54" s="403"/>
      <c r="JU54" s="403"/>
      <c r="JV54" s="403"/>
      <c r="JW54" s="403"/>
      <c r="JX54" s="403"/>
      <c r="JY54" s="403"/>
      <c r="JZ54" s="403"/>
      <c r="KA54" s="403"/>
      <c r="KB54" s="403"/>
      <c r="KC54" s="403"/>
      <c r="KD54" s="403"/>
      <c r="KE54" s="403"/>
      <c r="KF54" s="403"/>
      <c r="KG54" s="403"/>
      <c r="KH54" s="403"/>
      <c r="KI54" s="403"/>
      <c r="KJ54" s="403">
        <v>2</v>
      </c>
      <c r="KK54" s="403">
        <v>2</v>
      </c>
      <c r="KL54" s="403">
        <v>2</v>
      </c>
      <c r="KM54" s="403"/>
      <c r="KN54" s="403">
        <v>2</v>
      </c>
      <c r="KO54" s="403">
        <v>2</v>
      </c>
      <c r="KP54" s="403">
        <v>2</v>
      </c>
      <c r="KQ54" s="403">
        <v>10</v>
      </c>
      <c r="KR54" s="403">
        <v>10</v>
      </c>
      <c r="KS54" s="403">
        <v>3</v>
      </c>
      <c r="KT54" s="403"/>
      <c r="KU54" s="403">
        <v>5</v>
      </c>
      <c r="KV54" s="403">
        <v>10</v>
      </c>
      <c r="KW54" s="403">
        <v>5</v>
      </c>
      <c r="KX54" s="403">
        <v>1</v>
      </c>
      <c r="KY54" s="403">
        <v>1</v>
      </c>
      <c r="KZ54" s="403"/>
      <c r="LA54" s="403"/>
      <c r="LB54" s="403">
        <v>1</v>
      </c>
      <c r="LC54" s="403">
        <v>1</v>
      </c>
      <c r="LD54" s="403">
        <v>1</v>
      </c>
      <c r="LE54" s="403">
        <v>9</v>
      </c>
      <c r="LF54" s="403">
        <v>9</v>
      </c>
      <c r="LG54" s="403">
        <v>3</v>
      </c>
      <c r="LH54" s="403"/>
      <c r="LI54" s="403">
        <v>9</v>
      </c>
      <c r="LJ54" s="403">
        <v>9</v>
      </c>
      <c r="LK54" s="403">
        <v>9</v>
      </c>
      <c r="LL54" s="403"/>
      <c r="LM54" s="403"/>
      <c r="LN54" s="403"/>
      <c r="LO54" s="403"/>
      <c r="LP54" s="403"/>
      <c r="LQ54" s="403"/>
      <c r="LR54" s="403"/>
      <c r="LS54" s="403"/>
      <c r="LT54" s="403"/>
      <c r="LU54" s="403"/>
      <c r="LV54" s="403"/>
      <c r="LW54" s="403"/>
      <c r="LX54" s="403"/>
      <c r="LY54" s="403"/>
      <c r="LZ54" s="403"/>
      <c r="MA54" s="403"/>
      <c r="MB54" s="403"/>
      <c r="MC54" s="403"/>
      <c r="MD54" s="403"/>
      <c r="ME54" s="403"/>
      <c r="MF54" s="403"/>
      <c r="MG54" s="403"/>
      <c r="MH54" s="403"/>
      <c r="MI54" s="403"/>
      <c r="MJ54" s="403"/>
      <c r="MK54" s="403"/>
      <c r="ML54" s="403"/>
      <c r="MM54" s="403"/>
      <c r="MN54" s="403"/>
      <c r="MO54" s="403"/>
      <c r="MP54" s="403"/>
      <c r="MQ54" s="403"/>
      <c r="MR54" s="403"/>
      <c r="MS54" s="403"/>
      <c r="MT54" s="403"/>
      <c r="MU54" s="403">
        <v>30</v>
      </c>
      <c r="MV54" s="403">
        <v>30</v>
      </c>
      <c r="MW54" s="403">
        <v>30</v>
      </c>
      <c r="MX54" s="403"/>
      <c r="MY54" s="403">
        <v>20</v>
      </c>
      <c r="MZ54" s="403">
        <v>20</v>
      </c>
      <c r="NA54" s="403">
        <v>20</v>
      </c>
      <c r="NB54" s="403">
        <v>12</v>
      </c>
      <c r="NC54" s="403">
        <v>12</v>
      </c>
      <c r="ND54" s="403">
        <v>12</v>
      </c>
      <c r="NE54" s="403"/>
      <c r="NF54" s="403">
        <v>8</v>
      </c>
      <c r="NG54" s="403">
        <v>8</v>
      </c>
      <c r="NH54" s="403">
        <v>8</v>
      </c>
      <c r="NI54" s="403"/>
      <c r="NJ54" s="403"/>
      <c r="NK54" s="403"/>
      <c r="NL54" s="403"/>
      <c r="NM54" s="403"/>
      <c r="NN54" s="403"/>
      <c r="NO54" s="403"/>
      <c r="NP54" s="403">
        <v>18</v>
      </c>
      <c r="NQ54" s="403">
        <v>18</v>
      </c>
      <c r="NR54" s="403">
        <v>18</v>
      </c>
      <c r="NS54" s="403"/>
      <c r="NT54" s="403">
        <v>12</v>
      </c>
      <c r="NU54" s="403">
        <v>12</v>
      </c>
      <c r="NV54" s="403">
        <v>12</v>
      </c>
      <c r="NW54" s="403"/>
      <c r="NX54" s="403"/>
      <c r="NY54" s="403"/>
      <c r="NZ54" s="403"/>
      <c r="OA54" s="403"/>
      <c r="OB54" s="403"/>
      <c r="OC54" s="403"/>
      <c r="OD54" s="403"/>
      <c r="OE54" s="403"/>
      <c r="OF54" s="403"/>
      <c r="OG54" s="403"/>
      <c r="OH54" s="403"/>
      <c r="OI54" s="403"/>
      <c r="OJ54" s="403"/>
      <c r="OK54" s="403"/>
      <c r="OL54" s="403"/>
      <c r="OM54" s="403"/>
      <c r="ON54" s="403"/>
      <c r="OO54" s="403"/>
      <c r="OP54" s="403"/>
      <c r="OQ54" s="403"/>
      <c r="OR54" s="403"/>
      <c r="OS54" s="403"/>
      <c r="OT54" s="403"/>
      <c r="OU54" s="403"/>
      <c r="OV54" s="403"/>
      <c r="OW54" s="403"/>
      <c r="OX54" s="403"/>
      <c r="OY54" s="403">
        <v>134</v>
      </c>
      <c r="OZ54" s="403">
        <v>134</v>
      </c>
      <c r="PA54" s="403">
        <v>120</v>
      </c>
      <c r="PB54" s="403"/>
      <c r="PC54" s="403">
        <v>92</v>
      </c>
      <c r="PD54" s="403">
        <v>97</v>
      </c>
      <c r="PE54" s="403">
        <v>92</v>
      </c>
    </row>
    <row r="55" spans="1:421" x14ac:dyDescent="0.3">
      <c r="A55" s="457" t="s">
        <v>923</v>
      </c>
      <c r="B55" s="403"/>
      <c r="C55" s="403"/>
      <c r="D55" s="403"/>
      <c r="E55" s="403"/>
      <c r="F55" s="403"/>
      <c r="G55" s="403"/>
      <c r="H55" s="403"/>
      <c r="I55" s="403"/>
      <c r="J55" s="403"/>
      <c r="K55" s="403"/>
      <c r="L55" s="403"/>
      <c r="M55" s="403"/>
      <c r="N55" s="403"/>
      <c r="O55" s="403"/>
      <c r="P55" s="403"/>
      <c r="Q55" s="403"/>
      <c r="R55" s="403"/>
      <c r="S55" s="403"/>
      <c r="T55" s="403"/>
      <c r="U55" s="403"/>
      <c r="V55" s="403"/>
      <c r="W55" s="403"/>
      <c r="X55" s="403"/>
      <c r="Y55" s="403"/>
      <c r="Z55" s="403"/>
      <c r="AA55" s="403"/>
      <c r="AB55" s="403"/>
      <c r="AC55" s="403"/>
      <c r="AD55" s="403"/>
      <c r="AE55" s="403"/>
      <c r="AF55" s="403"/>
      <c r="AG55" s="403"/>
      <c r="AH55" s="403"/>
      <c r="AI55" s="403"/>
      <c r="AJ55" s="403"/>
      <c r="AK55" s="403"/>
      <c r="AL55" s="403"/>
      <c r="AM55" s="403"/>
      <c r="AN55" s="403"/>
      <c r="AO55" s="403"/>
      <c r="AP55" s="403"/>
      <c r="AQ55" s="403"/>
      <c r="AR55" s="403"/>
      <c r="AS55" s="403"/>
      <c r="AT55" s="403"/>
      <c r="AU55" s="403"/>
      <c r="AV55" s="403"/>
      <c r="AW55" s="403"/>
      <c r="AX55" s="403"/>
      <c r="AY55" s="403"/>
      <c r="AZ55" s="403"/>
      <c r="BA55" s="403"/>
      <c r="BB55" s="403"/>
      <c r="BC55" s="403"/>
      <c r="BD55" s="403"/>
      <c r="BE55" s="403"/>
      <c r="BF55" s="403"/>
      <c r="BG55" s="403"/>
      <c r="BH55" s="403"/>
      <c r="BI55" s="403"/>
      <c r="BJ55" s="403"/>
      <c r="BK55" s="403"/>
      <c r="BL55" s="403"/>
      <c r="BM55" s="403"/>
      <c r="BN55" s="403"/>
      <c r="BO55" s="403"/>
      <c r="BP55" s="403"/>
      <c r="BQ55" s="403"/>
      <c r="BR55" s="403"/>
      <c r="BS55" s="403"/>
      <c r="BT55" s="403"/>
      <c r="BU55" s="403"/>
      <c r="BV55" s="403"/>
      <c r="BW55" s="403"/>
      <c r="BX55" s="403"/>
      <c r="BY55" s="403"/>
      <c r="BZ55" s="403"/>
      <c r="CA55" s="403"/>
      <c r="CB55" s="403"/>
      <c r="CC55" s="403"/>
      <c r="CD55" s="403"/>
      <c r="CE55" s="403"/>
      <c r="CF55" s="403"/>
      <c r="CG55" s="403"/>
      <c r="CH55" s="403"/>
      <c r="CI55" s="403"/>
      <c r="CJ55" s="403"/>
      <c r="CK55" s="403"/>
      <c r="CL55" s="403"/>
      <c r="CM55" s="403"/>
      <c r="CN55" s="403"/>
      <c r="CO55" s="403"/>
      <c r="CP55" s="403"/>
      <c r="CQ55" s="403"/>
      <c r="CR55" s="403"/>
      <c r="CS55" s="403"/>
      <c r="CT55" s="403"/>
      <c r="CU55" s="403"/>
      <c r="CV55" s="403"/>
      <c r="CW55" s="403"/>
      <c r="CX55" s="403"/>
      <c r="CY55" s="403"/>
      <c r="CZ55" s="403"/>
      <c r="DA55" s="403"/>
      <c r="DB55" s="403"/>
      <c r="DC55" s="403"/>
      <c r="DD55" s="403"/>
      <c r="DE55" s="403"/>
      <c r="DF55" s="403"/>
      <c r="DG55" s="403"/>
      <c r="DH55" s="403"/>
      <c r="DI55" s="403"/>
      <c r="DJ55" s="403"/>
      <c r="DK55" s="403"/>
      <c r="DL55" s="403"/>
      <c r="DM55" s="403"/>
      <c r="DN55" s="403"/>
      <c r="DO55" s="403"/>
      <c r="DP55" s="403"/>
      <c r="DQ55" s="403"/>
      <c r="DR55" s="403"/>
      <c r="DS55" s="403"/>
      <c r="DT55" s="403"/>
      <c r="DU55" s="403"/>
      <c r="DV55" s="403"/>
      <c r="DW55" s="403"/>
      <c r="DX55" s="403"/>
      <c r="DY55" s="403"/>
      <c r="DZ55" s="403"/>
      <c r="EA55" s="403"/>
      <c r="EB55" s="403"/>
      <c r="EC55" s="403"/>
      <c r="ED55" s="403"/>
      <c r="EE55" s="403"/>
      <c r="EF55" s="403"/>
      <c r="EG55" s="403"/>
      <c r="EH55" s="403"/>
      <c r="EI55" s="403"/>
      <c r="EJ55" s="403"/>
      <c r="EK55" s="403"/>
      <c r="EL55" s="403"/>
      <c r="EM55" s="403"/>
      <c r="EN55" s="403"/>
      <c r="EO55" s="403"/>
      <c r="EP55" s="403"/>
      <c r="EQ55" s="403"/>
      <c r="ER55" s="403"/>
      <c r="ES55" s="403"/>
      <c r="ET55" s="403"/>
      <c r="EU55" s="403"/>
      <c r="EV55" s="403"/>
      <c r="EW55" s="403"/>
      <c r="EX55" s="403"/>
      <c r="EY55" s="403"/>
      <c r="EZ55" s="403"/>
      <c r="FA55" s="403"/>
      <c r="FB55" s="403"/>
      <c r="FC55" s="403"/>
      <c r="FD55" s="403"/>
      <c r="FE55" s="403"/>
      <c r="FF55" s="403"/>
      <c r="FG55" s="403"/>
      <c r="FH55" s="403"/>
      <c r="FI55" s="403"/>
      <c r="FJ55" s="403"/>
      <c r="FK55" s="403"/>
      <c r="FL55" s="403"/>
      <c r="FM55" s="403"/>
      <c r="FN55" s="403"/>
      <c r="FO55" s="403"/>
      <c r="FP55" s="403"/>
      <c r="FQ55" s="403"/>
      <c r="FR55" s="403"/>
      <c r="FS55" s="403"/>
      <c r="FT55" s="403"/>
      <c r="FU55" s="403"/>
      <c r="FV55" s="403"/>
      <c r="FW55" s="403"/>
      <c r="FX55" s="403"/>
      <c r="FY55" s="403"/>
      <c r="FZ55" s="403"/>
      <c r="GA55" s="403"/>
      <c r="GB55" s="403"/>
      <c r="GC55" s="403"/>
      <c r="GD55" s="403"/>
      <c r="GE55" s="403"/>
      <c r="GF55" s="403"/>
      <c r="GG55" s="403"/>
      <c r="GH55" s="403"/>
      <c r="GI55" s="403"/>
      <c r="GJ55" s="403"/>
      <c r="GK55" s="403"/>
      <c r="GL55" s="403"/>
      <c r="GM55" s="403"/>
      <c r="GN55" s="403"/>
      <c r="GO55" s="403"/>
      <c r="GP55" s="403"/>
      <c r="GQ55" s="403"/>
      <c r="GR55" s="403"/>
      <c r="GS55" s="403"/>
      <c r="GT55" s="403"/>
      <c r="GU55" s="403"/>
      <c r="GV55" s="403"/>
      <c r="GW55" s="403"/>
      <c r="GX55" s="403"/>
      <c r="GY55" s="403"/>
      <c r="GZ55" s="403"/>
      <c r="HA55" s="403"/>
      <c r="HB55" s="403"/>
      <c r="HC55" s="403"/>
      <c r="HD55" s="403"/>
      <c r="HE55" s="403"/>
      <c r="HF55" s="403"/>
      <c r="HG55" s="403"/>
      <c r="HH55" s="403"/>
      <c r="HI55" s="403"/>
      <c r="HJ55" s="403"/>
      <c r="HK55" s="403"/>
      <c r="HL55" s="403"/>
      <c r="HM55" s="403"/>
      <c r="HN55" s="403"/>
      <c r="HO55" s="403"/>
      <c r="HP55" s="403"/>
      <c r="HQ55" s="403"/>
      <c r="HR55" s="403"/>
      <c r="HS55" s="403"/>
      <c r="HT55" s="403"/>
      <c r="HU55" s="403"/>
      <c r="HV55" s="403"/>
      <c r="HW55" s="403"/>
      <c r="HX55" s="403"/>
      <c r="HY55" s="403"/>
      <c r="HZ55" s="403"/>
      <c r="IA55" s="403"/>
      <c r="IB55" s="403"/>
      <c r="IC55" s="403"/>
      <c r="ID55" s="403"/>
      <c r="IE55" s="403"/>
      <c r="IF55" s="403"/>
      <c r="IG55" s="403"/>
      <c r="IH55" s="403"/>
      <c r="II55" s="403"/>
      <c r="IJ55" s="403"/>
      <c r="IK55" s="403"/>
      <c r="IL55" s="403"/>
      <c r="IM55" s="403"/>
      <c r="IN55" s="403"/>
      <c r="IO55" s="403"/>
      <c r="IP55" s="403"/>
      <c r="IQ55" s="403"/>
      <c r="IR55" s="403"/>
      <c r="IS55" s="403"/>
      <c r="IT55" s="403"/>
      <c r="IU55" s="403"/>
      <c r="IV55" s="403"/>
      <c r="IW55" s="403"/>
      <c r="IX55" s="403"/>
      <c r="IY55" s="403"/>
      <c r="IZ55" s="403"/>
      <c r="JA55" s="403"/>
      <c r="JB55" s="403"/>
      <c r="JC55" s="403"/>
      <c r="JD55" s="403"/>
      <c r="JE55" s="403"/>
      <c r="JF55" s="403"/>
      <c r="JG55" s="403"/>
      <c r="JH55" s="403"/>
      <c r="JI55" s="403"/>
      <c r="JJ55" s="403"/>
      <c r="JK55" s="403"/>
      <c r="JL55" s="403"/>
      <c r="JM55" s="403"/>
      <c r="JN55" s="403"/>
      <c r="JO55" s="403"/>
      <c r="JP55" s="403"/>
      <c r="JQ55" s="403"/>
      <c r="JR55" s="403"/>
      <c r="JS55" s="403"/>
      <c r="JT55" s="403"/>
      <c r="JU55" s="403"/>
      <c r="JV55" s="403"/>
      <c r="JW55" s="403"/>
      <c r="JX55" s="403"/>
      <c r="JY55" s="403"/>
      <c r="JZ55" s="403"/>
      <c r="KA55" s="403"/>
      <c r="KB55" s="403"/>
      <c r="KC55" s="403"/>
      <c r="KD55" s="403"/>
      <c r="KE55" s="403"/>
      <c r="KF55" s="403"/>
      <c r="KG55" s="403"/>
      <c r="KH55" s="403"/>
      <c r="KI55" s="403"/>
      <c r="KJ55" s="403">
        <v>2</v>
      </c>
      <c r="KK55" s="403">
        <v>2</v>
      </c>
      <c r="KL55" s="403">
        <v>2</v>
      </c>
      <c r="KM55" s="403"/>
      <c r="KN55" s="403">
        <v>2</v>
      </c>
      <c r="KO55" s="403">
        <v>2</v>
      </c>
      <c r="KP55" s="403">
        <v>2</v>
      </c>
      <c r="KQ55" s="403">
        <v>5</v>
      </c>
      <c r="KR55" s="403">
        <v>5</v>
      </c>
      <c r="KS55" s="403"/>
      <c r="KT55" s="403"/>
      <c r="KU55" s="403"/>
      <c r="KV55" s="403">
        <v>5</v>
      </c>
      <c r="KW55" s="403"/>
      <c r="KX55" s="403"/>
      <c r="KY55" s="403"/>
      <c r="KZ55" s="403"/>
      <c r="LA55" s="403"/>
      <c r="LB55" s="403"/>
      <c r="LC55" s="403"/>
      <c r="LD55" s="403"/>
      <c r="LE55" s="403"/>
      <c r="LF55" s="403"/>
      <c r="LG55" s="403"/>
      <c r="LH55" s="403"/>
      <c r="LI55" s="403"/>
      <c r="LJ55" s="403"/>
      <c r="LK55" s="403"/>
      <c r="LL55" s="403"/>
      <c r="LM55" s="403"/>
      <c r="LN55" s="403"/>
      <c r="LO55" s="403"/>
      <c r="LP55" s="403"/>
      <c r="LQ55" s="403"/>
      <c r="LR55" s="403"/>
      <c r="LS55" s="403"/>
      <c r="LT55" s="403"/>
      <c r="LU55" s="403"/>
      <c r="LV55" s="403"/>
      <c r="LW55" s="403"/>
      <c r="LX55" s="403"/>
      <c r="LY55" s="403"/>
      <c r="LZ55" s="403"/>
      <c r="MA55" s="403"/>
      <c r="MB55" s="403"/>
      <c r="MC55" s="403"/>
      <c r="MD55" s="403"/>
      <c r="ME55" s="403"/>
      <c r="MF55" s="403"/>
      <c r="MG55" s="403"/>
      <c r="MH55" s="403"/>
      <c r="MI55" s="403"/>
      <c r="MJ55" s="403"/>
      <c r="MK55" s="403"/>
      <c r="ML55" s="403"/>
      <c r="MM55" s="403"/>
      <c r="MN55" s="403"/>
      <c r="MO55" s="403"/>
      <c r="MP55" s="403"/>
      <c r="MQ55" s="403"/>
      <c r="MR55" s="403"/>
      <c r="MS55" s="403"/>
      <c r="MT55" s="403"/>
      <c r="MU55" s="403"/>
      <c r="MV55" s="403"/>
      <c r="MW55" s="403"/>
      <c r="MX55" s="403"/>
      <c r="MY55" s="403"/>
      <c r="MZ55" s="403"/>
      <c r="NA55" s="403"/>
      <c r="NB55" s="403"/>
      <c r="NC55" s="403"/>
      <c r="ND55" s="403"/>
      <c r="NE55" s="403"/>
      <c r="NF55" s="403"/>
      <c r="NG55" s="403"/>
      <c r="NH55" s="403"/>
      <c r="NI55" s="403"/>
      <c r="NJ55" s="403"/>
      <c r="NK55" s="403"/>
      <c r="NL55" s="403"/>
      <c r="NM55" s="403"/>
      <c r="NN55" s="403"/>
      <c r="NO55" s="403"/>
      <c r="NP55" s="403"/>
      <c r="NQ55" s="403"/>
      <c r="NR55" s="403"/>
      <c r="NS55" s="403"/>
      <c r="NT55" s="403"/>
      <c r="NU55" s="403"/>
      <c r="NV55" s="403"/>
      <c r="NW55" s="403"/>
      <c r="NX55" s="403"/>
      <c r="NY55" s="403"/>
      <c r="NZ55" s="403"/>
      <c r="OA55" s="403"/>
      <c r="OB55" s="403"/>
      <c r="OC55" s="403"/>
      <c r="OD55" s="403"/>
      <c r="OE55" s="403"/>
      <c r="OF55" s="403"/>
      <c r="OG55" s="403"/>
      <c r="OH55" s="403"/>
      <c r="OI55" s="403"/>
      <c r="OJ55" s="403"/>
      <c r="OK55" s="403"/>
      <c r="OL55" s="403"/>
      <c r="OM55" s="403"/>
      <c r="ON55" s="403"/>
      <c r="OO55" s="403"/>
      <c r="OP55" s="403"/>
      <c r="OQ55" s="403"/>
      <c r="OR55" s="403"/>
      <c r="OS55" s="403"/>
      <c r="OT55" s="403"/>
      <c r="OU55" s="403"/>
      <c r="OV55" s="403"/>
      <c r="OW55" s="403"/>
      <c r="OX55" s="403"/>
      <c r="OY55" s="403">
        <v>7</v>
      </c>
      <c r="OZ55" s="403">
        <v>7</v>
      </c>
      <c r="PA55" s="403">
        <v>2</v>
      </c>
      <c r="PB55" s="403"/>
      <c r="PC55" s="403">
        <v>2</v>
      </c>
      <c r="PD55" s="403">
        <v>7</v>
      </c>
      <c r="PE55" s="403">
        <v>2</v>
      </c>
    </row>
    <row r="56" spans="1:421" x14ac:dyDescent="0.3">
      <c r="A56" s="457" t="s">
        <v>944</v>
      </c>
      <c r="B56" s="403"/>
      <c r="C56" s="403"/>
      <c r="D56" s="403"/>
      <c r="E56" s="403"/>
      <c r="F56" s="403"/>
      <c r="G56" s="403"/>
      <c r="H56" s="403"/>
      <c r="I56" s="403"/>
      <c r="J56" s="403"/>
      <c r="K56" s="403"/>
      <c r="L56" s="403"/>
      <c r="M56" s="403"/>
      <c r="N56" s="403"/>
      <c r="O56" s="403"/>
      <c r="P56" s="403"/>
      <c r="Q56" s="403"/>
      <c r="R56" s="403"/>
      <c r="S56" s="403"/>
      <c r="T56" s="403"/>
      <c r="U56" s="403"/>
      <c r="V56" s="403"/>
      <c r="W56" s="403"/>
      <c r="X56" s="403"/>
      <c r="Y56" s="403"/>
      <c r="Z56" s="403"/>
      <c r="AA56" s="403"/>
      <c r="AB56" s="403"/>
      <c r="AC56" s="403"/>
      <c r="AD56" s="403"/>
      <c r="AE56" s="403"/>
      <c r="AF56" s="403"/>
      <c r="AG56" s="403"/>
      <c r="AH56" s="403"/>
      <c r="AI56" s="403"/>
      <c r="AJ56" s="403"/>
      <c r="AK56" s="403"/>
      <c r="AL56" s="403"/>
      <c r="AM56" s="403"/>
      <c r="AN56" s="403"/>
      <c r="AO56" s="403"/>
      <c r="AP56" s="403"/>
      <c r="AQ56" s="403"/>
      <c r="AR56" s="403"/>
      <c r="AS56" s="403"/>
      <c r="AT56" s="403"/>
      <c r="AU56" s="403"/>
      <c r="AV56" s="403"/>
      <c r="AW56" s="403"/>
      <c r="AX56" s="403"/>
      <c r="AY56" s="403"/>
      <c r="AZ56" s="403"/>
      <c r="BA56" s="403"/>
      <c r="BB56" s="403"/>
      <c r="BC56" s="403"/>
      <c r="BD56" s="403"/>
      <c r="BE56" s="403"/>
      <c r="BF56" s="403"/>
      <c r="BG56" s="403"/>
      <c r="BH56" s="403"/>
      <c r="BI56" s="403"/>
      <c r="BJ56" s="403"/>
      <c r="BK56" s="403"/>
      <c r="BL56" s="403"/>
      <c r="BM56" s="403"/>
      <c r="BN56" s="403"/>
      <c r="BO56" s="403"/>
      <c r="BP56" s="403"/>
      <c r="BQ56" s="403"/>
      <c r="BR56" s="403"/>
      <c r="BS56" s="403"/>
      <c r="BT56" s="403"/>
      <c r="BU56" s="403"/>
      <c r="BV56" s="403"/>
      <c r="BW56" s="403"/>
      <c r="BX56" s="403"/>
      <c r="BY56" s="403"/>
      <c r="BZ56" s="403"/>
      <c r="CA56" s="403"/>
      <c r="CB56" s="403"/>
      <c r="CC56" s="403"/>
      <c r="CD56" s="403"/>
      <c r="CE56" s="403"/>
      <c r="CF56" s="403"/>
      <c r="CG56" s="403"/>
      <c r="CH56" s="403"/>
      <c r="CI56" s="403"/>
      <c r="CJ56" s="403"/>
      <c r="CK56" s="403"/>
      <c r="CL56" s="403"/>
      <c r="CM56" s="403"/>
      <c r="CN56" s="403"/>
      <c r="CO56" s="403"/>
      <c r="CP56" s="403"/>
      <c r="CQ56" s="403"/>
      <c r="CR56" s="403"/>
      <c r="CS56" s="403"/>
      <c r="CT56" s="403"/>
      <c r="CU56" s="403"/>
      <c r="CV56" s="403"/>
      <c r="CW56" s="403"/>
      <c r="CX56" s="403"/>
      <c r="CY56" s="403"/>
      <c r="CZ56" s="403"/>
      <c r="DA56" s="403"/>
      <c r="DB56" s="403"/>
      <c r="DC56" s="403"/>
      <c r="DD56" s="403"/>
      <c r="DE56" s="403"/>
      <c r="DF56" s="403"/>
      <c r="DG56" s="403"/>
      <c r="DH56" s="403"/>
      <c r="DI56" s="403"/>
      <c r="DJ56" s="403"/>
      <c r="DK56" s="403"/>
      <c r="DL56" s="403"/>
      <c r="DM56" s="403"/>
      <c r="DN56" s="403"/>
      <c r="DO56" s="403"/>
      <c r="DP56" s="403"/>
      <c r="DQ56" s="403"/>
      <c r="DR56" s="403"/>
      <c r="DS56" s="403"/>
      <c r="DT56" s="403"/>
      <c r="DU56" s="403"/>
      <c r="DV56" s="403"/>
      <c r="DW56" s="403"/>
      <c r="DX56" s="403"/>
      <c r="DY56" s="403"/>
      <c r="DZ56" s="403"/>
      <c r="EA56" s="403"/>
      <c r="EB56" s="403"/>
      <c r="EC56" s="403"/>
      <c r="ED56" s="403"/>
      <c r="EE56" s="403"/>
      <c r="EF56" s="403"/>
      <c r="EG56" s="403"/>
      <c r="EH56" s="403"/>
      <c r="EI56" s="403"/>
      <c r="EJ56" s="403"/>
      <c r="EK56" s="403"/>
      <c r="EL56" s="403"/>
      <c r="EM56" s="403"/>
      <c r="EN56" s="403"/>
      <c r="EO56" s="403"/>
      <c r="EP56" s="403"/>
      <c r="EQ56" s="403"/>
      <c r="ER56" s="403"/>
      <c r="ES56" s="403"/>
      <c r="ET56" s="403"/>
      <c r="EU56" s="403"/>
      <c r="EV56" s="403"/>
      <c r="EW56" s="403"/>
      <c r="EX56" s="403"/>
      <c r="EY56" s="403"/>
      <c r="EZ56" s="403"/>
      <c r="FA56" s="403"/>
      <c r="FB56" s="403"/>
      <c r="FC56" s="403"/>
      <c r="FD56" s="403"/>
      <c r="FE56" s="403"/>
      <c r="FF56" s="403"/>
      <c r="FG56" s="403"/>
      <c r="FH56" s="403"/>
      <c r="FI56" s="403"/>
      <c r="FJ56" s="403"/>
      <c r="FK56" s="403"/>
      <c r="FL56" s="403"/>
      <c r="FM56" s="403"/>
      <c r="FN56" s="403"/>
      <c r="FO56" s="403"/>
      <c r="FP56" s="403"/>
      <c r="FQ56" s="403"/>
      <c r="FR56" s="403"/>
      <c r="FS56" s="403"/>
      <c r="FT56" s="403"/>
      <c r="FU56" s="403"/>
      <c r="FV56" s="403"/>
      <c r="FW56" s="403"/>
      <c r="FX56" s="403"/>
      <c r="FY56" s="403"/>
      <c r="FZ56" s="403"/>
      <c r="GA56" s="403"/>
      <c r="GB56" s="403"/>
      <c r="GC56" s="403"/>
      <c r="GD56" s="403"/>
      <c r="GE56" s="403"/>
      <c r="GF56" s="403"/>
      <c r="GG56" s="403"/>
      <c r="GH56" s="403"/>
      <c r="GI56" s="403"/>
      <c r="GJ56" s="403"/>
      <c r="GK56" s="403"/>
      <c r="GL56" s="403"/>
      <c r="GM56" s="403"/>
      <c r="GN56" s="403"/>
      <c r="GO56" s="403"/>
      <c r="GP56" s="403"/>
      <c r="GQ56" s="403"/>
      <c r="GR56" s="403"/>
      <c r="GS56" s="403"/>
      <c r="GT56" s="403"/>
      <c r="GU56" s="403"/>
      <c r="GV56" s="403"/>
      <c r="GW56" s="403"/>
      <c r="GX56" s="403"/>
      <c r="GY56" s="403"/>
      <c r="GZ56" s="403"/>
      <c r="HA56" s="403"/>
      <c r="HB56" s="403"/>
      <c r="HC56" s="403"/>
      <c r="HD56" s="403"/>
      <c r="HE56" s="403"/>
      <c r="HF56" s="403"/>
      <c r="HG56" s="403"/>
      <c r="HH56" s="403"/>
      <c r="HI56" s="403"/>
      <c r="HJ56" s="403"/>
      <c r="HK56" s="403"/>
      <c r="HL56" s="403"/>
      <c r="HM56" s="403"/>
      <c r="HN56" s="403"/>
      <c r="HO56" s="403"/>
      <c r="HP56" s="403"/>
      <c r="HQ56" s="403"/>
      <c r="HR56" s="403"/>
      <c r="HS56" s="403"/>
      <c r="HT56" s="403"/>
      <c r="HU56" s="403"/>
      <c r="HV56" s="403"/>
      <c r="HW56" s="403"/>
      <c r="HX56" s="403"/>
      <c r="HY56" s="403"/>
      <c r="HZ56" s="403"/>
      <c r="IA56" s="403"/>
      <c r="IB56" s="403"/>
      <c r="IC56" s="403"/>
      <c r="ID56" s="403"/>
      <c r="IE56" s="403"/>
      <c r="IF56" s="403"/>
      <c r="IG56" s="403"/>
      <c r="IH56" s="403"/>
      <c r="II56" s="403"/>
      <c r="IJ56" s="403"/>
      <c r="IK56" s="403"/>
      <c r="IL56" s="403"/>
      <c r="IM56" s="403"/>
      <c r="IN56" s="403"/>
      <c r="IO56" s="403"/>
      <c r="IP56" s="403"/>
      <c r="IQ56" s="403"/>
      <c r="IR56" s="403"/>
      <c r="IS56" s="403"/>
      <c r="IT56" s="403"/>
      <c r="IU56" s="403"/>
      <c r="IV56" s="403"/>
      <c r="IW56" s="403"/>
      <c r="IX56" s="403"/>
      <c r="IY56" s="403"/>
      <c r="IZ56" s="403"/>
      <c r="JA56" s="403"/>
      <c r="JB56" s="403"/>
      <c r="JC56" s="403"/>
      <c r="JD56" s="403"/>
      <c r="JE56" s="403"/>
      <c r="JF56" s="403"/>
      <c r="JG56" s="403"/>
      <c r="JH56" s="403"/>
      <c r="JI56" s="403"/>
      <c r="JJ56" s="403"/>
      <c r="JK56" s="403"/>
      <c r="JL56" s="403"/>
      <c r="JM56" s="403"/>
      <c r="JN56" s="403"/>
      <c r="JO56" s="403"/>
      <c r="JP56" s="403"/>
      <c r="JQ56" s="403"/>
      <c r="JR56" s="403"/>
      <c r="JS56" s="403"/>
      <c r="JT56" s="403"/>
      <c r="JU56" s="403"/>
      <c r="JV56" s="403"/>
      <c r="JW56" s="403"/>
      <c r="JX56" s="403"/>
      <c r="JY56" s="403"/>
      <c r="JZ56" s="403"/>
      <c r="KA56" s="403"/>
      <c r="KB56" s="403"/>
      <c r="KC56" s="403"/>
      <c r="KD56" s="403"/>
      <c r="KE56" s="403"/>
      <c r="KF56" s="403"/>
      <c r="KG56" s="403"/>
      <c r="KH56" s="403"/>
      <c r="KI56" s="403"/>
      <c r="KJ56" s="403"/>
      <c r="KK56" s="403"/>
      <c r="KL56" s="403"/>
      <c r="KM56" s="403"/>
      <c r="KN56" s="403"/>
      <c r="KO56" s="403"/>
      <c r="KP56" s="403"/>
      <c r="KQ56" s="403"/>
      <c r="KR56" s="403"/>
      <c r="KS56" s="403"/>
      <c r="KT56" s="403"/>
      <c r="KU56" s="403"/>
      <c r="KV56" s="403"/>
      <c r="KW56" s="403"/>
      <c r="KX56" s="403"/>
      <c r="KY56" s="403"/>
      <c r="KZ56" s="403"/>
      <c r="LA56" s="403"/>
      <c r="LB56" s="403"/>
      <c r="LC56" s="403"/>
      <c r="LD56" s="403"/>
      <c r="LE56" s="403">
        <v>9</v>
      </c>
      <c r="LF56" s="403">
        <v>9</v>
      </c>
      <c r="LG56" s="403">
        <v>3</v>
      </c>
      <c r="LH56" s="403"/>
      <c r="LI56" s="403">
        <v>9</v>
      </c>
      <c r="LJ56" s="403">
        <v>9</v>
      </c>
      <c r="LK56" s="403">
        <v>9</v>
      </c>
      <c r="LL56" s="403"/>
      <c r="LM56" s="403"/>
      <c r="LN56" s="403"/>
      <c r="LO56" s="403"/>
      <c r="LP56" s="403"/>
      <c r="LQ56" s="403"/>
      <c r="LR56" s="403"/>
      <c r="LS56" s="403"/>
      <c r="LT56" s="403"/>
      <c r="LU56" s="403"/>
      <c r="LV56" s="403"/>
      <c r="LW56" s="403"/>
      <c r="LX56" s="403"/>
      <c r="LY56" s="403"/>
      <c r="LZ56" s="403"/>
      <c r="MA56" s="403"/>
      <c r="MB56" s="403"/>
      <c r="MC56" s="403"/>
      <c r="MD56" s="403"/>
      <c r="ME56" s="403"/>
      <c r="MF56" s="403"/>
      <c r="MG56" s="403"/>
      <c r="MH56" s="403"/>
      <c r="MI56" s="403"/>
      <c r="MJ56" s="403"/>
      <c r="MK56" s="403"/>
      <c r="ML56" s="403"/>
      <c r="MM56" s="403"/>
      <c r="MN56" s="403"/>
      <c r="MO56" s="403"/>
      <c r="MP56" s="403"/>
      <c r="MQ56" s="403"/>
      <c r="MR56" s="403"/>
      <c r="MS56" s="403"/>
      <c r="MT56" s="403"/>
      <c r="MU56" s="403"/>
      <c r="MV56" s="403"/>
      <c r="MW56" s="403"/>
      <c r="MX56" s="403"/>
      <c r="MY56" s="403"/>
      <c r="MZ56" s="403"/>
      <c r="NA56" s="403"/>
      <c r="NB56" s="403"/>
      <c r="NC56" s="403"/>
      <c r="ND56" s="403"/>
      <c r="NE56" s="403"/>
      <c r="NF56" s="403"/>
      <c r="NG56" s="403"/>
      <c r="NH56" s="403"/>
      <c r="NI56" s="403"/>
      <c r="NJ56" s="403"/>
      <c r="NK56" s="403"/>
      <c r="NL56" s="403"/>
      <c r="NM56" s="403"/>
      <c r="NN56" s="403"/>
      <c r="NO56" s="403"/>
      <c r="NP56" s="403"/>
      <c r="NQ56" s="403"/>
      <c r="NR56" s="403"/>
      <c r="NS56" s="403"/>
      <c r="NT56" s="403"/>
      <c r="NU56" s="403"/>
      <c r="NV56" s="403"/>
      <c r="NW56" s="403"/>
      <c r="NX56" s="403"/>
      <c r="NY56" s="403"/>
      <c r="NZ56" s="403"/>
      <c r="OA56" s="403"/>
      <c r="OB56" s="403"/>
      <c r="OC56" s="403"/>
      <c r="OD56" s="403"/>
      <c r="OE56" s="403"/>
      <c r="OF56" s="403"/>
      <c r="OG56" s="403"/>
      <c r="OH56" s="403"/>
      <c r="OI56" s="403"/>
      <c r="OJ56" s="403"/>
      <c r="OK56" s="403"/>
      <c r="OL56" s="403"/>
      <c r="OM56" s="403"/>
      <c r="ON56" s="403"/>
      <c r="OO56" s="403"/>
      <c r="OP56" s="403"/>
      <c r="OQ56" s="403"/>
      <c r="OR56" s="403"/>
      <c r="OS56" s="403"/>
      <c r="OT56" s="403"/>
      <c r="OU56" s="403"/>
      <c r="OV56" s="403"/>
      <c r="OW56" s="403"/>
      <c r="OX56" s="403"/>
      <c r="OY56" s="403">
        <v>9</v>
      </c>
      <c r="OZ56" s="403">
        <v>9</v>
      </c>
      <c r="PA56" s="403">
        <v>3</v>
      </c>
      <c r="PB56" s="403"/>
      <c r="PC56" s="403">
        <v>9</v>
      </c>
      <c r="PD56" s="403">
        <v>9</v>
      </c>
      <c r="PE56" s="403">
        <v>9</v>
      </c>
    </row>
    <row r="57" spans="1:421" x14ac:dyDescent="0.3">
      <c r="A57" s="457" t="s">
        <v>2977</v>
      </c>
      <c r="B57" s="403"/>
      <c r="C57" s="403"/>
      <c r="D57" s="403"/>
      <c r="E57" s="403"/>
      <c r="F57" s="403"/>
      <c r="G57" s="403"/>
      <c r="H57" s="403"/>
      <c r="I57" s="403"/>
      <c r="J57" s="403"/>
      <c r="K57" s="403"/>
      <c r="L57" s="403"/>
      <c r="M57" s="403"/>
      <c r="N57" s="403"/>
      <c r="O57" s="403"/>
      <c r="P57" s="403"/>
      <c r="Q57" s="403"/>
      <c r="R57" s="403"/>
      <c r="S57" s="403"/>
      <c r="T57" s="403"/>
      <c r="U57" s="403"/>
      <c r="V57" s="403"/>
      <c r="W57" s="403"/>
      <c r="X57" s="403"/>
      <c r="Y57" s="403"/>
      <c r="Z57" s="403"/>
      <c r="AA57" s="403"/>
      <c r="AB57" s="403"/>
      <c r="AC57" s="403"/>
      <c r="AD57" s="403"/>
      <c r="AE57" s="403"/>
      <c r="AF57" s="403"/>
      <c r="AG57" s="403"/>
      <c r="AH57" s="403"/>
      <c r="AI57" s="403"/>
      <c r="AJ57" s="403"/>
      <c r="AK57" s="403"/>
      <c r="AL57" s="403"/>
      <c r="AM57" s="403"/>
      <c r="AN57" s="403"/>
      <c r="AO57" s="403"/>
      <c r="AP57" s="403"/>
      <c r="AQ57" s="403"/>
      <c r="AR57" s="403"/>
      <c r="AS57" s="403"/>
      <c r="AT57" s="403"/>
      <c r="AU57" s="403"/>
      <c r="AV57" s="403"/>
      <c r="AW57" s="403"/>
      <c r="AX57" s="403"/>
      <c r="AY57" s="403"/>
      <c r="AZ57" s="403"/>
      <c r="BA57" s="403"/>
      <c r="BB57" s="403"/>
      <c r="BC57" s="403"/>
      <c r="BD57" s="403"/>
      <c r="BE57" s="403"/>
      <c r="BF57" s="403"/>
      <c r="BG57" s="403"/>
      <c r="BH57" s="403"/>
      <c r="BI57" s="403"/>
      <c r="BJ57" s="403"/>
      <c r="BK57" s="403"/>
      <c r="BL57" s="403"/>
      <c r="BM57" s="403"/>
      <c r="BN57" s="403"/>
      <c r="BO57" s="403"/>
      <c r="BP57" s="403"/>
      <c r="BQ57" s="403"/>
      <c r="BR57" s="403"/>
      <c r="BS57" s="403"/>
      <c r="BT57" s="403"/>
      <c r="BU57" s="403"/>
      <c r="BV57" s="403"/>
      <c r="BW57" s="403"/>
      <c r="BX57" s="403"/>
      <c r="BY57" s="403"/>
      <c r="BZ57" s="403"/>
      <c r="CA57" s="403"/>
      <c r="CB57" s="403"/>
      <c r="CC57" s="403"/>
      <c r="CD57" s="403"/>
      <c r="CE57" s="403"/>
      <c r="CF57" s="403"/>
      <c r="CG57" s="403"/>
      <c r="CH57" s="403"/>
      <c r="CI57" s="403"/>
      <c r="CJ57" s="403"/>
      <c r="CK57" s="403"/>
      <c r="CL57" s="403"/>
      <c r="CM57" s="403"/>
      <c r="CN57" s="403"/>
      <c r="CO57" s="403"/>
      <c r="CP57" s="403"/>
      <c r="CQ57" s="403"/>
      <c r="CR57" s="403"/>
      <c r="CS57" s="403"/>
      <c r="CT57" s="403"/>
      <c r="CU57" s="403"/>
      <c r="CV57" s="403"/>
      <c r="CW57" s="403"/>
      <c r="CX57" s="403"/>
      <c r="CY57" s="403"/>
      <c r="CZ57" s="403"/>
      <c r="DA57" s="403"/>
      <c r="DB57" s="403"/>
      <c r="DC57" s="403"/>
      <c r="DD57" s="403"/>
      <c r="DE57" s="403"/>
      <c r="DF57" s="403"/>
      <c r="DG57" s="403"/>
      <c r="DH57" s="403"/>
      <c r="DI57" s="403"/>
      <c r="DJ57" s="403"/>
      <c r="DK57" s="403"/>
      <c r="DL57" s="403"/>
      <c r="DM57" s="403"/>
      <c r="DN57" s="403"/>
      <c r="DO57" s="403"/>
      <c r="DP57" s="403"/>
      <c r="DQ57" s="403"/>
      <c r="DR57" s="403"/>
      <c r="DS57" s="403"/>
      <c r="DT57" s="403"/>
      <c r="DU57" s="403"/>
      <c r="DV57" s="403"/>
      <c r="DW57" s="403"/>
      <c r="DX57" s="403"/>
      <c r="DY57" s="403"/>
      <c r="DZ57" s="403"/>
      <c r="EA57" s="403"/>
      <c r="EB57" s="403"/>
      <c r="EC57" s="403"/>
      <c r="ED57" s="403"/>
      <c r="EE57" s="403"/>
      <c r="EF57" s="403"/>
      <c r="EG57" s="403"/>
      <c r="EH57" s="403"/>
      <c r="EI57" s="403"/>
      <c r="EJ57" s="403"/>
      <c r="EK57" s="403"/>
      <c r="EL57" s="403"/>
      <c r="EM57" s="403"/>
      <c r="EN57" s="403"/>
      <c r="EO57" s="403"/>
      <c r="EP57" s="403"/>
      <c r="EQ57" s="403"/>
      <c r="ER57" s="403"/>
      <c r="ES57" s="403"/>
      <c r="ET57" s="403"/>
      <c r="EU57" s="403"/>
      <c r="EV57" s="403"/>
      <c r="EW57" s="403"/>
      <c r="EX57" s="403"/>
      <c r="EY57" s="403"/>
      <c r="EZ57" s="403"/>
      <c r="FA57" s="403"/>
      <c r="FB57" s="403"/>
      <c r="FC57" s="403"/>
      <c r="FD57" s="403"/>
      <c r="FE57" s="403"/>
      <c r="FF57" s="403"/>
      <c r="FG57" s="403"/>
      <c r="FH57" s="403"/>
      <c r="FI57" s="403"/>
      <c r="FJ57" s="403"/>
      <c r="FK57" s="403"/>
      <c r="FL57" s="403"/>
      <c r="FM57" s="403"/>
      <c r="FN57" s="403"/>
      <c r="FO57" s="403"/>
      <c r="FP57" s="403"/>
      <c r="FQ57" s="403"/>
      <c r="FR57" s="403"/>
      <c r="FS57" s="403"/>
      <c r="FT57" s="403"/>
      <c r="FU57" s="403">
        <v>31</v>
      </c>
      <c r="FV57" s="403">
        <v>31</v>
      </c>
      <c r="FW57" s="403">
        <v>31</v>
      </c>
      <c r="FX57" s="403"/>
      <c r="FY57" s="403">
        <v>21</v>
      </c>
      <c r="FZ57" s="403">
        <v>21</v>
      </c>
      <c r="GA57" s="403">
        <v>21</v>
      </c>
      <c r="GB57" s="403">
        <v>21</v>
      </c>
      <c r="GC57" s="403">
        <v>21</v>
      </c>
      <c r="GD57" s="403">
        <v>21</v>
      </c>
      <c r="GE57" s="403"/>
      <c r="GF57" s="403">
        <v>14</v>
      </c>
      <c r="GG57" s="403">
        <v>14</v>
      </c>
      <c r="GH57" s="403">
        <v>14</v>
      </c>
      <c r="GI57" s="403"/>
      <c r="GJ57" s="403"/>
      <c r="GK57" s="403"/>
      <c r="GL57" s="403"/>
      <c r="GM57" s="403"/>
      <c r="GN57" s="403"/>
      <c r="GO57" s="403"/>
      <c r="GP57" s="403"/>
      <c r="GQ57" s="403"/>
      <c r="GR57" s="403"/>
      <c r="GS57" s="403"/>
      <c r="GT57" s="403"/>
      <c r="GU57" s="403"/>
      <c r="GV57" s="403"/>
      <c r="GW57" s="403"/>
      <c r="GX57" s="403"/>
      <c r="GY57" s="403"/>
      <c r="GZ57" s="403"/>
      <c r="HA57" s="403"/>
      <c r="HB57" s="403"/>
      <c r="HC57" s="403"/>
      <c r="HD57" s="403"/>
      <c r="HE57" s="403"/>
      <c r="HF57" s="403"/>
      <c r="HG57" s="403"/>
      <c r="HH57" s="403"/>
      <c r="HI57" s="403"/>
      <c r="HJ57" s="403"/>
      <c r="HK57" s="403"/>
      <c r="HL57" s="403"/>
      <c r="HM57" s="403"/>
      <c r="HN57" s="403"/>
      <c r="HO57" s="403"/>
      <c r="HP57" s="403"/>
      <c r="HQ57" s="403"/>
      <c r="HR57" s="403"/>
      <c r="HS57" s="403"/>
      <c r="HT57" s="403"/>
      <c r="HU57" s="403"/>
      <c r="HV57" s="403"/>
      <c r="HW57" s="403"/>
      <c r="HX57" s="403"/>
      <c r="HY57" s="403"/>
      <c r="HZ57" s="403"/>
      <c r="IA57" s="403"/>
      <c r="IB57" s="403"/>
      <c r="IC57" s="403"/>
      <c r="ID57" s="403"/>
      <c r="IE57" s="403"/>
      <c r="IF57" s="403"/>
      <c r="IG57" s="403"/>
      <c r="IH57" s="403"/>
      <c r="II57" s="403"/>
      <c r="IJ57" s="403"/>
      <c r="IK57" s="403"/>
      <c r="IL57" s="403"/>
      <c r="IM57" s="403"/>
      <c r="IN57" s="403"/>
      <c r="IO57" s="403"/>
      <c r="IP57" s="403"/>
      <c r="IQ57" s="403"/>
      <c r="IR57" s="403"/>
      <c r="IS57" s="403"/>
      <c r="IT57" s="403"/>
      <c r="IU57" s="403"/>
      <c r="IV57" s="403"/>
      <c r="IW57" s="403"/>
      <c r="IX57" s="403"/>
      <c r="IY57" s="403"/>
      <c r="IZ57" s="403"/>
      <c r="JA57" s="403"/>
      <c r="JB57" s="403"/>
      <c r="JC57" s="403"/>
      <c r="JD57" s="403"/>
      <c r="JE57" s="403"/>
      <c r="JF57" s="403"/>
      <c r="JG57" s="403"/>
      <c r="JH57" s="403"/>
      <c r="JI57" s="403"/>
      <c r="JJ57" s="403"/>
      <c r="JK57" s="403"/>
      <c r="JL57" s="403"/>
      <c r="JM57" s="403"/>
      <c r="JN57" s="403"/>
      <c r="JO57" s="403"/>
      <c r="JP57" s="403"/>
      <c r="JQ57" s="403"/>
      <c r="JR57" s="403"/>
      <c r="JS57" s="403"/>
      <c r="JT57" s="403"/>
      <c r="JU57" s="403"/>
      <c r="JV57" s="403"/>
      <c r="JW57" s="403"/>
      <c r="JX57" s="403"/>
      <c r="JY57" s="403"/>
      <c r="JZ57" s="403"/>
      <c r="KA57" s="403"/>
      <c r="KB57" s="403"/>
      <c r="KC57" s="403"/>
      <c r="KD57" s="403"/>
      <c r="KE57" s="403"/>
      <c r="KF57" s="403"/>
      <c r="KG57" s="403"/>
      <c r="KH57" s="403"/>
      <c r="KI57" s="403"/>
      <c r="KJ57" s="403"/>
      <c r="KK57" s="403"/>
      <c r="KL57" s="403"/>
      <c r="KM57" s="403"/>
      <c r="KN57" s="403"/>
      <c r="KO57" s="403"/>
      <c r="KP57" s="403"/>
      <c r="KQ57" s="403"/>
      <c r="KR57" s="403"/>
      <c r="KS57" s="403"/>
      <c r="KT57" s="403"/>
      <c r="KU57" s="403"/>
      <c r="KV57" s="403"/>
      <c r="KW57" s="403"/>
      <c r="KX57" s="403"/>
      <c r="KY57" s="403"/>
      <c r="KZ57" s="403"/>
      <c r="LA57" s="403"/>
      <c r="LB57" s="403"/>
      <c r="LC57" s="403"/>
      <c r="LD57" s="403"/>
      <c r="LE57" s="403"/>
      <c r="LF57" s="403"/>
      <c r="LG57" s="403"/>
      <c r="LH57" s="403"/>
      <c r="LI57" s="403"/>
      <c r="LJ57" s="403"/>
      <c r="LK57" s="403"/>
      <c r="LL57" s="403"/>
      <c r="LM57" s="403"/>
      <c r="LN57" s="403"/>
      <c r="LO57" s="403"/>
      <c r="LP57" s="403"/>
      <c r="LQ57" s="403"/>
      <c r="LR57" s="403"/>
      <c r="LS57" s="403"/>
      <c r="LT57" s="403"/>
      <c r="LU57" s="403"/>
      <c r="LV57" s="403"/>
      <c r="LW57" s="403"/>
      <c r="LX57" s="403"/>
      <c r="LY57" s="403"/>
      <c r="LZ57" s="403"/>
      <c r="MA57" s="403"/>
      <c r="MB57" s="403"/>
      <c r="MC57" s="403"/>
      <c r="MD57" s="403"/>
      <c r="ME57" s="403"/>
      <c r="MF57" s="403"/>
      <c r="MG57" s="403"/>
      <c r="MH57" s="403"/>
      <c r="MI57" s="403"/>
      <c r="MJ57" s="403"/>
      <c r="MK57" s="403"/>
      <c r="ML57" s="403"/>
      <c r="MM57" s="403"/>
      <c r="MN57" s="403"/>
      <c r="MO57" s="403"/>
      <c r="MP57" s="403"/>
      <c r="MQ57" s="403"/>
      <c r="MR57" s="403"/>
      <c r="MS57" s="403"/>
      <c r="MT57" s="403"/>
      <c r="MU57" s="403">
        <v>30</v>
      </c>
      <c r="MV57" s="403">
        <v>30</v>
      </c>
      <c r="MW57" s="403">
        <v>30</v>
      </c>
      <c r="MX57" s="403"/>
      <c r="MY57" s="403">
        <v>20</v>
      </c>
      <c r="MZ57" s="403">
        <v>20</v>
      </c>
      <c r="NA57" s="403">
        <v>20</v>
      </c>
      <c r="NB57" s="403">
        <v>12</v>
      </c>
      <c r="NC57" s="403">
        <v>12</v>
      </c>
      <c r="ND57" s="403">
        <v>12</v>
      </c>
      <c r="NE57" s="403"/>
      <c r="NF57" s="403">
        <v>8</v>
      </c>
      <c r="NG57" s="403">
        <v>8</v>
      </c>
      <c r="NH57" s="403">
        <v>8</v>
      </c>
      <c r="NI57" s="403"/>
      <c r="NJ57" s="403"/>
      <c r="NK57" s="403"/>
      <c r="NL57" s="403"/>
      <c r="NM57" s="403"/>
      <c r="NN57" s="403"/>
      <c r="NO57" s="403"/>
      <c r="NP57" s="403">
        <v>18</v>
      </c>
      <c r="NQ57" s="403">
        <v>18</v>
      </c>
      <c r="NR57" s="403">
        <v>18</v>
      </c>
      <c r="NS57" s="403"/>
      <c r="NT57" s="403">
        <v>12</v>
      </c>
      <c r="NU57" s="403">
        <v>12</v>
      </c>
      <c r="NV57" s="403">
        <v>12</v>
      </c>
      <c r="NW57" s="403"/>
      <c r="NX57" s="403"/>
      <c r="NY57" s="403"/>
      <c r="NZ57" s="403"/>
      <c r="OA57" s="403"/>
      <c r="OB57" s="403"/>
      <c r="OC57" s="403"/>
      <c r="OD57" s="403"/>
      <c r="OE57" s="403"/>
      <c r="OF57" s="403"/>
      <c r="OG57" s="403"/>
      <c r="OH57" s="403"/>
      <c r="OI57" s="403"/>
      <c r="OJ57" s="403"/>
      <c r="OK57" s="403"/>
      <c r="OL57" s="403"/>
      <c r="OM57" s="403"/>
      <c r="ON57" s="403"/>
      <c r="OO57" s="403"/>
      <c r="OP57" s="403"/>
      <c r="OQ57" s="403"/>
      <c r="OR57" s="403"/>
      <c r="OS57" s="403"/>
      <c r="OT57" s="403"/>
      <c r="OU57" s="403"/>
      <c r="OV57" s="403"/>
      <c r="OW57" s="403"/>
      <c r="OX57" s="403"/>
      <c r="OY57" s="403">
        <v>112</v>
      </c>
      <c r="OZ57" s="403">
        <v>112</v>
      </c>
      <c r="PA57" s="403">
        <v>112</v>
      </c>
      <c r="PB57" s="403"/>
      <c r="PC57" s="403">
        <v>75</v>
      </c>
      <c r="PD57" s="403">
        <v>75</v>
      </c>
      <c r="PE57" s="403">
        <v>75</v>
      </c>
    </row>
    <row r="58" spans="1:421" x14ac:dyDescent="0.3">
      <c r="A58" s="457" t="s">
        <v>2978</v>
      </c>
      <c r="B58" s="403"/>
      <c r="C58" s="403"/>
      <c r="D58" s="403"/>
      <c r="E58" s="403"/>
      <c r="F58" s="403"/>
      <c r="G58" s="403"/>
      <c r="H58" s="403"/>
      <c r="I58" s="403"/>
      <c r="J58" s="403"/>
      <c r="K58" s="403"/>
      <c r="L58" s="403"/>
      <c r="M58" s="403"/>
      <c r="N58" s="403"/>
      <c r="O58" s="403"/>
      <c r="P58" s="403"/>
      <c r="Q58" s="403"/>
      <c r="R58" s="403"/>
      <c r="S58" s="403"/>
      <c r="T58" s="403"/>
      <c r="U58" s="403"/>
      <c r="V58" s="403"/>
      <c r="W58" s="403"/>
      <c r="X58" s="403"/>
      <c r="Y58" s="403"/>
      <c r="Z58" s="403"/>
      <c r="AA58" s="403"/>
      <c r="AB58" s="403"/>
      <c r="AC58" s="403"/>
      <c r="AD58" s="403"/>
      <c r="AE58" s="403"/>
      <c r="AF58" s="403"/>
      <c r="AG58" s="403"/>
      <c r="AH58" s="403"/>
      <c r="AI58" s="403"/>
      <c r="AJ58" s="403"/>
      <c r="AK58" s="403"/>
      <c r="AL58" s="403"/>
      <c r="AM58" s="403"/>
      <c r="AN58" s="403"/>
      <c r="AO58" s="403"/>
      <c r="AP58" s="403"/>
      <c r="AQ58" s="403"/>
      <c r="AR58" s="403"/>
      <c r="AS58" s="403"/>
      <c r="AT58" s="403"/>
      <c r="AU58" s="403"/>
      <c r="AV58" s="403"/>
      <c r="AW58" s="403"/>
      <c r="AX58" s="403"/>
      <c r="AY58" s="403"/>
      <c r="AZ58" s="403"/>
      <c r="BA58" s="403"/>
      <c r="BB58" s="403"/>
      <c r="BC58" s="403"/>
      <c r="BD58" s="403"/>
      <c r="BE58" s="403"/>
      <c r="BF58" s="403"/>
      <c r="BG58" s="403"/>
      <c r="BH58" s="403"/>
      <c r="BI58" s="403"/>
      <c r="BJ58" s="403"/>
      <c r="BK58" s="403"/>
      <c r="BL58" s="403"/>
      <c r="BM58" s="403"/>
      <c r="BN58" s="403"/>
      <c r="BO58" s="403"/>
      <c r="BP58" s="403"/>
      <c r="BQ58" s="403"/>
      <c r="BR58" s="403"/>
      <c r="BS58" s="403"/>
      <c r="BT58" s="403"/>
      <c r="BU58" s="403"/>
      <c r="BV58" s="403"/>
      <c r="BW58" s="403"/>
      <c r="BX58" s="403"/>
      <c r="BY58" s="403"/>
      <c r="BZ58" s="403"/>
      <c r="CA58" s="403"/>
      <c r="CB58" s="403"/>
      <c r="CC58" s="403"/>
      <c r="CD58" s="403"/>
      <c r="CE58" s="403"/>
      <c r="CF58" s="403"/>
      <c r="CG58" s="403"/>
      <c r="CH58" s="403"/>
      <c r="CI58" s="403"/>
      <c r="CJ58" s="403"/>
      <c r="CK58" s="403"/>
      <c r="CL58" s="403"/>
      <c r="CM58" s="403"/>
      <c r="CN58" s="403"/>
      <c r="CO58" s="403"/>
      <c r="CP58" s="403"/>
      <c r="CQ58" s="403"/>
      <c r="CR58" s="403"/>
      <c r="CS58" s="403"/>
      <c r="CT58" s="403"/>
      <c r="CU58" s="403"/>
      <c r="CV58" s="403"/>
      <c r="CW58" s="403"/>
      <c r="CX58" s="403"/>
      <c r="CY58" s="403"/>
      <c r="CZ58" s="403"/>
      <c r="DA58" s="403"/>
      <c r="DB58" s="403"/>
      <c r="DC58" s="403"/>
      <c r="DD58" s="403"/>
      <c r="DE58" s="403"/>
      <c r="DF58" s="403"/>
      <c r="DG58" s="403"/>
      <c r="DH58" s="403"/>
      <c r="DI58" s="403"/>
      <c r="DJ58" s="403"/>
      <c r="DK58" s="403"/>
      <c r="DL58" s="403"/>
      <c r="DM58" s="403"/>
      <c r="DN58" s="403"/>
      <c r="DO58" s="403"/>
      <c r="DP58" s="403"/>
      <c r="DQ58" s="403"/>
      <c r="DR58" s="403"/>
      <c r="DS58" s="403"/>
      <c r="DT58" s="403"/>
      <c r="DU58" s="403"/>
      <c r="DV58" s="403"/>
      <c r="DW58" s="403"/>
      <c r="DX58" s="403"/>
      <c r="DY58" s="403"/>
      <c r="DZ58" s="403"/>
      <c r="EA58" s="403"/>
      <c r="EB58" s="403"/>
      <c r="EC58" s="403"/>
      <c r="ED58" s="403"/>
      <c r="EE58" s="403"/>
      <c r="EF58" s="403"/>
      <c r="EG58" s="403"/>
      <c r="EH58" s="403"/>
      <c r="EI58" s="403"/>
      <c r="EJ58" s="403"/>
      <c r="EK58" s="403"/>
      <c r="EL58" s="403"/>
      <c r="EM58" s="403"/>
      <c r="EN58" s="403"/>
      <c r="EO58" s="403"/>
      <c r="EP58" s="403"/>
      <c r="EQ58" s="403"/>
      <c r="ER58" s="403"/>
      <c r="ES58" s="403"/>
      <c r="ET58" s="403"/>
      <c r="EU58" s="403"/>
      <c r="EV58" s="403"/>
      <c r="EW58" s="403"/>
      <c r="EX58" s="403"/>
      <c r="EY58" s="403"/>
      <c r="EZ58" s="403"/>
      <c r="FA58" s="403"/>
      <c r="FB58" s="403"/>
      <c r="FC58" s="403"/>
      <c r="FD58" s="403"/>
      <c r="FE58" s="403"/>
      <c r="FF58" s="403"/>
      <c r="FG58" s="403"/>
      <c r="FH58" s="403"/>
      <c r="FI58" s="403"/>
      <c r="FJ58" s="403"/>
      <c r="FK58" s="403"/>
      <c r="FL58" s="403"/>
      <c r="FM58" s="403"/>
      <c r="FN58" s="403"/>
      <c r="FO58" s="403"/>
      <c r="FP58" s="403"/>
      <c r="FQ58" s="403"/>
      <c r="FR58" s="403"/>
      <c r="FS58" s="403"/>
      <c r="FT58" s="403"/>
      <c r="FU58" s="403"/>
      <c r="FV58" s="403"/>
      <c r="FW58" s="403"/>
      <c r="FX58" s="403"/>
      <c r="FY58" s="403"/>
      <c r="FZ58" s="403"/>
      <c r="GA58" s="403"/>
      <c r="GB58" s="403"/>
      <c r="GC58" s="403"/>
      <c r="GD58" s="403"/>
      <c r="GE58" s="403"/>
      <c r="GF58" s="403"/>
      <c r="GG58" s="403"/>
      <c r="GH58" s="403"/>
      <c r="GI58" s="403"/>
      <c r="GJ58" s="403"/>
      <c r="GK58" s="403"/>
      <c r="GL58" s="403"/>
      <c r="GM58" s="403"/>
      <c r="GN58" s="403"/>
      <c r="GO58" s="403"/>
      <c r="GP58" s="403"/>
      <c r="GQ58" s="403"/>
      <c r="GR58" s="403"/>
      <c r="GS58" s="403"/>
      <c r="GT58" s="403"/>
      <c r="GU58" s="403"/>
      <c r="GV58" s="403"/>
      <c r="GW58" s="403"/>
      <c r="GX58" s="403"/>
      <c r="GY58" s="403"/>
      <c r="GZ58" s="403"/>
      <c r="HA58" s="403"/>
      <c r="HB58" s="403"/>
      <c r="HC58" s="403"/>
      <c r="HD58" s="403"/>
      <c r="HE58" s="403"/>
      <c r="HF58" s="403"/>
      <c r="HG58" s="403"/>
      <c r="HH58" s="403"/>
      <c r="HI58" s="403"/>
      <c r="HJ58" s="403"/>
      <c r="HK58" s="403"/>
      <c r="HL58" s="403"/>
      <c r="HM58" s="403"/>
      <c r="HN58" s="403"/>
      <c r="HO58" s="403"/>
      <c r="HP58" s="403"/>
      <c r="HQ58" s="403"/>
      <c r="HR58" s="403"/>
      <c r="HS58" s="403"/>
      <c r="HT58" s="403"/>
      <c r="HU58" s="403"/>
      <c r="HV58" s="403"/>
      <c r="HW58" s="403"/>
      <c r="HX58" s="403"/>
      <c r="HY58" s="403"/>
      <c r="HZ58" s="403"/>
      <c r="IA58" s="403"/>
      <c r="IB58" s="403"/>
      <c r="IC58" s="403"/>
      <c r="ID58" s="403"/>
      <c r="IE58" s="403"/>
      <c r="IF58" s="403"/>
      <c r="IG58" s="403"/>
      <c r="IH58" s="403"/>
      <c r="II58" s="403"/>
      <c r="IJ58" s="403"/>
      <c r="IK58" s="403"/>
      <c r="IL58" s="403"/>
      <c r="IM58" s="403"/>
      <c r="IN58" s="403"/>
      <c r="IO58" s="403"/>
      <c r="IP58" s="403"/>
      <c r="IQ58" s="403"/>
      <c r="IR58" s="403"/>
      <c r="IS58" s="403"/>
      <c r="IT58" s="403"/>
      <c r="IU58" s="403"/>
      <c r="IV58" s="403"/>
      <c r="IW58" s="403"/>
      <c r="IX58" s="403"/>
      <c r="IY58" s="403"/>
      <c r="IZ58" s="403"/>
      <c r="JA58" s="403"/>
      <c r="JB58" s="403"/>
      <c r="JC58" s="403"/>
      <c r="JD58" s="403"/>
      <c r="JE58" s="403"/>
      <c r="JF58" s="403"/>
      <c r="JG58" s="403"/>
      <c r="JH58" s="403"/>
      <c r="JI58" s="403"/>
      <c r="JJ58" s="403"/>
      <c r="JK58" s="403"/>
      <c r="JL58" s="403"/>
      <c r="JM58" s="403"/>
      <c r="JN58" s="403"/>
      <c r="JO58" s="403"/>
      <c r="JP58" s="403"/>
      <c r="JQ58" s="403"/>
      <c r="JR58" s="403"/>
      <c r="JS58" s="403"/>
      <c r="JT58" s="403"/>
      <c r="JU58" s="403"/>
      <c r="JV58" s="403"/>
      <c r="JW58" s="403"/>
      <c r="JX58" s="403"/>
      <c r="JY58" s="403"/>
      <c r="JZ58" s="403"/>
      <c r="KA58" s="403"/>
      <c r="KB58" s="403"/>
      <c r="KC58" s="403"/>
      <c r="KD58" s="403"/>
      <c r="KE58" s="403"/>
      <c r="KF58" s="403"/>
      <c r="KG58" s="403"/>
      <c r="KH58" s="403"/>
      <c r="KI58" s="403"/>
      <c r="KJ58" s="403"/>
      <c r="KK58" s="403"/>
      <c r="KL58" s="403"/>
      <c r="KM58" s="403"/>
      <c r="KN58" s="403"/>
      <c r="KO58" s="403"/>
      <c r="KP58" s="403"/>
      <c r="KQ58" s="403">
        <v>2</v>
      </c>
      <c r="KR58" s="403">
        <v>2</v>
      </c>
      <c r="KS58" s="403"/>
      <c r="KT58" s="403"/>
      <c r="KU58" s="403">
        <v>2</v>
      </c>
      <c r="KV58" s="403">
        <v>2</v>
      </c>
      <c r="KW58" s="403">
        <v>2</v>
      </c>
      <c r="KX58" s="403"/>
      <c r="KY58" s="403"/>
      <c r="KZ58" s="403"/>
      <c r="LA58" s="403"/>
      <c r="LB58" s="403"/>
      <c r="LC58" s="403"/>
      <c r="LD58" s="403"/>
      <c r="LE58" s="403"/>
      <c r="LF58" s="403"/>
      <c r="LG58" s="403"/>
      <c r="LH58" s="403"/>
      <c r="LI58" s="403"/>
      <c r="LJ58" s="403"/>
      <c r="LK58" s="403"/>
      <c r="LL58" s="403"/>
      <c r="LM58" s="403"/>
      <c r="LN58" s="403"/>
      <c r="LO58" s="403"/>
      <c r="LP58" s="403"/>
      <c r="LQ58" s="403"/>
      <c r="LR58" s="403"/>
      <c r="LS58" s="403"/>
      <c r="LT58" s="403"/>
      <c r="LU58" s="403"/>
      <c r="LV58" s="403"/>
      <c r="LW58" s="403"/>
      <c r="LX58" s="403"/>
      <c r="LY58" s="403"/>
      <c r="LZ58" s="403"/>
      <c r="MA58" s="403"/>
      <c r="MB58" s="403"/>
      <c r="MC58" s="403"/>
      <c r="MD58" s="403"/>
      <c r="ME58" s="403"/>
      <c r="MF58" s="403"/>
      <c r="MG58" s="403"/>
      <c r="MH58" s="403"/>
      <c r="MI58" s="403"/>
      <c r="MJ58" s="403"/>
      <c r="MK58" s="403"/>
      <c r="ML58" s="403"/>
      <c r="MM58" s="403"/>
      <c r="MN58" s="403"/>
      <c r="MO58" s="403"/>
      <c r="MP58" s="403"/>
      <c r="MQ58" s="403"/>
      <c r="MR58" s="403"/>
      <c r="MS58" s="403"/>
      <c r="MT58" s="403"/>
      <c r="MU58" s="403"/>
      <c r="MV58" s="403"/>
      <c r="MW58" s="403"/>
      <c r="MX58" s="403"/>
      <c r="MY58" s="403"/>
      <c r="MZ58" s="403"/>
      <c r="NA58" s="403"/>
      <c r="NB58" s="403"/>
      <c r="NC58" s="403"/>
      <c r="ND58" s="403"/>
      <c r="NE58" s="403"/>
      <c r="NF58" s="403"/>
      <c r="NG58" s="403"/>
      <c r="NH58" s="403"/>
      <c r="NI58" s="403"/>
      <c r="NJ58" s="403"/>
      <c r="NK58" s="403"/>
      <c r="NL58" s="403"/>
      <c r="NM58" s="403"/>
      <c r="NN58" s="403"/>
      <c r="NO58" s="403"/>
      <c r="NP58" s="403"/>
      <c r="NQ58" s="403"/>
      <c r="NR58" s="403"/>
      <c r="NS58" s="403"/>
      <c r="NT58" s="403"/>
      <c r="NU58" s="403"/>
      <c r="NV58" s="403"/>
      <c r="NW58" s="403"/>
      <c r="NX58" s="403"/>
      <c r="NY58" s="403"/>
      <c r="NZ58" s="403"/>
      <c r="OA58" s="403"/>
      <c r="OB58" s="403"/>
      <c r="OC58" s="403"/>
      <c r="OD58" s="403"/>
      <c r="OE58" s="403"/>
      <c r="OF58" s="403"/>
      <c r="OG58" s="403"/>
      <c r="OH58" s="403"/>
      <c r="OI58" s="403"/>
      <c r="OJ58" s="403"/>
      <c r="OK58" s="403"/>
      <c r="OL58" s="403"/>
      <c r="OM58" s="403"/>
      <c r="ON58" s="403"/>
      <c r="OO58" s="403"/>
      <c r="OP58" s="403"/>
      <c r="OQ58" s="403"/>
      <c r="OR58" s="403"/>
      <c r="OS58" s="403"/>
      <c r="OT58" s="403"/>
      <c r="OU58" s="403"/>
      <c r="OV58" s="403"/>
      <c r="OW58" s="403"/>
      <c r="OX58" s="403"/>
      <c r="OY58" s="403">
        <v>2</v>
      </c>
      <c r="OZ58" s="403">
        <v>2</v>
      </c>
      <c r="PA58" s="403"/>
      <c r="PB58" s="403"/>
      <c r="PC58" s="403">
        <v>2</v>
      </c>
      <c r="PD58" s="403">
        <v>2</v>
      </c>
      <c r="PE58" s="403">
        <v>2</v>
      </c>
    </row>
    <row r="59" spans="1:421" x14ac:dyDescent="0.3">
      <c r="A59" s="457" t="s">
        <v>2979</v>
      </c>
      <c r="B59" s="403"/>
      <c r="C59" s="403"/>
      <c r="D59" s="403"/>
      <c r="E59" s="403"/>
      <c r="F59" s="403"/>
      <c r="G59" s="403"/>
      <c r="H59" s="403"/>
      <c r="I59" s="403"/>
      <c r="J59" s="403"/>
      <c r="K59" s="403"/>
      <c r="L59" s="403"/>
      <c r="M59" s="403"/>
      <c r="N59" s="403"/>
      <c r="O59" s="403"/>
      <c r="P59" s="403"/>
      <c r="Q59" s="403"/>
      <c r="R59" s="403"/>
      <c r="S59" s="403"/>
      <c r="T59" s="403"/>
      <c r="U59" s="403"/>
      <c r="V59" s="403"/>
      <c r="W59" s="403"/>
      <c r="X59" s="403"/>
      <c r="Y59" s="403"/>
      <c r="Z59" s="403"/>
      <c r="AA59" s="403"/>
      <c r="AB59" s="403"/>
      <c r="AC59" s="403"/>
      <c r="AD59" s="403"/>
      <c r="AE59" s="403"/>
      <c r="AF59" s="403"/>
      <c r="AG59" s="403"/>
      <c r="AH59" s="403"/>
      <c r="AI59" s="403"/>
      <c r="AJ59" s="403"/>
      <c r="AK59" s="403"/>
      <c r="AL59" s="403"/>
      <c r="AM59" s="403"/>
      <c r="AN59" s="403"/>
      <c r="AO59" s="403"/>
      <c r="AP59" s="403"/>
      <c r="AQ59" s="403"/>
      <c r="AR59" s="403"/>
      <c r="AS59" s="403"/>
      <c r="AT59" s="403"/>
      <c r="AU59" s="403"/>
      <c r="AV59" s="403"/>
      <c r="AW59" s="403"/>
      <c r="AX59" s="403"/>
      <c r="AY59" s="403"/>
      <c r="AZ59" s="403"/>
      <c r="BA59" s="403"/>
      <c r="BB59" s="403"/>
      <c r="BC59" s="403"/>
      <c r="BD59" s="403"/>
      <c r="BE59" s="403"/>
      <c r="BF59" s="403"/>
      <c r="BG59" s="403"/>
      <c r="BH59" s="403"/>
      <c r="BI59" s="403"/>
      <c r="BJ59" s="403"/>
      <c r="BK59" s="403"/>
      <c r="BL59" s="403"/>
      <c r="BM59" s="403"/>
      <c r="BN59" s="403"/>
      <c r="BO59" s="403"/>
      <c r="BP59" s="403"/>
      <c r="BQ59" s="403"/>
      <c r="BR59" s="403"/>
      <c r="BS59" s="403"/>
      <c r="BT59" s="403"/>
      <c r="BU59" s="403"/>
      <c r="BV59" s="403"/>
      <c r="BW59" s="403"/>
      <c r="BX59" s="403"/>
      <c r="BY59" s="403"/>
      <c r="BZ59" s="403"/>
      <c r="CA59" s="403"/>
      <c r="CB59" s="403"/>
      <c r="CC59" s="403"/>
      <c r="CD59" s="403"/>
      <c r="CE59" s="403"/>
      <c r="CF59" s="403"/>
      <c r="CG59" s="403"/>
      <c r="CH59" s="403"/>
      <c r="CI59" s="403"/>
      <c r="CJ59" s="403"/>
      <c r="CK59" s="403"/>
      <c r="CL59" s="403"/>
      <c r="CM59" s="403"/>
      <c r="CN59" s="403"/>
      <c r="CO59" s="403"/>
      <c r="CP59" s="403"/>
      <c r="CQ59" s="403"/>
      <c r="CR59" s="403"/>
      <c r="CS59" s="403"/>
      <c r="CT59" s="403"/>
      <c r="CU59" s="403"/>
      <c r="CV59" s="403"/>
      <c r="CW59" s="403"/>
      <c r="CX59" s="403"/>
      <c r="CY59" s="403"/>
      <c r="CZ59" s="403"/>
      <c r="DA59" s="403"/>
      <c r="DB59" s="403"/>
      <c r="DC59" s="403"/>
      <c r="DD59" s="403"/>
      <c r="DE59" s="403"/>
      <c r="DF59" s="403"/>
      <c r="DG59" s="403"/>
      <c r="DH59" s="403"/>
      <c r="DI59" s="403"/>
      <c r="DJ59" s="403"/>
      <c r="DK59" s="403"/>
      <c r="DL59" s="403"/>
      <c r="DM59" s="403"/>
      <c r="DN59" s="403"/>
      <c r="DO59" s="403"/>
      <c r="DP59" s="403"/>
      <c r="DQ59" s="403"/>
      <c r="DR59" s="403"/>
      <c r="DS59" s="403"/>
      <c r="DT59" s="403"/>
      <c r="DU59" s="403"/>
      <c r="DV59" s="403"/>
      <c r="DW59" s="403"/>
      <c r="DX59" s="403"/>
      <c r="DY59" s="403"/>
      <c r="DZ59" s="403"/>
      <c r="EA59" s="403"/>
      <c r="EB59" s="403"/>
      <c r="EC59" s="403"/>
      <c r="ED59" s="403"/>
      <c r="EE59" s="403"/>
      <c r="EF59" s="403"/>
      <c r="EG59" s="403"/>
      <c r="EH59" s="403"/>
      <c r="EI59" s="403"/>
      <c r="EJ59" s="403"/>
      <c r="EK59" s="403"/>
      <c r="EL59" s="403"/>
      <c r="EM59" s="403"/>
      <c r="EN59" s="403"/>
      <c r="EO59" s="403"/>
      <c r="EP59" s="403"/>
      <c r="EQ59" s="403"/>
      <c r="ER59" s="403"/>
      <c r="ES59" s="403"/>
      <c r="ET59" s="403"/>
      <c r="EU59" s="403"/>
      <c r="EV59" s="403"/>
      <c r="EW59" s="403"/>
      <c r="EX59" s="403"/>
      <c r="EY59" s="403"/>
      <c r="EZ59" s="403"/>
      <c r="FA59" s="403"/>
      <c r="FB59" s="403"/>
      <c r="FC59" s="403"/>
      <c r="FD59" s="403"/>
      <c r="FE59" s="403"/>
      <c r="FF59" s="403"/>
      <c r="FG59" s="403"/>
      <c r="FH59" s="403"/>
      <c r="FI59" s="403"/>
      <c r="FJ59" s="403"/>
      <c r="FK59" s="403"/>
      <c r="FL59" s="403"/>
      <c r="FM59" s="403"/>
      <c r="FN59" s="403"/>
      <c r="FO59" s="403"/>
      <c r="FP59" s="403"/>
      <c r="FQ59" s="403"/>
      <c r="FR59" s="403"/>
      <c r="FS59" s="403"/>
      <c r="FT59" s="403"/>
      <c r="FU59" s="403"/>
      <c r="FV59" s="403"/>
      <c r="FW59" s="403"/>
      <c r="FX59" s="403"/>
      <c r="FY59" s="403"/>
      <c r="FZ59" s="403"/>
      <c r="GA59" s="403"/>
      <c r="GB59" s="403"/>
      <c r="GC59" s="403"/>
      <c r="GD59" s="403"/>
      <c r="GE59" s="403"/>
      <c r="GF59" s="403"/>
      <c r="GG59" s="403"/>
      <c r="GH59" s="403"/>
      <c r="GI59" s="403"/>
      <c r="GJ59" s="403"/>
      <c r="GK59" s="403"/>
      <c r="GL59" s="403"/>
      <c r="GM59" s="403"/>
      <c r="GN59" s="403"/>
      <c r="GO59" s="403"/>
      <c r="GP59" s="403"/>
      <c r="GQ59" s="403"/>
      <c r="GR59" s="403"/>
      <c r="GS59" s="403"/>
      <c r="GT59" s="403"/>
      <c r="GU59" s="403"/>
      <c r="GV59" s="403"/>
      <c r="GW59" s="403"/>
      <c r="GX59" s="403"/>
      <c r="GY59" s="403"/>
      <c r="GZ59" s="403"/>
      <c r="HA59" s="403"/>
      <c r="HB59" s="403"/>
      <c r="HC59" s="403"/>
      <c r="HD59" s="403"/>
      <c r="HE59" s="403"/>
      <c r="HF59" s="403"/>
      <c r="HG59" s="403"/>
      <c r="HH59" s="403"/>
      <c r="HI59" s="403"/>
      <c r="HJ59" s="403"/>
      <c r="HK59" s="403"/>
      <c r="HL59" s="403"/>
      <c r="HM59" s="403"/>
      <c r="HN59" s="403"/>
      <c r="HO59" s="403"/>
      <c r="HP59" s="403"/>
      <c r="HQ59" s="403"/>
      <c r="HR59" s="403"/>
      <c r="HS59" s="403"/>
      <c r="HT59" s="403"/>
      <c r="HU59" s="403"/>
      <c r="HV59" s="403"/>
      <c r="HW59" s="403"/>
      <c r="HX59" s="403"/>
      <c r="HY59" s="403"/>
      <c r="HZ59" s="403"/>
      <c r="IA59" s="403"/>
      <c r="IB59" s="403"/>
      <c r="IC59" s="403"/>
      <c r="ID59" s="403"/>
      <c r="IE59" s="403"/>
      <c r="IF59" s="403"/>
      <c r="IG59" s="403"/>
      <c r="IH59" s="403"/>
      <c r="II59" s="403"/>
      <c r="IJ59" s="403"/>
      <c r="IK59" s="403"/>
      <c r="IL59" s="403"/>
      <c r="IM59" s="403"/>
      <c r="IN59" s="403"/>
      <c r="IO59" s="403"/>
      <c r="IP59" s="403"/>
      <c r="IQ59" s="403"/>
      <c r="IR59" s="403"/>
      <c r="IS59" s="403"/>
      <c r="IT59" s="403"/>
      <c r="IU59" s="403"/>
      <c r="IV59" s="403"/>
      <c r="IW59" s="403"/>
      <c r="IX59" s="403"/>
      <c r="IY59" s="403"/>
      <c r="IZ59" s="403"/>
      <c r="JA59" s="403"/>
      <c r="JB59" s="403"/>
      <c r="JC59" s="403"/>
      <c r="JD59" s="403"/>
      <c r="JE59" s="403"/>
      <c r="JF59" s="403"/>
      <c r="JG59" s="403"/>
      <c r="JH59" s="403"/>
      <c r="JI59" s="403"/>
      <c r="JJ59" s="403"/>
      <c r="JK59" s="403"/>
      <c r="JL59" s="403"/>
      <c r="JM59" s="403"/>
      <c r="JN59" s="403"/>
      <c r="JO59" s="403"/>
      <c r="JP59" s="403"/>
      <c r="JQ59" s="403"/>
      <c r="JR59" s="403"/>
      <c r="JS59" s="403"/>
      <c r="JT59" s="403"/>
      <c r="JU59" s="403"/>
      <c r="JV59" s="403"/>
      <c r="JW59" s="403"/>
      <c r="JX59" s="403"/>
      <c r="JY59" s="403"/>
      <c r="JZ59" s="403"/>
      <c r="KA59" s="403"/>
      <c r="KB59" s="403"/>
      <c r="KC59" s="403"/>
      <c r="KD59" s="403"/>
      <c r="KE59" s="403"/>
      <c r="KF59" s="403"/>
      <c r="KG59" s="403"/>
      <c r="KH59" s="403"/>
      <c r="KI59" s="403"/>
      <c r="KJ59" s="403"/>
      <c r="KK59" s="403"/>
      <c r="KL59" s="403"/>
      <c r="KM59" s="403"/>
      <c r="KN59" s="403"/>
      <c r="KO59" s="403"/>
      <c r="KP59" s="403"/>
      <c r="KQ59" s="403">
        <v>3</v>
      </c>
      <c r="KR59" s="403">
        <v>3</v>
      </c>
      <c r="KS59" s="403">
        <v>3</v>
      </c>
      <c r="KT59" s="403"/>
      <c r="KU59" s="403">
        <v>3</v>
      </c>
      <c r="KV59" s="403">
        <v>3</v>
      </c>
      <c r="KW59" s="403">
        <v>3</v>
      </c>
      <c r="KX59" s="403"/>
      <c r="KY59" s="403"/>
      <c r="KZ59" s="403"/>
      <c r="LA59" s="403"/>
      <c r="LB59" s="403"/>
      <c r="LC59" s="403"/>
      <c r="LD59" s="403"/>
      <c r="LE59" s="403"/>
      <c r="LF59" s="403"/>
      <c r="LG59" s="403"/>
      <c r="LH59" s="403"/>
      <c r="LI59" s="403"/>
      <c r="LJ59" s="403"/>
      <c r="LK59" s="403"/>
      <c r="LL59" s="403"/>
      <c r="LM59" s="403"/>
      <c r="LN59" s="403"/>
      <c r="LO59" s="403"/>
      <c r="LP59" s="403"/>
      <c r="LQ59" s="403"/>
      <c r="LR59" s="403"/>
      <c r="LS59" s="403"/>
      <c r="LT59" s="403"/>
      <c r="LU59" s="403"/>
      <c r="LV59" s="403"/>
      <c r="LW59" s="403"/>
      <c r="LX59" s="403"/>
      <c r="LY59" s="403"/>
      <c r="LZ59" s="403"/>
      <c r="MA59" s="403"/>
      <c r="MB59" s="403"/>
      <c r="MC59" s="403"/>
      <c r="MD59" s="403"/>
      <c r="ME59" s="403"/>
      <c r="MF59" s="403"/>
      <c r="MG59" s="403"/>
      <c r="MH59" s="403"/>
      <c r="MI59" s="403"/>
      <c r="MJ59" s="403"/>
      <c r="MK59" s="403"/>
      <c r="ML59" s="403"/>
      <c r="MM59" s="403"/>
      <c r="MN59" s="403"/>
      <c r="MO59" s="403"/>
      <c r="MP59" s="403"/>
      <c r="MQ59" s="403"/>
      <c r="MR59" s="403"/>
      <c r="MS59" s="403"/>
      <c r="MT59" s="403"/>
      <c r="MU59" s="403"/>
      <c r="MV59" s="403"/>
      <c r="MW59" s="403"/>
      <c r="MX59" s="403"/>
      <c r="MY59" s="403"/>
      <c r="MZ59" s="403"/>
      <c r="NA59" s="403"/>
      <c r="NB59" s="403"/>
      <c r="NC59" s="403"/>
      <c r="ND59" s="403"/>
      <c r="NE59" s="403"/>
      <c r="NF59" s="403"/>
      <c r="NG59" s="403"/>
      <c r="NH59" s="403"/>
      <c r="NI59" s="403"/>
      <c r="NJ59" s="403"/>
      <c r="NK59" s="403"/>
      <c r="NL59" s="403"/>
      <c r="NM59" s="403"/>
      <c r="NN59" s="403"/>
      <c r="NO59" s="403"/>
      <c r="NP59" s="403"/>
      <c r="NQ59" s="403"/>
      <c r="NR59" s="403"/>
      <c r="NS59" s="403"/>
      <c r="NT59" s="403"/>
      <c r="NU59" s="403"/>
      <c r="NV59" s="403"/>
      <c r="NW59" s="403"/>
      <c r="NX59" s="403"/>
      <c r="NY59" s="403"/>
      <c r="NZ59" s="403"/>
      <c r="OA59" s="403"/>
      <c r="OB59" s="403"/>
      <c r="OC59" s="403"/>
      <c r="OD59" s="403"/>
      <c r="OE59" s="403"/>
      <c r="OF59" s="403"/>
      <c r="OG59" s="403"/>
      <c r="OH59" s="403"/>
      <c r="OI59" s="403"/>
      <c r="OJ59" s="403"/>
      <c r="OK59" s="403"/>
      <c r="OL59" s="403"/>
      <c r="OM59" s="403"/>
      <c r="ON59" s="403"/>
      <c r="OO59" s="403"/>
      <c r="OP59" s="403"/>
      <c r="OQ59" s="403"/>
      <c r="OR59" s="403"/>
      <c r="OS59" s="403"/>
      <c r="OT59" s="403"/>
      <c r="OU59" s="403"/>
      <c r="OV59" s="403"/>
      <c r="OW59" s="403"/>
      <c r="OX59" s="403"/>
      <c r="OY59" s="403">
        <v>3</v>
      </c>
      <c r="OZ59" s="403">
        <v>3</v>
      </c>
      <c r="PA59" s="403">
        <v>3</v>
      </c>
      <c r="PB59" s="403"/>
      <c r="PC59" s="403">
        <v>3</v>
      </c>
      <c r="PD59" s="403">
        <v>3</v>
      </c>
      <c r="PE59" s="403">
        <v>3</v>
      </c>
    </row>
    <row r="60" spans="1:421" x14ac:dyDescent="0.3">
      <c r="A60" s="457" t="s">
        <v>940</v>
      </c>
      <c r="B60" s="403"/>
      <c r="C60" s="403"/>
      <c r="D60" s="403"/>
      <c r="E60" s="403"/>
      <c r="F60" s="403"/>
      <c r="G60" s="403"/>
      <c r="H60" s="403"/>
      <c r="I60" s="403"/>
      <c r="J60" s="403"/>
      <c r="K60" s="403"/>
      <c r="L60" s="403"/>
      <c r="M60" s="403"/>
      <c r="N60" s="403"/>
      <c r="O60" s="403"/>
      <c r="P60" s="403"/>
      <c r="Q60" s="403"/>
      <c r="R60" s="403"/>
      <c r="S60" s="403"/>
      <c r="T60" s="403"/>
      <c r="U60" s="403"/>
      <c r="V60" s="403"/>
      <c r="W60" s="403"/>
      <c r="X60" s="403"/>
      <c r="Y60" s="403"/>
      <c r="Z60" s="403"/>
      <c r="AA60" s="403"/>
      <c r="AB60" s="403"/>
      <c r="AC60" s="403"/>
      <c r="AD60" s="403"/>
      <c r="AE60" s="403"/>
      <c r="AF60" s="403"/>
      <c r="AG60" s="403"/>
      <c r="AH60" s="403"/>
      <c r="AI60" s="403"/>
      <c r="AJ60" s="403"/>
      <c r="AK60" s="403"/>
      <c r="AL60" s="403"/>
      <c r="AM60" s="403"/>
      <c r="AN60" s="403"/>
      <c r="AO60" s="403"/>
      <c r="AP60" s="403"/>
      <c r="AQ60" s="403"/>
      <c r="AR60" s="403"/>
      <c r="AS60" s="403"/>
      <c r="AT60" s="403"/>
      <c r="AU60" s="403"/>
      <c r="AV60" s="403"/>
      <c r="AW60" s="403"/>
      <c r="AX60" s="403"/>
      <c r="AY60" s="403"/>
      <c r="AZ60" s="403"/>
      <c r="BA60" s="403"/>
      <c r="BB60" s="403"/>
      <c r="BC60" s="403"/>
      <c r="BD60" s="403"/>
      <c r="BE60" s="403"/>
      <c r="BF60" s="403"/>
      <c r="BG60" s="403"/>
      <c r="BH60" s="403"/>
      <c r="BI60" s="403"/>
      <c r="BJ60" s="403"/>
      <c r="BK60" s="403"/>
      <c r="BL60" s="403"/>
      <c r="BM60" s="403"/>
      <c r="BN60" s="403"/>
      <c r="BO60" s="403"/>
      <c r="BP60" s="403"/>
      <c r="BQ60" s="403"/>
      <c r="BR60" s="403"/>
      <c r="BS60" s="403"/>
      <c r="BT60" s="403"/>
      <c r="BU60" s="403"/>
      <c r="BV60" s="403"/>
      <c r="BW60" s="403"/>
      <c r="BX60" s="403"/>
      <c r="BY60" s="403"/>
      <c r="BZ60" s="403"/>
      <c r="CA60" s="403"/>
      <c r="CB60" s="403"/>
      <c r="CC60" s="403"/>
      <c r="CD60" s="403"/>
      <c r="CE60" s="403"/>
      <c r="CF60" s="403"/>
      <c r="CG60" s="403"/>
      <c r="CH60" s="403"/>
      <c r="CI60" s="403"/>
      <c r="CJ60" s="403"/>
      <c r="CK60" s="403"/>
      <c r="CL60" s="403"/>
      <c r="CM60" s="403"/>
      <c r="CN60" s="403"/>
      <c r="CO60" s="403"/>
      <c r="CP60" s="403"/>
      <c r="CQ60" s="403"/>
      <c r="CR60" s="403"/>
      <c r="CS60" s="403"/>
      <c r="CT60" s="403"/>
      <c r="CU60" s="403"/>
      <c r="CV60" s="403"/>
      <c r="CW60" s="403"/>
      <c r="CX60" s="403"/>
      <c r="CY60" s="403"/>
      <c r="CZ60" s="403"/>
      <c r="DA60" s="403"/>
      <c r="DB60" s="403"/>
      <c r="DC60" s="403"/>
      <c r="DD60" s="403"/>
      <c r="DE60" s="403"/>
      <c r="DF60" s="403"/>
      <c r="DG60" s="403"/>
      <c r="DH60" s="403"/>
      <c r="DI60" s="403"/>
      <c r="DJ60" s="403"/>
      <c r="DK60" s="403"/>
      <c r="DL60" s="403"/>
      <c r="DM60" s="403"/>
      <c r="DN60" s="403"/>
      <c r="DO60" s="403"/>
      <c r="DP60" s="403"/>
      <c r="DQ60" s="403"/>
      <c r="DR60" s="403"/>
      <c r="DS60" s="403"/>
      <c r="DT60" s="403"/>
      <c r="DU60" s="403"/>
      <c r="DV60" s="403"/>
      <c r="DW60" s="403"/>
      <c r="DX60" s="403"/>
      <c r="DY60" s="403"/>
      <c r="DZ60" s="403"/>
      <c r="EA60" s="403"/>
      <c r="EB60" s="403"/>
      <c r="EC60" s="403"/>
      <c r="ED60" s="403"/>
      <c r="EE60" s="403"/>
      <c r="EF60" s="403"/>
      <c r="EG60" s="403"/>
      <c r="EH60" s="403"/>
      <c r="EI60" s="403"/>
      <c r="EJ60" s="403"/>
      <c r="EK60" s="403"/>
      <c r="EL60" s="403"/>
      <c r="EM60" s="403"/>
      <c r="EN60" s="403"/>
      <c r="EO60" s="403"/>
      <c r="EP60" s="403"/>
      <c r="EQ60" s="403"/>
      <c r="ER60" s="403"/>
      <c r="ES60" s="403"/>
      <c r="ET60" s="403"/>
      <c r="EU60" s="403"/>
      <c r="EV60" s="403"/>
      <c r="EW60" s="403"/>
      <c r="EX60" s="403"/>
      <c r="EY60" s="403"/>
      <c r="EZ60" s="403"/>
      <c r="FA60" s="403"/>
      <c r="FB60" s="403"/>
      <c r="FC60" s="403"/>
      <c r="FD60" s="403"/>
      <c r="FE60" s="403"/>
      <c r="FF60" s="403"/>
      <c r="FG60" s="403"/>
      <c r="FH60" s="403"/>
      <c r="FI60" s="403"/>
      <c r="FJ60" s="403"/>
      <c r="FK60" s="403"/>
      <c r="FL60" s="403"/>
      <c r="FM60" s="403"/>
      <c r="FN60" s="403"/>
      <c r="FO60" s="403"/>
      <c r="FP60" s="403"/>
      <c r="FQ60" s="403"/>
      <c r="FR60" s="403"/>
      <c r="FS60" s="403"/>
      <c r="FT60" s="403"/>
      <c r="FU60" s="403"/>
      <c r="FV60" s="403"/>
      <c r="FW60" s="403"/>
      <c r="FX60" s="403"/>
      <c r="FY60" s="403"/>
      <c r="FZ60" s="403"/>
      <c r="GA60" s="403"/>
      <c r="GB60" s="403"/>
      <c r="GC60" s="403"/>
      <c r="GD60" s="403"/>
      <c r="GE60" s="403"/>
      <c r="GF60" s="403"/>
      <c r="GG60" s="403"/>
      <c r="GH60" s="403"/>
      <c r="GI60" s="403"/>
      <c r="GJ60" s="403"/>
      <c r="GK60" s="403"/>
      <c r="GL60" s="403"/>
      <c r="GM60" s="403"/>
      <c r="GN60" s="403"/>
      <c r="GO60" s="403"/>
      <c r="GP60" s="403"/>
      <c r="GQ60" s="403"/>
      <c r="GR60" s="403"/>
      <c r="GS60" s="403"/>
      <c r="GT60" s="403"/>
      <c r="GU60" s="403"/>
      <c r="GV60" s="403"/>
      <c r="GW60" s="403"/>
      <c r="GX60" s="403"/>
      <c r="GY60" s="403"/>
      <c r="GZ60" s="403"/>
      <c r="HA60" s="403"/>
      <c r="HB60" s="403"/>
      <c r="HC60" s="403"/>
      <c r="HD60" s="403"/>
      <c r="HE60" s="403"/>
      <c r="HF60" s="403"/>
      <c r="HG60" s="403"/>
      <c r="HH60" s="403"/>
      <c r="HI60" s="403"/>
      <c r="HJ60" s="403"/>
      <c r="HK60" s="403"/>
      <c r="HL60" s="403"/>
      <c r="HM60" s="403"/>
      <c r="HN60" s="403"/>
      <c r="HO60" s="403"/>
      <c r="HP60" s="403"/>
      <c r="HQ60" s="403"/>
      <c r="HR60" s="403"/>
      <c r="HS60" s="403"/>
      <c r="HT60" s="403"/>
      <c r="HU60" s="403"/>
      <c r="HV60" s="403"/>
      <c r="HW60" s="403"/>
      <c r="HX60" s="403"/>
      <c r="HY60" s="403"/>
      <c r="HZ60" s="403"/>
      <c r="IA60" s="403"/>
      <c r="IB60" s="403"/>
      <c r="IC60" s="403"/>
      <c r="ID60" s="403"/>
      <c r="IE60" s="403"/>
      <c r="IF60" s="403"/>
      <c r="IG60" s="403"/>
      <c r="IH60" s="403"/>
      <c r="II60" s="403"/>
      <c r="IJ60" s="403"/>
      <c r="IK60" s="403"/>
      <c r="IL60" s="403"/>
      <c r="IM60" s="403"/>
      <c r="IN60" s="403"/>
      <c r="IO60" s="403"/>
      <c r="IP60" s="403"/>
      <c r="IQ60" s="403"/>
      <c r="IR60" s="403"/>
      <c r="IS60" s="403"/>
      <c r="IT60" s="403"/>
      <c r="IU60" s="403"/>
      <c r="IV60" s="403"/>
      <c r="IW60" s="403"/>
      <c r="IX60" s="403"/>
      <c r="IY60" s="403"/>
      <c r="IZ60" s="403"/>
      <c r="JA60" s="403"/>
      <c r="JB60" s="403"/>
      <c r="JC60" s="403"/>
      <c r="JD60" s="403"/>
      <c r="JE60" s="403"/>
      <c r="JF60" s="403"/>
      <c r="JG60" s="403"/>
      <c r="JH60" s="403"/>
      <c r="JI60" s="403"/>
      <c r="JJ60" s="403"/>
      <c r="JK60" s="403"/>
      <c r="JL60" s="403"/>
      <c r="JM60" s="403"/>
      <c r="JN60" s="403"/>
      <c r="JO60" s="403"/>
      <c r="JP60" s="403"/>
      <c r="JQ60" s="403"/>
      <c r="JR60" s="403"/>
      <c r="JS60" s="403"/>
      <c r="JT60" s="403"/>
      <c r="JU60" s="403"/>
      <c r="JV60" s="403"/>
      <c r="JW60" s="403"/>
      <c r="JX60" s="403"/>
      <c r="JY60" s="403"/>
      <c r="JZ60" s="403"/>
      <c r="KA60" s="403"/>
      <c r="KB60" s="403"/>
      <c r="KC60" s="403"/>
      <c r="KD60" s="403"/>
      <c r="KE60" s="403"/>
      <c r="KF60" s="403"/>
      <c r="KG60" s="403"/>
      <c r="KH60" s="403"/>
      <c r="KI60" s="403"/>
      <c r="KJ60" s="403"/>
      <c r="KK60" s="403"/>
      <c r="KL60" s="403"/>
      <c r="KM60" s="403"/>
      <c r="KN60" s="403"/>
      <c r="KO60" s="403"/>
      <c r="KP60" s="403"/>
      <c r="KQ60" s="403"/>
      <c r="KR60" s="403"/>
      <c r="KS60" s="403"/>
      <c r="KT60" s="403"/>
      <c r="KU60" s="403"/>
      <c r="KV60" s="403"/>
      <c r="KW60" s="403"/>
      <c r="KX60" s="403">
        <v>1</v>
      </c>
      <c r="KY60" s="403">
        <v>1</v>
      </c>
      <c r="KZ60" s="403"/>
      <c r="LA60" s="403"/>
      <c r="LB60" s="403">
        <v>1</v>
      </c>
      <c r="LC60" s="403">
        <v>1</v>
      </c>
      <c r="LD60" s="403">
        <v>1</v>
      </c>
      <c r="LE60" s="403"/>
      <c r="LF60" s="403"/>
      <c r="LG60" s="403"/>
      <c r="LH60" s="403"/>
      <c r="LI60" s="403"/>
      <c r="LJ60" s="403"/>
      <c r="LK60" s="403"/>
      <c r="LL60" s="403"/>
      <c r="LM60" s="403"/>
      <c r="LN60" s="403"/>
      <c r="LO60" s="403"/>
      <c r="LP60" s="403"/>
      <c r="LQ60" s="403"/>
      <c r="LR60" s="403"/>
      <c r="LS60" s="403"/>
      <c r="LT60" s="403"/>
      <c r="LU60" s="403"/>
      <c r="LV60" s="403"/>
      <c r="LW60" s="403"/>
      <c r="LX60" s="403"/>
      <c r="LY60" s="403"/>
      <c r="LZ60" s="403"/>
      <c r="MA60" s="403"/>
      <c r="MB60" s="403"/>
      <c r="MC60" s="403"/>
      <c r="MD60" s="403"/>
      <c r="ME60" s="403"/>
      <c r="MF60" s="403"/>
      <c r="MG60" s="403"/>
      <c r="MH60" s="403"/>
      <c r="MI60" s="403"/>
      <c r="MJ60" s="403"/>
      <c r="MK60" s="403"/>
      <c r="ML60" s="403"/>
      <c r="MM60" s="403"/>
      <c r="MN60" s="403"/>
      <c r="MO60" s="403"/>
      <c r="MP60" s="403"/>
      <c r="MQ60" s="403"/>
      <c r="MR60" s="403"/>
      <c r="MS60" s="403"/>
      <c r="MT60" s="403"/>
      <c r="MU60" s="403"/>
      <c r="MV60" s="403"/>
      <c r="MW60" s="403"/>
      <c r="MX60" s="403"/>
      <c r="MY60" s="403"/>
      <c r="MZ60" s="403"/>
      <c r="NA60" s="403"/>
      <c r="NB60" s="403"/>
      <c r="NC60" s="403"/>
      <c r="ND60" s="403"/>
      <c r="NE60" s="403"/>
      <c r="NF60" s="403"/>
      <c r="NG60" s="403"/>
      <c r="NH60" s="403"/>
      <c r="NI60" s="403"/>
      <c r="NJ60" s="403"/>
      <c r="NK60" s="403"/>
      <c r="NL60" s="403"/>
      <c r="NM60" s="403"/>
      <c r="NN60" s="403"/>
      <c r="NO60" s="403"/>
      <c r="NP60" s="403"/>
      <c r="NQ60" s="403"/>
      <c r="NR60" s="403"/>
      <c r="NS60" s="403"/>
      <c r="NT60" s="403"/>
      <c r="NU60" s="403"/>
      <c r="NV60" s="403"/>
      <c r="NW60" s="403"/>
      <c r="NX60" s="403"/>
      <c r="NY60" s="403"/>
      <c r="NZ60" s="403"/>
      <c r="OA60" s="403"/>
      <c r="OB60" s="403"/>
      <c r="OC60" s="403"/>
      <c r="OD60" s="403"/>
      <c r="OE60" s="403"/>
      <c r="OF60" s="403"/>
      <c r="OG60" s="403"/>
      <c r="OH60" s="403"/>
      <c r="OI60" s="403"/>
      <c r="OJ60" s="403"/>
      <c r="OK60" s="403"/>
      <c r="OL60" s="403"/>
      <c r="OM60" s="403"/>
      <c r="ON60" s="403"/>
      <c r="OO60" s="403"/>
      <c r="OP60" s="403"/>
      <c r="OQ60" s="403"/>
      <c r="OR60" s="403"/>
      <c r="OS60" s="403"/>
      <c r="OT60" s="403"/>
      <c r="OU60" s="403"/>
      <c r="OV60" s="403"/>
      <c r="OW60" s="403"/>
      <c r="OX60" s="403"/>
      <c r="OY60" s="403">
        <v>1</v>
      </c>
      <c r="OZ60" s="403">
        <v>1</v>
      </c>
      <c r="PA60" s="403"/>
      <c r="PB60" s="403"/>
      <c r="PC60" s="403">
        <v>1</v>
      </c>
      <c r="PD60" s="403">
        <v>1</v>
      </c>
      <c r="PE60" s="403">
        <v>1</v>
      </c>
    </row>
    <row r="61" spans="1:421" x14ac:dyDescent="0.3">
      <c r="A61" s="273" t="s">
        <v>99</v>
      </c>
      <c r="B61" s="403"/>
      <c r="C61" s="403"/>
      <c r="D61" s="403"/>
      <c r="E61" s="403"/>
      <c r="F61" s="403"/>
      <c r="G61" s="403"/>
      <c r="H61" s="403"/>
      <c r="I61" s="403"/>
      <c r="J61" s="403"/>
      <c r="K61" s="403"/>
      <c r="L61" s="403"/>
      <c r="M61" s="403"/>
      <c r="N61" s="403"/>
      <c r="O61" s="403"/>
      <c r="P61" s="403"/>
      <c r="Q61" s="403"/>
      <c r="R61" s="403"/>
      <c r="S61" s="403"/>
      <c r="T61" s="403"/>
      <c r="U61" s="403"/>
      <c r="V61" s="403"/>
      <c r="W61" s="403"/>
      <c r="X61" s="403"/>
      <c r="Y61" s="403"/>
      <c r="Z61" s="403"/>
      <c r="AA61" s="403"/>
      <c r="AB61" s="403"/>
      <c r="AC61" s="403"/>
      <c r="AD61" s="403"/>
      <c r="AE61" s="403"/>
      <c r="AF61" s="403"/>
      <c r="AG61" s="403"/>
      <c r="AH61" s="403"/>
      <c r="AI61" s="403"/>
      <c r="AJ61" s="403"/>
      <c r="AK61" s="403"/>
      <c r="AL61" s="403"/>
      <c r="AM61" s="403"/>
      <c r="AN61" s="403"/>
      <c r="AO61" s="403"/>
      <c r="AP61" s="403"/>
      <c r="AQ61" s="403"/>
      <c r="AR61" s="403"/>
      <c r="AS61" s="403"/>
      <c r="AT61" s="403"/>
      <c r="AU61" s="403"/>
      <c r="AV61" s="403"/>
      <c r="AW61" s="403"/>
      <c r="AX61" s="403"/>
      <c r="AY61" s="403"/>
      <c r="AZ61" s="403"/>
      <c r="BA61" s="403"/>
      <c r="BB61" s="403"/>
      <c r="BC61" s="403"/>
      <c r="BD61" s="403"/>
      <c r="BE61" s="403"/>
      <c r="BF61" s="403"/>
      <c r="BG61" s="403"/>
      <c r="BH61" s="403"/>
      <c r="BI61" s="403"/>
      <c r="BJ61" s="403"/>
      <c r="BK61" s="403"/>
      <c r="BL61" s="403"/>
      <c r="BM61" s="403">
        <v>1</v>
      </c>
      <c r="BN61" s="403">
        <v>1</v>
      </c>
      <c r="BO61" s="403"/>
      <c r="BP61" s="403"/>
      <c r="BQ61" s="403">
        <v>1</v>
      </c>
      <c r="BR61" s="403">
        <v>1</v>
      </c>
      <c r="BS61" s="403">
        <v>1</v>
      </c>
      <c r="BT61" s="403"/>
      <c r="BU61" s="403"/>
      <c r="BV61" s="403"/>
      <c r="BW61" s="403"/>
      <c r="BX61" s="403"/>
      <c r="BY61" s="403"/>
      <c r="BZ61" s="403"/>
      <c r="CA61" s="403"/>
      <c r="CB61" s="403"/>
      <c r="CC61" s="403"/>
      <c r="CD61" s="403"/>
      <c r="CE61" s="403"/>
      <c r="CF61" s="403"/>
      <c r="CG61" s="403"/>
      <c r="CH61" s="403"/>
      <c r="CI61" s="403"/>
      <c r="CJ61" s="403"/>
      <c r="CK61" s="403"/>
      <c r="CL61" s="403"/>
      <c r="CM61" s="403"/>
      <c r="CN61" s="403"/>
      <c r="CO61" s="403"/>
      <c r="CP61" s="403"/>
      <c r="CQ61" s="403"/>
      <c r="CR61" s="403"/>
      <c r="CS61" s="403"/>
      <c r="CT61" s="403"/>
      <c r="CU61" s="403"/>
      <c r="CV61" s="403"/>
      <c r="CW61" s="403"/>
      <c r="CX61" s="403"/>
      <c r="CY61" s="403"/>
      <c r="CZ61" s="403"/>
      <c r="DA61" s="403"/>
      <c r="DB61" s="403"/>
      <c r="DC61" s="403"/>
      <c r="DD61" s="403"/>
      <c r="DE61" s="403"/>
      <c r="DF61" s="403"/>
      <c r="DG61" s="403"/>
      <c r="DH61" s="403"/>
      <c r="DI61" s="403"/>
      <c r="DJ61" s="403"/>
      <c r="DK61" s="403"/>
      <c r="DL61" s="403"/>
      <c r="DM61" s="403"/>
      <c r="DN61" s="403"/>
      <c r="DO61" s="403"/>
      <c r="DP61" s="403"/>
      <c r="DQ61" s="403"/>
      <c r="DR61" s="403"/>
      <c r="DS61" s="403"/>
      <c r="DT61" s="403"/>
      <c r="DU61" s="403"/>
      <c r="DV61" s="403"/>
      <c r="DW61" s="403"/>
      <c r="DX61" s="403"/>
      <c r="DY61" s="403"/>
      <c r="DZ61" s="403"/>
      <c r="EA61" s="403"/>
      <c r="EB61" s="403"/>
      <c r="EC61" s="403"/>
      <c r="ED61" s="403"/>
      <c r="EE61" s="403"/>
      <c r="EF61" s="403"/>
      <c r="EG61" s="403"/>
      <c r="EH61" s="403"/>
      <c r="EI61" s="403"/>
      <c r="EJ61" s="403"/>
      <c r="EK61" s="403"/>
      <c r="EL61" s="403"/>
      <c r="EM61" s="403"/>
      <c r="EN61" s="403"/>
      <c r="EO61" s="403"/>
      <c r="EP61" s="403"/>
      <c r="EQ61" s="403"/>
      <c r="ER61" s="403"/>
      <c r="ES61" s="403"/>
      <c r="ET61" s="403"/>
      <c r="EU61" s="403"/>
      <c r="EV61" s="403"/>
      <c r="EW61" s="403"/>
      <c r="EX61" s="403"/>
      <c r="EY61" s="403"/>
      <c r="EZ61" s="403"/>
      <c r="FA61" s="403"/>
      <c r="FB61" s="403"/>
      <c r="FC61" s="403"/>
      <c r="FD61" s="403"/>
      <c r="FE61" s="403"/>
      <c r="FF61" s="403"/>
      <c r="FG61" s="403"/>
      <c r="FH61" s="403"/>
      <c r="FI61" s="403"/>
      <c r="FJ61" s="403"/>
      <c r="FK61" s="403"/>
      <c r="FL61" s="403"/>
      <c r="FM61" s="403"/>
      <c r="FN61" s="403"/>
      <c r="FO61" s="403"/>
      <c r="FP61" s="403"/>
      <c r="FQ61" s="403"/>
      <c r="FR61" s="403"/>
      <c r="FS61" s="403"/>
      <c r="FT61" s="403"/>
      <c r="FU61" s="403"/>
      <c r="FV61" s="403"/>
      <c r="FW61" s="403"/>
      <c r="FX61" s="403"/>
      <c r="FY61" s="403"/>
      <c r="FZ61" s="403"/>
      <c r="GA61" s="403"/>
      <c r="GB61" s="403"/>
      <c r="GC61" s="403"/>
      <c r="GD61" s="403"/>
      <c r="GE61" s="403"/>
      <c r="GF61" s="403"/>
      <c r="GG61" s="403"/>
      <c r="GH61" s="403"/>
      <c r="GI61" s="403"/>
      <c r="GJ61" s="403"/>
      <c r="GK61" s="403"/>
      <c r="GL61" s="403"/>
      <c r="GM61" s="403"/>
      <c r="GN61" s="403"/>
      <c r="GO61" s="403"/>
      <c r="GP61" s="403"/>
      <c r="GQ61" s="403"/>
      <c r="GR61" s="403"/>
      <c r="GS61" s="403"/>
      <c r="GT61" s="403"/>
      <c r="GU61" s="403"/>
      <c r="GV61" s="403"/>
      <c r="GW61" s="403"/>
      <c r="GX61" s="403"/>
      <c r="GY61" s="403"/>
      <c r="GZ61" s="403"/>
      <c r="HA61" s="403"/>
      <c r="HB61" s="403"/>
      <c r="HC61" s="403"/>
      <c r="HD61" s="403"/>
      <c r="HE61" s="403"/>
      <c r="HF61" s="403"/>
      <c r="HG61" s="403"/>
      <c r="HH61" s="403"/>
      <c r="HI61" s="403"/>
      <c r="HJ61" s="403"/>
      <c r="HK61" s="403"/>
      <c r="HL61" s="403"/>
      <c r="HM61" s="403"/>
      <c r="HN61" s="403"/>
      <c r="HO61" s="403"/>
      <c r="HP61" s="403"/>
      <c r="HQ61" s="403"/>
      <c r="HR61" s="403"/>
      <c r="HS61" s="403"/>
      <c r="HT61" s="403"/>
      <c r="HU61" s="403"/>
      <c r="HV61" s="403"/>
      <c r="HW61" s="403"/>
      <c r="HX61" s="403"/>
      <c r="HY61" s="403"/>
      <c r="HZ61" s="403"/>
      <c r="IA61" s="403"/>
      <c r="IB61" s="403"/>
      <c r="IC61" s="403"/>
      <c r="ID61" s="403"/>
      <c r="IE61" s="403"/>
      <c r="IF61" s="403"/>
      <c r="IG61" s="403"/>
      <c r="IH61" s="403"/>
      <c r="II61" s="403"/>
      <c r="IJ61" s="403"/>
      <c r="IK61" s="403"/>
      <c r="IL61" s="403"/>
      <c r="IM61" s="403"/>
      <c r="IN61" s="403"/>
      <c r="IO61" s="403"/>
      <c r="IP61" s="403"/>
      <c r="IQ61" s="403"/>
      <c r="IR61" s="403"/>
      <c r="IS61" s="403"/>
      <c r="IT61" s="403"/>
      <c r="IU61" s="403"/>
      <c r="IV61" s="403"/>
      <c r="IW61" s="403"/>
      <c r="IX61" s="403"/>
      <c r="IY61" s="403"/>
      <c r="IZ61" s="403"/>
      <c r="JA61" s="403"/>
      <c r="JB61" s="403"/>
      <c r="JC61" s="403"/>
      <c r="JD61" s="403"/>
      <c r="JE61" s="403"/>
      <c r="JF61" s="403"/>
      <c r="JG61" s="403"/>
      <c r="JH61" s="403"/>
      <c r="JI61" s="403"/>
      <c r="JJ61" s="403"/>
      <c r="JK61" s="403"/>
      <c r="JL61" s="403"/>
      <c r="JM61" s="403"/>
      <c r="JN61" s="403"/>
      <c r="JO61" s="403"/>
      <c r="JP61" s="403"/>
      <c r="JQ61" s="403"/>
      <c r="JR61" s="403"/>
      <c r="JS61" s="403"/>
      <c r="JT61" s="403"/>
      <c r="JU61" s="403"/>
      <c r="JV61" s="403"/>
      <c r="JW61" s="403"/>
      <c r="JX61" s="403"/>
      <c r="JY61" s="403"/>
      <c r="JZ61" s="403"/>
      <c r="KA61" s="403"/>
      <c r="KB61" s="403"/>
      <c r="KC61" s="403"/>
      <c r="KD61" s="403"/>
      <c r="KE61" s="403"/>
      <c r="KF61" s="403"/>
      <c r="KG61" s="403"/>
      <c r="KH61" s="403"/>
      <c r="KI61" s="403"/>
      <c r="KJ61" s="403"/>
      <c r="KK61" s="403"/>
      <c r="KL61" s="403"/>
      <c r="KM61" s="403"/>
      <c r="KN61" s="403"/>
      <c r="KO61" s="403"/>
      <c r="KP61" s="403"/>
      <c r="KQ61" s="403"/>
      <c r="KR61" s="403"/>
      <c r="KS61" s="403"/>
      <c r="KT61" s="403"/>
      <c r="KU61" s="403"/>
      <c r="KV61" s="403"/>
      <c r="KW61" s="403"/>
      <c r="KX61" s="403"/>
      <c r="KY61" s="403"/>
      <c r="KZ61" s="403"/>
      <c r="LA61" s="403"/>
      <c r="LB61" s="403"/>
      <c r="LC61" s="403"/>
      <c r="LD61" s="403"/>
      <c r="LE61" s="403"/>
      <c r="LF61" s="403"/>
      <c r="LG61" s="403"/>
      <c r="LH61" s="403"/>
      <c r="LI61" s="403"/>
      <c r="LJ61" s="403"/>
      <c r="LK61" s="403"/>
      <c r="LL61" s="403"/>
      <c r="LM61" s="403"/>
      <c r="LN61" s="403"/>
      <c r="LO61" s="403"/>
      <c r="LP61" s="403"/>
      <c r="LQ61" s="403"/>
      <c r="LR61" s="403"/>
      <c r="LS61" s="403"/>
      <c r="LT61" s="403"/>
      <c r="LU61" s="403"/>
      <c r="LV61" s="403"/>
      <c r="LW61" s="403"/>
      <c r="LX61" s="403"/>
      <c r="LY61" s="403"/>
      <c r="LZ61" s="403"/>
      <c r="MA61" s="403"/>
      <c r="MB61" s="403"/>
      <c r="MC61" s="403"/>
      <c r="MD61" s="403"/>
      <c r="ME61" s="403"/>
      <c r="MF61" s="403"/>
      <c r="MG61" s="403"/>
      <c r="MH61" s="403"/>
      <c r="MI61" s="403"/>
      <c r="MJ61" s="403"/>
      <c r="MK61" s="403"/>
      <c r="ML61" s="403"/>
      <c r="MM61" s="403"/>
      <c r="MN61" s="403"/>
      <c r="MO61" s="403"/>
      <c r="MP61" s="403"/>
      <c r="MQ61" s="403"/>
      <c r="MR61" s="403"/>
      <c r="MS61" s="403"/>
      <c r="MT61" s="403"/>
      <c r="MU61" s="403"/>
      <c r="MV61" s="403"/>
      <c r="MW61" s="403"/>
      <c r="MX61" s="403"/>
      <c r="MY61" s="403"/>
      <c r="MZ61" s="403"/>
      <c r="NA61" s="403"/>
      <c r="NB61" s="403"/>
      <c r="NC61" s="403"/>
      <c r="ND61" s="403"/>
      <c r="NE61" s="403"/>
      <c r="NF61" s="403"/>
      <c r="NG61" s="403"/>
      <c r="NH61" s="403"/>
      <c r="NI61" s="403"/>
      <c r="NJ61" s="403"/>
      <c r="NK61" s="403"/>
      <c r="NL61" s="403"/>
      <c r="NM61" s="403"/>
      <c r="NN61" s="403"/>
      <c r="NO61" s="403"/>
      <c r="NP61" s="403"/>
      <c r="NQ61" s="403"/>
      <c r="NR61" s="403"/>
      <c r="NS61" s="403"/>
      <c r="NT61" s="403"/>
      <c r="NU61" s="403"/>
      <c r="NV61" s="403"/>
      <c r="NW61" s="403"/>
      <c r="NX61" s="403"/>
      <c r="NY61" s="403"/>
      <c r="NZ61" s="403"/>
      <c r="OA61" s="403"/>
      <c r="OB61" s="403"/>
      <c r="OC61" s="403"/>
      <c r="OD61" s="403"/>
      <c r="OE61" s="403"/>
      <c r="OF61" s="403"/>
      <c r="OG61" s="403"/>
      <c r="OH61" s="403"/>
      <c r="OI61" s="403"/>
      <c r="OJ61" s="403"/>
      <c r="OK61" s="403"/>
      <c r="OL61" s="403"/>
      <c r="OM61" s="403"/>
      <c r="ON61" s="403"/>
      <c r="OO61" s="403"/>
      <c r="OP61" s="403"/>
      <c r="OQ61" s="403"/>
      <c r="OR61" s="403"/>
      <c r="OS61" s="403"/>
      <c r="OT61" s="403"/>
      <c r="OU61" s="403"/>
      <c r="OV61" s="403"/>
      <c r="OW61" s="403"/>
      <c r="OX61" s="403"/>
      <c r="OY61" s="403">
        <v>1</v>
      </c>
      <c r="OZ61" s="403">
        <v>1</v>
      </c>
      <c r="PA61" s="403"/>
      <c r="PB61" s="403"/>
      <c r="PC61" s="403">
        <v>1</v>
      </c>
      <c r="PD61" s="403">
        <v>1</v>
      </c>
      <c r="PE61" s="403">
        <v>1</v>
      </c>
    </row>
    <row r="62" spans="1:421" x14ac:dyDescent="0.3">
      <c r="A62" s="457" t="s">
        <v>2980</v>
      </c>
      <c r="B62" s="403"/>
      <c r="C62" s="403"/>
      <c r="D62" s="403"/>
      <c r="E62" s="403"/>
      <c r="F62" s="403"/>
      <c r="G62" s="403"/>
      <c r="H62" s="403"/>
      <c r="I62" s="403"/>
      <c r="J62" s="403"/>
      <c r="K62" s="403"/>
      <c r="L62" s="403"/>
      <c r="M62" s="403"/>
      <c r="N62" s="403"/>
      <c r="O62" s="403"/>
      <c r="P62" s="403"/>
      <c r="Q62" s="403"/>
      <c r="R62" s="403"/>
      <c r="S62" s="403"/>
      <c r="T62" s="403"/>
      <c r="U62" s="403"/>
      <c r="V62" s="403"/>
      <c r="W62" s="403"/>
      <c r="X62" s="403"/>
      <c r="Y62" s="403"/>
      <c r="Z62" s="403"/>
      <c r="AA62" s="403"/>
      <c r="AB62" s="403"/>
      <c r="AC62" s="403"/>
      <c r="AD62" s="403"/>
      <c r="AE62" s="403"/>
      <c r="AF62" s="403"/>
      <c r="AG62" s="403"/>
      <c r="AH62" s="403"/>
      <c r="AI62" s="403"/>
      <c r="AJ62" s="403"/>
      <c r="AK62" s="403"/>
      <c r="AL62" s="403"/>
      <c r="AM62" s="403"/>
      <c r="AN62" s="403"/>
      <c r="AO62" s="403"/>
      <c r="AP62" s="403"/>
      <c r="AQ62" s="403"/>
      <c r="AR62" s="403"/>
      <c r="AS62" s="403"/>
      <c r="AT62" s="403"/>
      <c r="AU62" s="403"/>
      <c r="AV62" s="403"/>
      <c r="AW62" s="403"/>
      <c r="AX62" s="403"/>
      <c r="AY62" s="403"/>
      <c r="AZ62" s="403"/>
      <c r="BA62" s="403"/>
      <c r="BB62" s="403"/>
      <c r="BC62" s="403"/>
      <c r="BD62" s="403"/>
      <c r="BE62" s="403"/>
      <c r="BF62" s="403"/>
      <c r="BG62" s="403"/>
      <c r="BH62" s="403"/>
      <c r="BI62" s="403"/>
      <c r="BJ62" s="403"/>
      <c r="BK62" s="403"/>
      <c r="BL62" s="403"/>
      <c r="BM62" s="403">
        <v>1</v>
      </c>
      <c r="BN62" s="403">
        <v>1</v>
      </c>
      <c r="BO62" s="403"/>
      <c r="BP62" s="403"/>
      <c r="BQ62" s="403">
        <v>1</v>
      </c>
      <c r="BR62" s="403">
        <v>1</v>
      </c>
      <c r="BS62" s="403">
        <v>1</v>
      </c>
      <c r="BT62" s="403"/>
      <c r="BU62" s="403"/>
      <c r="BV62" s="403"/>
      <c r="BW62" s="403"/>
      <c r="BX62" s="403"/>
      <c r="BY62" s="403"/>
      <c r="BZ62" s="403"/>
      <c r="CA62" s="403"/>
      <c r="CB62" s="403"/>
      <c r="CC62" s="403"/>
      <c r="CD62" s="403"/>
      <c r="CE62" s="403"/>
      <c r="CF62" s="403"/>
      <c r="CG62" s="403"/>
      <c r="CH62" s="403"/>
      <c r="CI62" s="403"/>
      <c r="CJ62" s="403"/>
      <c r="CK62" s="403"/>
      <c r="CL62" s="403"/>
      <c r="CM62" s="403"/>
      <c r="CN62" s="403"/>
      <c r="CO62" s="403"/>
      <c r="CP62" s="403"/>
      <c r="CQ62" s="403"/>
      <c r="CR62" s="403"/>
      <c r="CS62" s="403"/>
      <c r="CT62" s="403"/>
      <c r="CU62" s="403"/>
      <c r="CV62" s="403"/>
      <c r="CW62" s="403"/>
      <c r="CX62" s="403"/>
      <c r="CY62" s="403"/>
      <c r="CZ62" s="403"/>
      <c r="DA62" s="403"/>
      <c r="DB62" s="403"/>
      <c r="DC62" s="403"/>
      <c r="DD62" s="403"/>
      <c r="DE62" s="403"/>
      <c r="DF62" s="403"/>
      <c r="DG62" s="403"/>
      <c r="DH62" s="403"/>
      <c r="DI62" s="403"/>
      <c r="DJ62" s="403"/>
      <c r="DK62" s="403"/>
      <c r="DL62" s="403"/>
      <c r="DM62" s="403"/>
      <c r="DN62" s="403"/>
      <c r="DO62" s="403"/>
      <c r="DP62" s="403"/>
      <c r="DQ62" s="403"/>
      <c r="DR62" s="403"/>
      <c r="DS62" s="403"/>
      <c r="DT62" s="403"/>
      <c r="DU62" s="403"/>
      <c r="DV62" s="403"/>
      <c r="DW62" s="403"/>
      <c r="DX62" s="403"/>
      <c r="DY62" s="403"/>
      <c r="DZ62" s="403"/>
      <c r="EA62" s="403"/>
      <c r="EB62" s="403"/>
      <c r="EC62" s="403"/>
      <c r="ED62" s="403"/>
      <c r="EE62" s="403"/>
      <c r="EF62" s="403"/>
      <c r="EG62" s="403"/>
      <c r="EH62" s="403"/>
      <c r="EI62" s="403"/>
      <c r="EJ62" s="403"/>
      <c r="EK62" s="403"/>
      <c r="EL62" s="403"/>
      <c r="EM62" s="403"/>
      <c r="EN62" s="403"/>
      <c r="EO62" s="403"/>
      <c r="EP62" s="403"/>
      <c r="EQ62" s="403"/>
      <c r="ER62" s="403"/>
      <c r="ES62" s="403"/>
      <c r="ET62" s="403"/>
      <c r="EU62" s="403"/>
      <c r="EV62" s="403"/>
      <c r="EW62" s="403"/>
      <c r="EX62" s="403"/>
      <c r="EY62" s="403"/>
      <c r="EZ62" s="403"/>
      <c r="FA62" s="403"/>
      <c r="FB62" s="403"/>
      <c r="FC62" s="403"/>
      <c r="FD62" s="403"/>
      <c r="FE62" s="403"/>
      <c r="FF62" s="403"/>
      <c r="FG62" s="403"/>
      <c r="FH62" s="403"/>
      <c r="FI62" s="403"/>
      <c r="FJ62" s="403"/>
      <c r="FK62" s="403"/>
      <c r="FL62" s="403"/>
      <c r="FM62" s="403"/>
      <c r="FN62" s="403"/>
      <c r="FO62" s="403"/>
      <c r="FP62" s="403"/>
      <c r="FQ62" s="403"/>
      <c r="FR62" s="403"/>
      <c r="FS62" s="403"/>
      <c r="FT62" s="403"/>
      <c r="FU62" s="403"/>
      <c r="FV62" s="403"/>
      <c r="FW62" s="403"/>
      <c r="FX62" s="403"/>
      <c r="FY62" s="403"/>
      <c r="FZ62" s="403"/>
      <c r="GA62" s="403"/>
      <c r="GB62" s="403"/>
      <c r="GC62" s="403"/>
      <c r="GD62" s="403"/>
      <c r="GE62" s="403"/>
      <c r="GF62" s="403"/>
      <c r="GG62" s="403"/>
      <c r="GH62" s="403"/>
      <c r="GI62" s="403"/>
      <c r="GJ62" s="403"/>
      <c r="GK62" s="403"/>
      <c r="GL62" s="403"/>
      <c r="GM62" s="403"/>
      <c r="GN62" s="403"/>
      <c r="GO62" s="403"/>
      <c r="GP62" s="403"/>
      <c r="GQ62" s="403"/>
      <c r="GR62" s="403"/>
      <c r="GS62" s="403"/>
      <c r="GT62" s="403"/>
      <c r="GU62" s="403"/>
      <c r="GV62" s="403"/>
      <c r="GW62" s="403"/>
      <c r="GX62" s="403"/>
      <c r="GY62" s="403"/>
      <c r="GZ62" s="403"/>
      <c r="HA62" s="403"/>
      <c r="HB62" s="403"/>
      <c r="HC62" s="403"/>
      <c r="HD62" s="403"/>
      <c r="HE62" s="403"/>
      <c r="HF62" s="403"/>
      <c r="HG62" s="403"/>
      <c r="HH62" s="403"/>
      <c r="HI62" s="403"/>
      <c r="HJ62" s="403"/>
      <c r="HK62" s="403"/>
      <c r="HL62" s="403"/>
      <c r="HM62" s="403"/>
      <c r="HN62" s="403"/>
      <c r="HO62" s="403"/>
      <c r="HP62" s="403"/>
      <c r="HQ62" s="403"/>
      <c r="HR62" s="403"/>
      <c r="HS62" s="403"/>
      <c r="HT62" s="403"/>
      <c r="HU62" s="403"/>
      <c r="HV62" s="403"/>
      <c r="HW62" s="403"/>
      <c r="HX62" s="403"/>
      <c r="HY62" s="403"/>
      <c r="HZ62" s="403"/>
      <c r="IA62" s="403"/>
      <c r="IB62" s="403"/>
      <c r="IC62" s="403"/>
      <c r="ID62" s="403"/>
      <c r="IE62" s="403"/>
      <c r="IF62" s="403"/>
      <c r="IG62" s="403"/>
      <c r="IH62" s="403"/>
      <c r="II62" s="403"/>
      <c r="IJ62" s="403"/>
      <c r="IK62" s="403"/>
      <c r="IL62" s="403"/>
      <c r="IM62" s="403"/>
      <c r="IN62" s="403"/>
      <c r="IO62" s="403"/>
      <c r="IP62" s="403"/>
      <c r="IQ62" s="403"/>
      <c r="IR62" s="403"/>
      <c r="IS62" s="403"/>
      <c r="IT62" s="403"/>
      <c r="IU62" s="403"/>
      <c r="IV62" s="403"/>
      <c r="IW62" s="403"/>
      <c r="IX62" s="403"/>
      <c r="IY62" s="403"/>
      <c r="IZ62" s="403"/>
      <c r="JA62" s="403"/>
      <c r="JB62" s="403"/>
      <c r="JC62" s="403"/>
      <c r="JD62" s="403"/>
      <c r="JE62" s="403"/>
      <c r="JF62" s="403"/>
      <c r="JG62" s="403"/>
      <c r="JH62" s="403"/>
      <c r="JI62" s="403"/>
      <c r="JJ62" s="403"/>
      <c r="JK62" s="403"/>
      <c r="JL62" s="403"/>
      <c r="JM62" s="403"/>
      <c r="JN62" s="403"/>
      <c r="JO62" s="403"/>
      <c r="JP62" s="403"/>
      <c r="JQ62" s="403"/>
      <c r="JR62" s="403"/>
      <c r="JS62" s="403"/>
      <c r="JT62" s="403"/>
      <c r="JU62" s="403"/>
      <c r="JV62" s="403"/>
      <c r="JW62" s="403"/>
      <c r="JX62" s="403"/>
      <c r="JY62" s="403"/>
      <c r="JZ62" s="403"/>
      <c r="KA62" s="403"/>
      <c r="KB62" s="403"/>
      <c r="KC62" s="403"/>
      <c r="KD62" s="403"/>
      <c r="KE62" s="403"/>
      <c r="KF62" s="403"/>
      <c r="KG62" s="403"/>
      <c r="KH62" s="403"/>
      <c r="KI62" s="403"/>
      <c r="KJ62" s="403"/>
      <c r="KK62" s="403"/>
      <c r="KL62" s="403"/>
      <c r="KM62" s="403"/>
      <c r="KN62" s="403"/>
      <c r="KO62" s="403"/>
      <c r="KP62" s="403"/>
      <c r="KQ62" s="403"/>
      <c r="KR62" s="403"/>
      <c r="KS62" s="403"/>
      <c r="KT62" s="403"/>
      <c r="KU62" s="403"/>
      <c r="KV62" s="403"/>
      <c r="KW62" s="403"/>
      <c r="KX62" s="403"/>
      <c r="KY62" s="403"/>
      <c r="KZ62" s="403"/>
      <c r="LA62" s="403"/>
      <c r="LB62" s="403"/>
      <c r="LC62" s="403"/>
      <c r="LD62" s="403"/>
      <c r="LE62" s="403"/>
      <c r="LF62" s="403"/>
      <c r="LG62" s="403"/>
      <c r="LH62" s="403"/>
      <c r="LI62" s="403"/>
      <c r="LJ62" s="403"/>
      <c r="LK62" s="403"/>
      <c r="LL62" s="403"/>
      <c r="LM62" s="403"/>
      <c r="LN62" s="403"/>
      <c r="LO62" s="403"/>
      <c r="LP62" s="403"/>
      <c r="LQ62" s="403"/>
      <c r="LR62" s="403"/>
      <c r="LS62" s="403"/>
      <c r="LT62" s="403"/>
      <c r="LU62" s="403"/>
      <c r="LV62" s="403"/>
      <c r="LW62" s="403"/>
      <c r="LX62" s="403"/>
      <c r="LY62" s="403"/>
      <c r="LZ62" s="403"/>
      <c r="MA62" s="403"/>
      <c r="MB62" s="403"/>
      <c r="MC62" s="403"/>
      <c r="MD62" s="403"/>
      <c r="ME62" s="403"/>
      <c r="MF62" s="403"/>
      <c r="MG62" s="403"/>
      <c r="MH62" s="403"/>
      <c r="MI62" s="403"/>
      <c r="MJ62" s="403"/>
      <c r="MK62" s="403"/>
      <c r="ML62" s="403"/>
      <c r="MM62" s="403"/>
      <c r="MN62" s="403"/>
      <c r="MO62" s="403"/>
      <c r="MP62" s="403"/>
      <c r="MQ62" s="403"/>
      <c r="MR62" s="403"/>
      <c r="MS62" s="403"/>
      <c r="MT62" s="403"/>
      <c r="MU62" s="403"/>
      <c r="MV62" s="403"/>
      <c r="MW62" s="403"/>
      <c r="MX62" s="403"/>
      <c r="MY62" s="403"/>
      <c r="MZ62" s="403"/>
      <c r="NA62" s="403"/>
      <c r="NB62" s="403"/>
      <c r="NC62" s="403"/>
      <c r="ND62" s="403"/>
      <c r="NE62" s="403"/>
      <c r="NF62" s="403"/>
      <c r="NG62" s="403"/>
      <c r="NH62" s="403"/>
      <c r="NI62" s="403"/>
      <c r="NJ62" s="403"/>
      <c r="NK62" s="403"/>
      <c r="NL62" s="403"/>
      <c r="NM62" s="403"/>
      <c r="NN62" s="403"/>
      <c r="NO62" s="403"/>
      <c r="NP62" s="403"/>
      <c r="NQ62" s="403"/>
      <c r="NR62" s="403"/>
      <c r="NS62" s="403"/>
      <c r="NT62" s="403"/>
      <c r="NU62" s="403"/>
      <c r="NV62" s="403"/>
      <c r="NW62" s="403"/>
      <c r="NX62" s="403"/>
      <c r="NY62" s="403"/>
      <c r="NZ62" s="403"/>
      <c r="OA62" s="403"/>
      <c r="OB62" s="403"/>
      <c r="OC62" s="403"/>
      <c r="OD62" s="403"/>
      <c r="OE62" s="403"/>
      <c r="OF62" s="403"/>
      <c r="OG62" s="403"/>
      <c r="OH62" s="403"/>
      <c r="OI62" s="403"/>
      <c r="OJ62" s="403"/>
      <c r="OK62" s="403"/>
      <c r="OL62" s="403"/>
      <c r="OM62" s="403"/>
      <c r="ON62" s="403"/>
      <c r="OO62" s="403"/>
      <c r="OP62" s="403"/>
      <c r="OQ62" s="403"/>
      <c r="OR62" s="403"/>
      <c r="OS62" s="403"/>
      <c r="OT62" s="403"/>
      <c r="OU62" s="403"/>
      <c r="OV62" s="403"/>
      <c r="OW62" s="403"/>
      <c r="OX62" s="403"/>
      <c r="OY62" s="403">
        <v>1</v>
      </c>
      <c r="OZ62" s="403">
        <v>1</v>
      </c>
      <c r="PA62" s="403"/>
      <c r="PB62" s="403"/>
      <c r="PC62" s="403">
        <v>1</v>
      </c>
      <c r="PD62" s="403">
        <v>1</v>
      </c>
      <c r="PE62" s="403">
        <v>1</v>
      </c>
    </row>
    <row r="63" spans="1:421" x14ac:dyDescent="0.3">
      <c r="A63" s="273" t="s">
        <v>100</v>
      </c>
      <c r="B63" s="403"/>
      <c r="C63" s="403"/>
      <c r="D63" s="403"/>
      <c r="E63" s="403"/>
      <c r="F63" s="403"/>
      <c r="G63" s="403"/>
      <c r="H63" s="403"/>
      <c r="I63" s="403"/>
      <c r="J63" s="403"/>
      <c r="K63" s="403"/>
      <c r="L63" s="403"/>
      <c r="M63" s="403"/>
      <c r="N63" s="403"/>
      <c r="O63" s="403"/>
      <c r="P63" s="403"/>
      <c r="Q63" s="403"/>
      <c r="R63" s="403"/>
      <c r="S63" s="403"/>
      <c r="T63" s="403"/>
      <c r="U63" s="403"/>
      <c r="V63" s="403"/>
      <c r="W63" s="403"/>
      <c r="X63" s="403"/>
      <c r="Y63" s="403"/>
      <c r="Z63" s="403"/>
      <c r="AA63" s="403"/>
      <c r="AB63" s="403"/>
      <c r="AC63" s="403"/>
      <c r="AD63" s="403"/>
      <c r="AE63" s="403"/>
      <c r="AF63" s="403"/>
      <c r="AG63" s="403"/>
      <c r="AH63" s="403"/>
      <c r="AI63" s="403"/>
      <c r="AJ63" s="403"/>
      <c r="AK63" s="403"/>
      <c r="AL63" s="403"/>
      <c r="AM63" s="403"/>
      <c r="AN63" s="403"/>
      <c r="AO63" s="403"/>
      <c r="AP63" s="403"/>
      <c r="AQ63" s="403"/>
      <c r="AR63" s="403"/>
      <c r="AS63" s="403"/>
      <c r="AT63" s="403"/>
      <c r="AU63" s="403"/>
      <c r="AV63" s="403"/>
      <c r="AW63" s="403"/>
      <c r="AX63" s="403"/>
      <c r="AY63" s="403"/>
      <c r="AZ63" s="403"/>
      <c r="BA63" s="403"/>
      <c r="BB63" s="403"/>
      <c r="BC63" s="403"/>
      <c r="BD63" s="403"/>
      <c r="BE63" s="403"/>
      <c r="BF63" s="403"/>
      <c r="BG63" s="403"/>
      <c r="BH63" s="403"/>
      <c r="BI63" s="403"/>
      <c r="BJ63" s="403"/>
      <c r="BK63" s="403"/>
      <c r="BL63" s="403"/>
      <c r="BM63" s="403"/>
      <c r="BN63" s="403"/>
      <c r="BO63" s="403"/>
      <c r="BP63" s="403"/>
      <c r="BQ63" s="403"/>
      <c r="BR63" s="403"/>
      <c r="BS63" s="403"/>
      <c r="BT63" s="403"/>
      <c r="BU63" s="403"/>
      <c r="BV63" s="403"/>
      <c r="BW63" s="403"/>
      <c r="BX63" s="403"/>
      <c r="BY63" s="403"/>
      <c r="BZ63" s="403"/>
      <c r="CA63" s="403"/>
      <c r="CB63" s="403"/>
      <c r="CC63" s="403"/>
      <c r="CD63" s="403"/>
      <c r="CE63" s="403"/>
      <c r="CF63" s="403"/>
      <c r="CG63" s="403"/>
      <c r="CH63" s="403"/>
      <c r="CI63" s="403"/>
      <c r="CJ63" s="403"/>
      <c r="CK63" s="403"/>
      <c r="CL63" s="403"/>
      <c r="CM63" s="403"/>
      <c r="CN63" s="403"/>
      <c r="CO63" s="403"/>
      <c r="CP63" s="403"/>
      <c r="CQ63" s="403"/>
      <c r="CR63" s="403"/>
      <c r="CS63" s="403"/>
      <c r="CT63" s="403"/>
      <c r="CU63" s="403"/>
      <c r="CV63" s="403"/>
      <c r="CW63" s="403"/>
      <c r="CX63" s="403"/>
      <c r="CY63" s="403"/>
      <c r="CZ63" s="403"/>
      <c r="DA63" s="403"/>
      <c r="DB63" s="403"/>
      <c r="DC63" s="403"/>
      <c r="DD63" s="403"/>
      <c r="DE63" s="403"/>
      <c r="DF63" s="403"/>
      <c r="DG63" s="403"/>
      <c r="DH63" s="403"/>
      <c r="DI63" s="403"/>
      <c r="DJ63" s="403"/>
      <c r="DK63" s="403"/>
      <c r="DL63" s="403"/>
      <c r="DM63" s="403"/>
      <c r="DN63" s="403"/>
      <c r="DO63" s="403"/>
      <c r="DP63" s="403"/>
      <c r="DQ63" s="403"/>
      <c r="DR63" s="403"/>
      <c r="DS63" s="403"/>
      <c r="DT63" s="403"/>
      <c r="DU63" s="403"/>
      <c r="DV63" s="403"/>
      <c r="DW63" s="403"/>
      <c r="DX63" s="403"/>
      <c r="DY63" s="403"/>
      <c r="DZ63" s="403"/>
      <c r="EA63" s="403"/>
      <c r="EB63" s="403"/>
      <c r="EC63" s="403"/>
      <c r="ED63" s="403"/>
      <c r="EE63" s="403"/>
      <c r="EF63" s="403"/>
      <c r="EG63" s="403"/>
      <c r="EH63" s="403"/>
      <c r="EI63" s="403"/>
      <c r="EJ63" s="403"/>
      <c r="EK63" s="403"/>
      <c r="EL63" s="403"/>
      <c r="EM63" s="403"/>
      <c r="EN63" s="403"/>
      <c r="EO63" s="403"/>
      <c r="EP63" s="403"/>
      <c r="EQ63" s="403"/>
      <c r="ER63" s="403"/>
      <c r="ES63" s="403"/>
      <c r="ET63" s="403"/>
      <c r="EU63" s="403"/>
      <c r="EV63" s="403"/>
      <c r="EW63" s="403"/>
      <c r="EX63" s="403"/>
      <c r="EY63" s="403"/>
      <c r="EZ63" s="403"/>
      <c r="FA63" s="403"/>
      <c r="FB63" s="403"/>
      <c r="FC63" s="403"/>
      <c r="FD63" s="403"/>
      <c r="FE63" s="403"/>
      <c r="FF63" s="403"/>
      <c r="FG63" s="403"/>
      <c r="FH63" s="403"/>
      <c r="FI63" s="403"/>
      <c r="FJ63" s="403"/>
      <c r="FK63" s="403"/>
      <c r="FL63" s="403"/>
      <c r="FM63" s="403"/>
      <c r="FN63" s="403"/>
      <c r="FO63" s="403"/>
      <c r="FP63" s="403"/>
      <c r="FQ63" s="403"/>
      <c r="FR63" s="403"/>
      <c r="FS63" s="403"/>
      <c r="FT63" s="403"/>
      <c r="FU63" s="403"/>
      <c r="FV63" s="403"/>
      <c r="FW63" s="403"/>
      <c r="FX63" s="403"/>
      <c r="FY63" s="403"/>
      <c r="FZ63" s="403"/>
      <c r="GA63" s="403"/>
      <c r="GB63" s="403"/>
      <c r="GC63" s="403"/>
      <c r="GD63" s="403"/>
      <c r="GE63" s="403"/>
      <c r="GF63" s="403"/>
      <c r="GG63" s="403"/>
      <c r="GH63" s="403"/>
      <c r="GI63" s="403"/>
      <c r="GJ63" s="403"/>
      <c r="GK63" s="403"/>
      <c r="GL63" s="403"/>
      <c r="GM63" s="403"/>
      <c r="GN63" s="403"/>
      <c r="GO63" s="403"/>
      <c r="GP63" s="403"/>
      <c r="GQ63" s="403"/>
      <c r="GR63" s="403"/>
      <c r="GS63" s="403"/>
      <c r="GT63" s="403"/>
      <c r="GU63" s="403"/>
      <c r="GV63" s="403"/>
      <c r="GW63" s="403"/>
      <c r="GX63" s="403"/>
      <c r="GY63" s="403"/>
      <c r="GZ63" s="403"/>
      <c r="HA63" s="403"/>
      <c r="HB63" s="403"/>
      <c r="HC63" s="403"/>
      <c r="HD63" s="403"/>
      <c r="HE63" s="403"/>
      <c r="HF63" s="403"/>
      <c r="HG63" s="403"/>
      <c r="HH63" s="403"/>
      <c r="HI63" s="403"/>
      <c r="HJ63" s="403"/>
      <c r="HK63" s="403"/>
      <c r="HL63" s="403"/>
      <c r="HM63" s="403"/>
      <c r="HN63" s="403"/>
      <c r="HO63" s="403"/>
      <c r="HP63" s="403"/>
      <c r="HQ63" s="403"/>
      <c r="HR63" s="403"/>
      <c r="HS63" s="403"/>
      <c r="HT63" s="403"/>
      <c r="HU63" s="403"/>
      <c r="HV63" s="403"/>
      <c r="HW63" s="403"/>
      <c r="HX63" s="403"/>
      <c r="HY63" s="403"/>
      <c r="HZ63" s="403"/>
      <c r="IA63" s="403"/>
      <c r="IB63" s="403"/>
      <c r="IC63" s="403"/>
      <c r="ID63" s="403"/>
      <c r="IE63" s="403"/>
      <c r="IF63" s="403"/>
      <c r="IG63" s="403"/>
      <c r="IH63" s="403"/>
      <c r="II63" s="403"/>
      <c r="IJ63" s="403"/>
      <c r="IK63" s="403"/>
      <c r="IL63" s="403"/>
      <c r="IM63" s="403"/>
      <c r="IN63" s="403"/>
      <c r="IO63" s="403"/>
      <c r="IP63" s="403"/>
      <c r="IQ63" s="403"/>
      <c r="IR63" s="403"/>
      <c r="IS63" s="403"/>
      <c r="IT63" s="403"/>
      <c r="IU63" s="403"/>
      <c r="IV63" s="403"/>
      <c r="IW63" s="403"/>
      <c r="IX63" s="403"/>
      <c r="IY63" s="403"/>
      <c r="IZ63" s="403"/>
      <c r="JA63" s="403"/>
      <c r="JB63" s="403"/>
      <c r="JC63" s="403"/>
      <c r="JD63" s="403"/>
      <c r="JE63" s="403"/>
      <c r="JF63" s="403"/>
      <c r="JG63" s="403"/>
      <c r="JH63" s="403"/>
      <c r="JI63" s="403"/>
      <c r="JJ63" s="403"/>
      <c r="JK63" s="403"/>
      <c r="JL63" s="403"/>
      <c r="JM63" s="403"/>
      <c r="JN63" s="403"/>
      <c r="JO63" s="403"/>
      <c r="JP63" s="403"/>
      <c r="JQ63" s="403"/>
      <c r="JR63" s="403"/>
      <c r="JS63" s="403"/>
      <c r="JT63" s="403"/>
      <c r="JU63" s="403"/>
      <c r="JV63" s="403"/>
      <c r="JW63" s="403"/>
      <c r="JX63" s="403"/>
      <c r="JY63" s="403"/>
      <c r="JZ63" s="403"/>
      <c r="KA63" s="403"/>
      <c r="KB63" s="403"/>
      <c r="KC63" s="403"/>
      <c r="KD63" s="403"/>
      <c r="KE63" s="403"/>
      <c r="KF63" s="403"/>
      <c r="KG63" s="403"/>
      <c r="KH63" s="403"/>
      <c r="KI63" s="403"/>
      <c r="KJ63" s="403"/>
      <c r="KK63" s="403"/>
      <c r="KL63" s="403"/>
      <c r="KM63" s="403"/>
      <c r="KN63" s="403"/>
      <c r="KO63" s="403"/>
      <c r="KP63" s="403"/>
      <c r="KQ63" s="403"/>
      <c r="KR63" s="403"/>
      <c r="KS63" s="403"/>
      <c r="KT63" s="403"/>
      <c r="KU63" s="403"/>
      <c r="KV63" s="403"/>
      <c r="KW63" s="403"/>
      <c r="KX63" s="403"/>
      <c r="KY63" s="403"/>
      <c r="KZ63" s="403"/>
      <c r="LA63" s="403"/>
      <c r="LB63" s="403"/>
      <c r="LC63" s="403"/>
      <c r="LD63" s="403"/>
      <c r="LE63" s="403"/>
      <c r="LF63" s="403"/>
      <c r="LG63" s="403"/>
      <c r="LH63" s="403"/>
      <c r="LI63" s="403"/>
      <c r="LJ63" s="403"/>
      <c r="LK63" s="403"/>
      <c r="LL63" s="403"/>
      <c r="LM63" s="403"/>
      <c r="LN63" s="403"/>
      <c r="LO63" s="403"/>
      <c r="LP63" s="403"/>
      <c r="LQ63" s="403"/>
      <c r="LR63" s="403"/>
      <c r="LS63" s="403"/>
      <c r="LT63" s="403"/>
      <c r="LU63" s="403"/>
      <c r="LV63" s="403"/>
      <c r="LW63" s="403"/>
      <c r="LX63" s="403"/>
      <c r="LY63" s="403"/>
      <c r="LZ63" s="403"/>
      <c r="MA63" s="403"/>
      <c r="MB63" s="403"/>
      <c r="MC63" s="403"/>
      <c r="MD63" s="403"/>
      <c r="ME63" s="403"/>
      <c r="MF63" s="403"/>
      <c r="MG63" s="403"/>
      <c r="MH63" s="403"/>
      <c r="MI63" s="403"/>
      <c r="MJ63" s="403"/>
      <c r="MK63" s="403"/>
      <c r="ML63" s="403"/>
      <c r="MM63" s="403"/>
      <c r="MN63" s="403"/>
      <c r="MO63" s="403"/>
      <c r="MP63" s="403"/>
      <c r="MQ63" s="403"/>
      <c r="MR63" s="403"/>
      <c r="MS63" s="403"/>
      <c r="MT63" s="403"/>
      <c r="MU63" s="403"/>
      <c r="MV63" s="403"/>
      <c r="MW63" s="403"/>
      <c r="MX63" s="403"/>
      <c r="MY63" s="403"/>
      <c r="MZ63" s="403"/>
      <c r="NA63" s="403"/>
      <c r="NB63" s="403"/>
      <c r="NC63" s="403"/>
      <c r="ND63" s="403"/>
      <c r="NE63" s="403"/>
      <c r="NF63" s="403"/>
      <c r="NG63" s="403"/>
      <c r="NH63" s="403"/>
      <c r="NI63" s="403"/>
      <c r="NJ63" s="403"/>
      <c r="NK63" s="403"/>
      <c r="NL63" s="403"/>
      <c r="NM63" s="403"/>
      <c r="NN63" s="403"/>
      <c r="NO63" s="403"/>
      <c r="NP63" s="403"/>
      <c r="NQ63" s="403"/>
      <c r="NR63" s="403"/>
      <c r="NS63" s="403"/>
      <c r="NT63" s="403"/>
      <c r="NU63" s="403"/>
      <c r="NV63" s="403"/>
      <c r="NW63" s="403"/>
      <c r="NX63" s="403"/>
      <c r="NY63" s="403"/>
      <c r="NZ63" s="403"/>
      <c r="OA63" s="403"/>
      <c r="OB63" s="403"/>
      <c r="OC63" s="403"/>
      <c r="OD63" s="403"/>
      <c r="OE63" s="403"/>
      <c r="OF63" s="403"/>
      <c r="OG63" s="403"/>
      <c r="OH63" s="403"/>
      <c r="OI63" s="403"/>
      <c r="OJ63" s="403"/>
      <c r="OK63" s="403"/>
      <c r="OL63" s="403"/>
      <c r="OM63" s="403"/>
      <c r="ON63" s="403"/>
      <c r="OO63" s="403"/>
      <c r="OP63" s="403"/>
      <c r="OQ63" s="403"/>
      <c r="OR63" s="403"/>
      <c r="OS63" s="403"/>
      <c r="OT63" s="403"/>
      <c r="OU63" s="403"/>
      <c r="OV63" s="403"/>
      <c r="OW63" s="403"/>
      <c r="OX63" s="403"/>
      <c r="OY63" s="403"/>
      <c r="OZ63" s="403"/>
      <c r="PA63" s="403"/>
      <c r="PB63" s="403"/>
      <c r="PC63" s="403"/>
      <c r="PD63" s="403"/>
      <c r="PE63" s="403"/>
    </row>
    <row r="64" spans="1:421" x14ac:dyDescent="0.3">
      <c r="A64" s="457" t="s">
        <v>100</v>
      </c>
      <c r="B64" s="403"/>
      <c r="C64" s="403"/>
      <c r="D64" s="403"/>
      <c r="E64" s="403"/>
      <c r="F64" s="403"/>
      <c r="G64" s="403"/>
      <c r="H64" s="403"/>
      <c r="I64" s="403"/>
      <c r="J64" s="403"/>
      <c r="K64" s="403"/>
      <c r="L64" s="403"/>
      <c r="M64" s="403"/>
      <c r="N64" s="403"/>
      <c r="O64" s="403"/>
      <c r="P64" s="403"/>
      <c r="Q64" s="403"/>
      <c r="R64" s="403"/>
      <c r="S64" s="403"/>
      <c r="T64" s="403"/>
      <c r="U64" s="403"/>
      <c r="V64" s="403"/>
      <c r="W64" s="403"/>
      <c r="X64" s="403"/>
      <c r="Y64" s="403"/>
      <c r="Z64" s="403"/>
      <c r="AA64" s="403"/>
      <c r="AB64" s="403"/>
      <c r="AC64" s="403"/>
      <c r="AD64" s="403"/>
      <c r="AE64" s="403"/>
      <c r="AF64" s="403"/>
      <c r="AG64" s="403"/>
      <c r="AH64" s="403"/>
      <c r="AI64" s="403"/>
      <c r="AJ64" s="403"/>
      <c r="AK64" s="403"/>
      <c r="AL64" s="403"/>
      <c r="AM64" s="403"/>
      <c r="AN64" s="403"/>
      <c r="AO64" s="403"/>
      <c r="AP64" s="403"/>
      <c r="AQ64" s="403"/>
      <c r="AR64" s="403"/>
      <c r="AS64" s="403"/>
      <c r="AT64" s="403"/>
      <c r="AU64" s="403"/>
      <c r="AV64" s="403"/>
      <c r="AW64" s="403"/>
      <c r="AX64" s="403"/>
      <c r="AY64" s="403"/>
      <c r="AZ64" s="403"/>
      <c r="BA64" s="403"/>
      <c r="BB64" s="403"/>
      <c r="BC64" s="403"/>
      <c r="BD64" s="403"/>
      <c r="BE64" s="403"/>
      <c r="BF64" s="403"/>
      <c r="BG64" s="403"/>
      <c r="BH64" s="403"/>
      <c r="BI64" s="403"/>
      <c r="BJ64" s="403"/>
      <c r="BK64" s="403"/>
      <c r="BL64" s="403"/>
      <c r="BM64" s="403"/>
      <c r="BN64" s="403"/>
      <c r="BO64" s="403"/>
      <c r="BP64" s="403"/>
      <c r="BQ64" s="403"/>
      <c r="BR64" s="403"/>
      <c r="BS64" s="403"/>
      <c r="BT64" s="403"/>
      <c r="BU64" s="403"/>
      <c r="BV64" s="403"/>
      <c r="BW64" s="403"/>
      <c r="BX64" s="403"/>
      <c r="BY64" s="403"/>
      <c r="BZ64" s="403"/>
      <c r="CA64" s="403"/>
      <c r="CB64" s="403"/>
      <c r="CC64" s="403"/>
      <c r="CD64" s="403"/>
      <c r="CE64" s="403"/>
      <c r="CF64" s="403"/>
      <c r="CG64" s="403"/>
      <c r="CH64" s="403"/>
      <c r="CI64" s="403"/>
      <c r="CJ64" s="403"/>
      <c r="CK64" s="403"/>
      <c r="CL64" s="403"/>
      <c r="CM64" s="403"/>
      <c r="CN64" s="403"/>
      <c r="CO64" s="403"/>
      <c r="CP64" s="403"/>
      <c r="CQ64" s="403"/>
      <c r="CR64" s="403"/>
      <c r="CS64" s="403"/>
      <c r="CT64" s="403"/>
      <c r="CU64" s="403"/>
      <c r="CV64" s="403"/>
      <c r="CW64" s="403"/>
      <c r="CX64" s="403"/>
      <c r="CY64" s="403"/>
      <c r="CZ64" s="403"/>
      <c r="DA64" s="403"/>
      <c r="DB64" s="403"/>
      <c r="DC64" s="403"/>
      <c r="DD64" s="403"/>
      <c r="DE64" s="403"/>
      <c r="DF64" s="403"/>
      <c r="DG64" s="403"/>
      <c r="DH64" s="403"/>
      <c r="DI64" s="403"/>
      <c r="DJ64" s="403"/>
      <c r="DK64" s="403"/>
      <c r="DL64" s="403"/>
      <c r="DM64" s="403"/>
      <c r="DN64" s="403"/>
      <c r="DO64" s="403"/>
      <c r="DP64" s="403"/>
      <c r="DQ64" s="403"/>
      <c r="DR64" s="403"/>
      <c r="DS64" s="403"/>
      <c r="DT64" s="403"/>
      <c r="DU64" s="403"/>
      <c r="DV64" s="403"/>
      <c r="DW64" s="403"/>
      <c r="DX64" s="403"/>
      <c r="DY64" s="403"/>
      <c r="DZ64" s="403"/>
      <c r="EA64" s="403"/>
      <c r="EB64" s="403"/>
      <c r="EC64" s="403"/>
      <c r="ED64" s="403"/>
      <c r="EE64" s="403"/>
      <c r="EF64" s="403"/>
      <c r="EG64" s="403"/>
      <c r="EH64" s="403"/>
      <c r="EI64" s="403"/>
      <c r="EJ64" s="403"/>
      <c r="EK64" s="403"/>
      <c r="EL64" s="403"/>
      <c r="EM64" s="403"/>
      <c r="EN64" s="403"/>
      <c r="EO64" s="403"/>
      <c r="EP64" s="403"/>
      <c r="EQ64" s="403"/>
      <c r="ER64" s="403"/>
      <c r="ES64" s="403"/>
      <c r="ET64" s="403"/>
      <c r="EU64" s="403"/>
      <c r="EV64" s="403"/>
      <c r="EW64" s="403"/>
      <c r="EX64" s="403"/>
      <c r="EY64" s="403"/>
      <c r="EZ64" s="403"/>
      <c r="FA64" s="403"/>
      <c r="FB64" s="403"/>
      <c r="FC64" s="403"/>
      <c r="FD64" s="403"/>
      <c r="FE64" s="403"/>
      <c r="FF64" s="403"/>
      <c r="FG64" s="403"/>
      <c r="FH64" s="403"/>
      <c r="FI64" s="403"/>
      <c r="FJ64" s="403"/>
      <c r="FK64" s="403"/>
      <c r="FL64" s="403"/>
      <c r="FM64" s="403"/>
      <c r="FN64" s="403"/>
      <c r="FO64" s="403"/>
      <c r="FP64" s="403"/>
      <c r="FQ64" s="403"/>
      <c r="FR64" s="403"/>
      <c r="FS64" s="403"/>
      <c r="FT64" s="403"/>
      <c r="FU64" s="403"/>
      <c r="FV64" s="403"/>
      <c r="FW64" s="403"/>
      <c r="FX64" s="403"/>
      <c r="FY64" s="403"/>
      <c r="FZ64" s="403"/>
      <c r="GA64" s="403"/>
      <c r="GB64" s="403"/>
      <c r="GC64" s="403"/>
      <c r="GD64" s="403"/>
      <c r="GE64" s="403"/>
      <c r="GF64" s="403"/>
      <c r="GG64" s="403"/>
      <c r="GH64" s="403"/>
      <c r="GI64" s="403"/>
      <c r="GJ64" s="403"/>
      <c r="GK64" s="403"/>
      <c r="GL64" s="403"/>
      <c r="GM64" s="403"/>
      <c r="GN64" s="403"/>
      <c r="GO64" s="403"/>
      <c r="GP64" s="403"/>
      <c r="GQ64" s="403"/>
      <c r="GR64" s="403"/>
      <c r="GS64" s="403"/>
      <c r="GT64" s="403"/>
      <c r="GU64" s="403"/>
      <c r="GV64" s="403"/>
      <c r="GW64" s="403"/>
      <c r="GX64" s="403"/>
      <c r="GY64" s="403"/>
      <c r="GZ64" s="403"/>
      <c r="HA64" s="403"/>
      <c r="HB64" s="403"/>
      <c r="HC64" s="403"/>
      <c r="HD64" s="403"/>
      <c r="HE64" s="403"/>
      <c r="HF64" s="403"/>
      <c r="HG64" s="403"/>
      <c r="HH64" s="403"/>
      <c r="HI64" s="403"/>
      <c r="HJ64" s="403"/>
      <c r="HK64" s="403"/>
      <c r="HL64" s="403"/>
      <c r="HM64" s="403"/>
      <c r="HN64" s="403"/>
      <c r="HO64" s="403"/>
      <c r="HP64" s="403"/>
      <c r="HQ64" s="403"/>
      <c r="HR64" s="403"/>
      <c r="HS64" s="403"/>
      <c r="HT64" s="403"/>
      <c r="HU64" s="403"/>
      <c r="HV64" s="403"/>
      <c r="HW64" s="403"/>
      <c r="HX64" s="403"/>
      <c r="HY64" s="403"/>
      <c r="HZ64" s="403"/>
      <c r="IA64" s="403"/>
      <c r="IB64" s="403"/>
      <c r="IC64" s="403"/>
      <c r="ID64" s="403"/>
      <c r="IE64" s="403"/>
      <c r="IF64" s="403"/>
      <c r="IG64" s="403"/>
      <c r="IH64" s="403"/>
      <c r="II64" s="403"/>
      <c r="IJ64" s="403"/>
      <c r="IK64" s="403"/>
      <c r="IL64" s="403"/>
      <c r="IM64" s="403"/>
      <c r="IN64" s="403"/>
      <c r="IO64" s="403"/>
      <c r="IP64" s="403"/>
      <c r="IQ64" s="403"/>
      <c r="IR64" s="403"/>
      <c r="IS64" s="403"/>
      <c r="IT64" s="403"/>
      <c r="IU64" s="403"/>
      <c r="IV64" s="403"/>
      <c r="IW64" s="403"/>
      <c r="IX64" s="403"/>
      <c r="IY64" s="403"/>
      <c r="IZ64" s="403"/>
      <c r="JA64" s="403"/>
      <c r="JB64" s="403"/>
      <c r="JC64" s="403"/>
      <c r="JD64" s="403"/>
      <c r="JE64" s="403"/>
      <c r="JF64" s="403"/>
      <c r="JG64" s="403"/>
      <c r="JH64" s="403"/>
      <c r="JI64" s="403"/>
      <c r="JJ64" s="403"/>
      <c r="JK64" s="403"/>
      <c r="JL64" s="403"/>
      <c r="JM64" s="403"/>
      <c r="JN64" s="403"/>
      <c r="JO64" s="403"/>
      <c r="JP64" s="403"/>
      <c r="JQ64" s="403"/>
      <c r="JR64" s="403"/>
      <c r="JS64" s="403"/>
      <c r="JT64" s="403"/>
      <c r="JU64" s="403"/>
      <c r="JV64" s="403"/>
      <c r="JW64" s="403"/>
      <c r="JX64" s="403"/>
      <c r="JY64" s="403"/>
      <c r="JZ64" s="403"/>
      <c r="KA64" s="403"/>
      <c r="KB64" s="403"/>
      <c r="KC64" s="403"/>
      <c r="KD64" s="403"/>
      <c r="KE64" s="403"/>
      <c r="KF64" s="403"/>
      <c r="KG64" s="403"/>
      <c r="KH64" s="403"/>
      <c r="KI64" s="403"/>
      <c r="KJ64" s="403"/>
      <c r="KK64" s="403"/>
      <c r="KL64" s="403"/>
      <c r="KM64" s="403"/>
      <c r="KN64" s="403"/>
      <c r="KO64" s="403"/>
      <c r="KP64" s="403"/>
      <c r="KQ64" s="403"/>
      <c r="KR64" s="403"/>
      <c r="KS64" s="403"/>
      <c r="KT64" s="403"/>
      <c r="KU64" s="403"/>
      <c r="KV64" s="403"/>
      <c r="KW64" s="403"/>
      <c r="KX64" s="403"/>
      <c r="KY64" s="403"/>
      <c r="KZ64" s="403"/>
      <c r="LA64" s="403"/>
      <c r="LB64" s="403"/>
      <c r="LC64" s="403"/>
      <c r="LD64" s="403"/>
      <c r="LE64" s="403"/>
      <c r="LF64" s="403"/>
      <c r="LG64" s="403"/>
      <c r="LH64" s="403"/>
      <c r="LI64" s="403"/>
      <c r="LJ64" s="403"/>
      <c r="LK64" s="403"/>
      <c r="LL64" s="403"/>
      <c r="LM64" s="403"/>
      <c r="LN64" s="403"/>
      <c r="LO64" s="403"/>
      <c r="LP64" s="403"/>
      <c r="LQ64" s="403"/>
      <c r="LR64" s="403"/>
      <c r="LS64" s="403"/>
      <c r="LT64" s="403"/>
      <c r="LU64" s="403"/>
      <c r="LV64" s="403"/>
      <c r="LW64" s="403"/>
      <c r="LX64" s="403"/>
      <c r="LY64" s="403"/>
      <c r="LZ64" s="403"/>
      <c r="MA64" s="403"/>
      <c r="MB64" s="403"/>
      <c r="MC64" s="403"/>
      <c r="MD64" s="403"/>
      <c r="ME64" s="403"/>
      <c r="MF64" s="403"/>
      <c r="MG64" s="403"/>
      <c r="MH64" s="403"/>
      <c r="MI64" s="403"/>
      <c r="MJ64" s="403"/>
      <c r="MK64" s="403"/>
      <c r="ML64" s="403"/>
      <c r="MM64" s="403"/>
      <c r="MN64" s="403"/>
      <c r="MO64" s="403"/>
      <c r="MP64" s="403"/>
      <c r="MQ64" s="403"/>
      <c r="MR64" s="403"/>
      <c r="MS64" s="403"/>
      <c r="MT64" s="403"/>
      <c r="MU64" s="403"/>
      <c r="MV64" s="403"/>
      <c r="MW64" s="403"/>
      <c r="MX64" s="403"/>
      <c r="MY64" s="403"/>
      <c r="MZ64" s="403"/>
      <c r="NA64" s="403"/>
      <c r="NB64" s="403"/>
      <c r="NC64" s="403"/>
      <c r="ND64" s="403"/>
      <c r="NE64" s="403"/>
      <c r="NF64" s="403"/>
      <c r="NG64" s="403"/>
      <c r="NH64" s="403"/>
      <c r="NI64" s="403"/>
      <c r="NJ64" s="403"/>
      <c r="NK64" s="403"/>
      <c r="NL64" s="403"/>
      <c r="NM64" s="403"/>
      <c r="NN64" s="403"/>
      <c r="NO64" s="403"/>
      <c r="NP64" s="403"/>
      <c r="NQ64" s="403"/>
      <c r="NR64" s="403"/>
      <c r="NS64" s="403"/>
      <c r="NT64" s="403"/>
      <c r="NU64" s="403"/>
      <c r="NV64" s="403"/>
      <c r="NW64" s="403"/>
      <c r="NX64" s="403"/>
      <c r="NY64" s="403"/>
      <c r="NZ64" s="403"/>
      <c r="OA64" s="403"/>
      <c r="OB64" s="403"/>
      <c r="OC64" s="403"/>
      <c r="OD64" s="403"/>
      <c r="OE64" s="403"/>
      <c r="OF64" s="403"/>
      <c r="OG64" s="403"/>
      <c r="OH64" s="403"/>
      <c r="OI64" s="403"/>
      <c r="OJ64" s="403"/>
      <c r="OK64" s="403"/>
      <c r="OL64" s="403"/>
      <c r="OM64" s="403"/>
      <c r="ON64" s="403"/>
      <c r="OO64" s="403"/>
      <c r="OP64" s="403"/>
      <c r="OQ64" s="403"/>
      <c r="OR64" s="403"/>
      <c r="OS64" s="403"/>
      <c r="OT64" s="403"/>
      <c r="OU64" s="403"/>
      <c r="OV64" s="403"/>
      <c r="OW64" s="403"/>
      <c r="OX64" s="403"/>
      <c r="OY64" s="403"/>
      <c r="OZ64" s="403"/>
      <c r="PA64" s="403"/>
      <c r="PB64" s="403"/>
      <c r="PC64" s="403"/>
      <c r="PD64" s="403"/>
      <c r="PE64" s="403"/>
    </row>
    <row r="65" spans="1:421" x14ac:dyDescent="0.3">
      <c r="A65" s="273" t="s">
        <v>2981</v>
      </c>
      <c r="B65" s="403"/>
      <c r="C65" s="403"/>
      <c r="D65" s="403"/>
      <c r="E65" s="403"/>
      <c r="F65" s="403"/>
      <c r="G65" s="403"/>
      <c r="H65" s="403"/>
      <c r="I65" s="403"/>
      <c r="J65" s="403"/>
      <c r="K65" s="403"/>
      <c r="L65" s="403"/>
      <c r="M65" s="403"/>
      <c r="N65" s="403"/>
      <c r="O65" s="403"/>
      <c r="P65" s="403"/>
      <c r="Q65" s="403"/>
      <c r="R65" s="403"/>
      <c r="S65" s="403"/>
      <c r="T65" s="403"/>
      <c r="U65" s="403"/>
      <c r="V65" s="403"/>
      <c r="W65" s="403"/>
      <c r="X65" s="403"/>
      <c r="Y65" s="403"/>
      <c r="Z65" s="403"/>
      <c r="AA65" s="403"/>
      <c r="AB65" s="403"/>
      <c r="AC65" s="403"/>
      <c r="AD65" s="403"/>
      <c r="AE65" s="403"/>
      <c r="AF65" s="403"/>
      <c r="AG65" s="403"/>
      <c r="AH65" s="403"/>
      <c r="AI65" s="403"/>
      <c r="AJ65" s="403"/>
      <c r="AK65" s="403"/>
      <c r="AL65" s="403"/>
      <c r="AM65" s="403"/>
      <c r="AN65" s="403"/>
      <c r="AO65" s="403"/>
      <c r="AP65" s="403"/>
      <c r="AQ65" s="403"/>
      <c r="AR65" s="403"/>
      <c r="AS65" s="403"/>
      <c r="AT65" s="403"/>
      <c r="AU65" s="403"/>
      <c r="AV65" s="403"/>
      <c r="AW65" s="403"/>
      <c r="AX65" s="403"/>
      <c r="AY65" s="403"/>
      <c r="AZ65" s="403"/>
      <c r="BA65" s="403"/>
      <c r="BB65" s="403"/>
      <c r="BC65" s="403"/>
      <c r="BD65" s="403"/>
      <c r="BE65" s="403"/>
      <c r="BF65" s="403"/>
      <c r="BG65" s="403"/>
      <c r="BH65" s="403"/>
      <c r="BI65" s="403"/>
      <c r="BJ65" s="403"/>
      <c r="BK65" s="403"/>
      <c r="BL65" s="403"/>
      <c r="BM65" s="403"/>
      <c r="BN65" s="403"/>
      <c r="BO65" s="403"/>
      <c r="BP65" s="403"/>
      <c r="BQ65" s="403"/>
      <c r="BR65" s="403"/>
      <c r="BS65" s="403"/>
      <c r="BT65" s="403"/>
      <c r="BU65" s="403"/>
      <c r="BV65" s="403"/>
      <c r="BW65" s="403"/>
      <c r="BX65" s="403"/>
      <c r="BY65" s="403"/>
      <c r="BZ65" s="403"/>
      <c r="CA65" s="403"/>
      <c r="CB65" s="403"/>
      <c r="CC65" s="403"/>
      <c r="CD65" s="403"/>
      <c r="CE65" s="403"/>
      <c r="CF65" s="403"/>
      <c r="CG65" s="403"/>
      <c r="CH65" s="403"/>
      <c r="CI65" s="403"/>
      <c r="CJ65" s="403"/>
      <c r="CK65" s="403"/>
      <c r="CL65" s="403"/>
      <c r="CM65" s="403"/>
      <c r="CN65" s="403"/>
      <c r="CO65" s="403"/>
      <c r="CP65" s="403"/>
      <c r="CQ65" s="403"/>
      <c r="CR65" s="403"/>
      <c r="CS65" s="403"/>
      <c r="CT65" s="403"/>
      <c r="CU65" s="403"/>
      <c r="CV65" s="403"/>
      <c r="CW65" s="403"/>
      <c r="CX65" s="403"/>
      <c r="CY65" s="403"/>
      <c r="CZ65" s="403"/>
      <c r="DA65" s="403"/>
      <c r="DB65" s="403"/>
      <c r="DC65" s="403"/>
      <c r="DD65" s="403"/>
      <c r="DE65" s="403"/>
      <c r="DF65" s="403"/>
      <c r="DG65" s="403"/>
      <c r="DH65" s="403"/>
      <c r="DI65" s="403"/>
      <c r="DJ65" s="403"/>
      <c r="DK65" s="403"/>
      <c r="DL65" s="403"/>
      <c r="DM65" s="403"/>
      <c r="DN65" s="403"/>
      <c r="DO65" s="403"/>
      <c r="DP65" s="403"/>
      <c r="DQ65" s="403"/>
      <c r="DR65" s="403"/>
      <c r="DS65" s="403"/>
      <c r="DT65" s="403"/>
      <c r="DU65" s="403"/>
      <c r="DV65" s="403"/>
      <c r="DW65" s="403"/>
      <c r="DX65" s="403"/>
      <c r="DY65" s="403"/>
      <c r="DZ65" s="403"/>
      <c r="EA65" s="403"/>
      <c r="EB65" s="403"/>
      <c r="EC65" s="403"/>
      <c r="ED65" s="403"/>
      <c r="EE65" s="403"/>
      <c r="EF65" s="403"/>
      <c r="EG65" s="403"/>
      <c r="EH65" s="403"/>
      <c r="EI65" s="403"/>
      <c r="EJ65" s="403"/>
      <c r="EK65" s="403"/>
      <c r="EL65" s="403"/>
      <c r="EM65" s="403"/>
      <c r="EN65" s="403"/>
      <c r="EO65" s="403"/>
      <c r="EP65" s="403"/>
      <c r="EQ65" s="403"/>
      <c r="ER65" s="403"/>
      <c r="ES65" s="403"/>
      <c r="ET65" s="403"/>
      <c r="EU65" s="403"/>
      <c r="EV65" s="403"/>
      <c r="EW65" s="403"/>
      <c r="EX65" s="403"/>
      <c r="EY65" s="403"/>
      <c r="EZ65" s="403"/>
      <c r="FA65" s="403"/>
      <c r="FB65" s="403"/>
      <c r="FC65" s="403"/>
      <c r="FD65" s="403"/>
      <c r="FE65" s="403"/>
      <c r="FF65" s="403"/>
      <c r="FG65" s="403"/>
      <c r="FH65" s="403"/>
      <c r="FI65" s="403"/>
      <c r="FJ65" s="403"/>
      <c r="FK65" s="403"/>
      <c r="FL65" s="403"/>
      <c r="FM65" s="403"/>
      <c r="FN65" s="403"/>
      <c r="FO65" s="403"/>
      <c r="FP65" s="403"/>
      <c r="FQ65" s="403"/>
      <c r="FR65" s="403"/>
      <c r="FS65" s="403"/>
      <c r="FT65" s="403"/>
      <c r="FU65" s="403"/>
      <c r="FV65" s="403"/>
      <c r="FW65" s="403"/>
      <c r="FX65" s="403"/>
      <c r="FY65" s="403"/>
      <c r="FZ65" s="403"/>
      <c r="GA65" s="403"/>
      <c r="GB65" s="403"/>
      <c r="GC65" s="403"/>
      <c r="GD65" s="403"/>
      <c r="GE65" s="403"/>
      <c r="GF65" s="403"/>
      <c r="GG65" s="403"/>
      <c r="GH65" s="403"/>
      <c r="GI65" s="403"/>
      <c r="GJ65" s="403"/>
      <c r="GK65" s="403"/>
      <c r="GL65" s="403"/>
      <c r="GM65" s="403"/>
      <c r="GN65" s="403"/>
      <c r="GO65" s="403"/>
      <c r="GP65" s="403"/>
      <c r="GQ65" s="403"/>
      <c r="GR65" s="403"/>
      <c r="GS65" s="403"/>
      <c r="GT65" s="403"/>
      <c r="GU65" s="403"/>
      <c r="GV65" s="403"/>
      <c r="GW65" s="403"/>
      <c r="GX65" s="403"/>
      <c r="GY65" s="403"/>
      <c r="GZ65" s="403"/>
      <c r="HA65" s="403"/>
      <c r="HB65" s="403"/>
      <c r="HC65" s="403"/>
      <c r="HD65" s="403"/>
      <c r="HE65" s="403"/>
      <c r="HF65" s="403"/>
      <c r="HG65" s="403"/>
      <c r="HH65" s="403"/>
      <c r="HI65" s="403"/>
      <c r="HJ65" s="403"/>
      <c r="HK65" s="403"/>
      <c r="HL65" s="403"/>
      <c r="HM65" s="403"/>
      <c r="HN65" s="403"/>
      <c r="HO65" s="403"/>
      <c r="HP65" s="403"/>
      <c r="HQ65" s="403"/>
      <c r="HR65" s="403"/>
      <c r="HS65" s="403"/>
      <c r="HT65" s="403"/>
      <c r="HU65" s="403"/>
      <c r="HV65" s="403"/>
      <c r="HW65" s="403"/>
      <c r="HX65" s="403"/>
      <c r="HY65" s="403"/>
      <c r="HZ65" s="403"/>
      <c r="IA65" s="403"/>
      <c r="IB65" s="403"/>
      <c r="IC65" s="403"/>
      <c r="ID65" s="403"/>
      <c r="IE65" s="403"/>
      <c r="IF65" s="403"/>
      <c r="IG65" s="403"/>
      <c r="IH65" s="403"/>
      <c r="II65" s="403"/>
      <c r="IJ65" s="403"/>
      <c r="IK65" s="403"/>
      <c r="IL65" s="403"/>
      <c r="IM65" s="403"/>
      <c r="IN65" s="403"/>
      <c r="IO65" s="403"/>
      <c r="IP65" s="403"/>
      <c r="IQ65" s="403"/>
      <c r="IR65" s="403"/>
      <c r="IS65" s="403"/>
      <c r="IT65" s="403"/>
      <c r="IU65" s="403"/>
      <c r="IV65" s="403"/>
      <c r="IW65" s="403"/>
      <c r="IX65" s="403"/>
      <c r="IY65" s="403"/>
      <c r="IZ65" s="403"/>
      <c r="JA65" s="403"/>
      <c r="JB65" s="403"/>
      <c r="JC65" s="403"/>
      <c r="JD65" s="403"/>
      <c r="JE65" s="403"/>
      <c r="JF65" s="403"/>
      <c r="JG65" s="403"/>
      <c r="JH65" s="403"/>
      <c r="JI65" s="403"/>
      <c r="JJ65" s="403"/>
      <c r="JK65" s="403"/>
      <c r="JL65" s="403"/>
      <c r="JM65" s="403"/>
      <c r="JN65" s="403"/>
      <c r="JO65" s="403"/>
      <c r="JP65" s="403"/>
      <c r="JQ65" s="403"/>
      <c r="JR65" s="403"/>
      <c r="JS65" s="403"/>
      <c r="JT65" s="403"/>
      <c r="JU65" s="403"/>
      <c r="JV65" s="403"/>
      <c r="JW65" s="403"/>
      <c r="JX65" s="403"/>
      <c r="JY65" s="403"/>
      <c r="JZ65" s="403"/>
      <c r="KA65" s="403"/>
      <c r="KB65" s="403"/>
      <c r="KC65" s="403"/>
      <c r="KD65" s="403"/>
      <c r="KE65" s="403"/>
      <c r="KF65" s="403"/>
      <c r="KG65" s="403"/>
      <c r="KH65" s="403"/>
      <c r="KI65" s="403"/>
      <c r="KJ65" s="403"/>
      <c r="KK65" s="403"/>
      <c r="KL65" s="403"/>
      <c r="KM65" s="403"/>
      <c r="KN65" s="403"/>
      <c r="KO65" s="403"/>
      <c r="KP65" s="403"/>
      <c r="KQ65" s="403"/>
      <c r="KR65" s="403"/>
      <c r="KS65" s="403"/>
      <c r="KT65" s="403"/>
      <c r="KU65" s="403"/>
      <c r="KV65" s="403"/>
      <c r="KW65" s="403"/>
      <c r="KX65" s="403"/>
      <c r="KY65" s="403"/>
      <c r="KZ65" s="403"/>
      <c r="LA65" s="403"/>
      <c r="LB65" s="403"/>
      <c r="LC65" s="403"/>
      <c r="LD65" s="403"/>
      <c r="LE65" s="403"/>
      <c r="LF65" s="403"/>
      <c r="LG65" s="403"/>
      <c r="LH65" s="403"/>
      <c r="LI65" s="403"/>
      <c r="LJ65" s="403"/>
      <c r="LK65" s="403"/>
      <c r="LL65" s="403"/>
      <c r="LM65" s="403"/>
      <c r="LN65" s="403"/>
      <c r="LO65" s="403"/>
      <c r="LP65" s="403"/>
      <c r="LQ65" s="403"/>
      <c r="LR65" s="403"/>
      <c r="LS65" s="403"/>
      <c r="LT65" s="403"/>
      <c r="LU65" s="403"/>
      <c r="LV65" s="403"/>
      <c r="LW65" s="403"/>
      <c r="LX65" s="403"/>
      <c r="LY65" s="403"/>
      <c r="LZ65" s="403"/>
      <c r="MA65" s="403"/>
      <c r="MB65" s="403"/>
      <c r="MC65" s="403"/>
      <c r="MD65" s="403"/>
      <c r="ME65" s="403"/>
      <c r="MF65" s="403"/>
      <c r="MG65" s="403"/>
      <c r="MH65" s="403"/>
      <c r="MI65" s="403"/>
      <c r="MJ65" s="403"/>
      <c r="MK65" s="403"/>
      <c r="ML65" s="403"/>
      <c r="MM65" s="403"/>
      <c r="MN65" s="403"/>
      <c r="MO65" s="403"/>
      <c r="MP65" s="403"/>
      <c r="MQ65" s="403"/>
      <c r="MR65" s="403"/>
      <c r="MS65" s="403"/>
      <c r="MT65" s="403"/>
      <c r="MU65" s="403"/>
      <c r="MV65" s="403"/>
      <c r="MW65" s="403"/>
      <c r="MX65" s="403"/>
      <c r="MY65" s="403"/>
      <c r="MZ65" s="403"/>
      <c r="NA65" s="403"/>
      <c r="NB65" s="403"/>
      <c r="NC65" s="403"/>
      <c r="ND65" s="403"/>
      <c r="NE65" s="403"/>
      <c r="NF65" s="403"/>
      <c r="NG65" s="403"/>
      <c r="NH65" s="403"/>
      <c r="NI65" s="403"/>
      <c r="NJ65" s="403"/>
      <c r="NK65" s="403"/>
      <c r="NL65" s="403"/>
      <c r="NM65" s="403"/>
      <c r="NN65" s="403"/>
      <c r="NO65" s="403"/>
      <c r="NP65" s="403"/>
      <c r="NQ65" s="403"/>
      <c r="NR65" s="403"/>
      <c r="NS65" s="403"/>
      <c r="NT65" s="403"/>
      <c r="NU65" s="403"/>
      <c r="NV65" s="403"/>
      <c r="NW65" s="403"/>
      <c r="NX65" s="403"/>
      <c r="NY65" s="403"/>
      <c r="NZ65" s="403"/>
      <c r="OA65" s="403"/>
      <c r="OB65" s="403"/>
      <c r="OC65" s="403"/>
      <c r="OD65" s="403"/>
      <c r="OE65" s="403"/>
      <c r="OF65" s="403"/>
      <c r="OG65" s="403"/>
      <c r="OH65" s="403"/>
      <c r="OI65" s="403"/>
      <c r="OJ65" s="403"/>
      <c r="OK65" s="403">
        <v>9</v>
      </c>
      <c r="OL65" s="403">
        <v>9</v>
      </c>
      <c r="OM65" s="403"/>
      <c r="ON65" s="403"/>
      <c r="OO65" s="403"/>
      <c r="OP65" s="403"/>
      <c r="OQ65" s="403">
        <v>1</v>
      </c>
      <c r="OR65" s="403"/>
      <c r="OS65" s="403"/>
      <c r="OT65" s="403"/>
      <c r="OU65" s="403"/>
      <c r="OV65" s="403"/>
      <c r="OW65" s="403"/>
      <c r="OX65" s="403"/>
      <c r="OY65" s="403">
        <v>9</v>
      </c>
      <c r="OZ65" s="403">
        <v>9</v>
      </c>
      <c r="PA65" s="403"/>
      <c r="PB65" s="403"/>
      <c r="PC65" s="403"/>
      <c r="PD65" s="403"/>
      <c r="PE65" s="403">
        <v>1</v>
      </c>
    </row>
    <row r="66" spans="1:421" x14ac:dyDescent="0.3">
      <c r="A66" s="457" t="s">
        <v>3182</v>
      </c>
      <c r="B66" s="403"/>
      <c r="C66" s="403"/>
      <c r="D66" s="403"/>
      <c r="E66" s="403"/>
      <c r="F66" s="403"/>
      <c r="G66" s="403"/>
      <c r="H66" s="403"/>
      <c r="I66" s="403"/>
      <c r="J66" s="403"/>
      <c r="K66" s="403"/>
      <c r="L66" s="403"/>
      <c r="M66" s="403"/>
      <c r="N66" s="403"/>
      <c r="O66" s="403"/>
      <c r="P66" s="403"/>
      <c r="Q66" s="403"/>
      <c r="R66" s="403"/>
      <c r="S66" s="403"/>
      <c r="T66" s="403"/>
      <c r="U66" s="403"/>
      <c r="V66" s="403"/>
      <c r="W66" s="403"/>
      <c r="X66" s="403"/>
      <c r="Y66" s="403"/>
      <c r="Z66" s="403"/>
      <c r="AA66" s="403"/>
      <c r="AB66" s="403"/>
      <c r="AC66" s="403"/>
      <c r="AD66" s="403"/>
      <c r="AE66" s="403"/>
      <c r="AF66" s="403"/>
      <c r="AG66" s="403"/>
      <c r="AH66" s="403"/>
      <c r="AI66" s="403"/>
      <c r="AJ66" s="403"/>
      <c r="AK66" s="403"/>
      <c r="AL66" s="403"/>
      <c r="AM66" s="403"/>
      <c r="AN66" s="403"/>
      <c r="AO66" s="403"/>
      <c r="AP66" s="403"/>
      <c r="AQ66" s="403"/>
      <c r="AR66" s="403"/>
      <c r="AS66" s="403"/>
      <c r="AT66" s="403"/>
      <c r="AU66" s="403"/>
      <c r="AV66" s="403"/>
      <c r="AW66" s="403"/>
      <c r="AX66" s="403"/>
      <c r="AY66" s="403"/>
      <c r="AZ66" s="403"/>
      <c r="BA66" s="403"/>
      <c r="BB66" s="403"/>
      <c r="BC66" s="403"/>
      <c r="BD66" s="403"/>
      <c r="BE66" s="403"/>
      <c r="BF66" s="403"/>
      <c r="BG66" s="403"/>
      <c r="BH66" s="403"/>
      <c r="BI66" s="403"/>
      <c r="BJ66" s="403"/>
      <c r="BK66" s="403"/>
      <c r="BL66" s="403"/>
      <c r="BM66" s="403"/>
      <c r="BN66" s="403"/>
      <c r="BO66" s="403"/>
      <c r="BP66" s="403"/>
      <c r="BQ66" s="403"/>
      <c r="BR66" s="403"/>
      <c r="BS66" s="403"/>
      <c r="BT66" s="403"/>
      <c r="BU66" s="403"/>
      <c r="BV66" s="403"/>
      <c r="BW66" s="403"/>
      <c r="BX66" s="403"/>
      <c r="BY66" s="403"/>
      <c r="BZ66" s="403"/>
      <c r="CA66" s="403"/>
      <c r="CB66" s="403"/>
      <c r="CC66" s="403"/>
      <c r="CD66" s="403"/>
      <c r="CE66" s="403"/>
      <c r="CF66" s="403"/>
      <c r="CG66" s="403"/>
      <c r="CH66" s="403"/>
      <c r="CI66" s="403"/>
      <c r="CJ66" s="403"/>
      <c r="CK66" s="403"/>
      <c r="CL66" s="403"/>
      <c r="CM66" s="403"/>
      <c r="CN66" s="403"/>
      <c r="CO66" s="403"/>
      <c r="CP66" s="403"/>
      <c r="CQ66" s="403"/>
      <c r="CR66" s="403"/>
      <c r="CS66" s="403"/>
      <c r="CT66" s="403"/>
      <c r="CU66" s="403"/>
      <c r="CV66" s="403"/>
      <c r="CW66" s="403"/>
      <c r="CX66" s="403"/>
      <c r="CY66" s="403"/>
      <c r="CZ66" s="403"/>
      <c r="DA66" s="403"/>
      <c r="DB66" s="403"/>
      <c r="DC66" s="403"/>
      <c r="DD66" s="403"/>
      <c r="DE66" s="403"/>
      <c r="DF66" s="403"/>
      <c r="DG66" s="403"/>
      <c r="DH66" s="403"/>
      <c r="DI66" s="403"/>
      <c r="DJ66" s="403"/>
      <c r="DK66" s="403"/>
      <c r="DL66" s="403"/>
      <c r="DM66" s="403"/>
      <c r="DN66" s="403"/>
      <c r="DO66" s="403"/>
      <c r="DP66" s="403"/>
      <c r="DQ66" s="403"/>
      <c r="DR66" s="403"/>
      <c r="DS66" s="403"/>
      <c r="DT66" s="403"/>
      <c r="DU66" s="403"/>
      <c r="DV66" s="403"/>
      <c r="DW66" s="403"/>
      <c r="DX66" s="403"/>
      <c r="DY66" s="403"/>
      <c r="DZ66" s="403"/>
      <c r="EA66" s="403"/>
      <c r="EB66" s="403"/>
      <c r="EC66" s="403"/>
      <c r="ED66" s="403"/>
      <c r="EE66" s="403"/>
      <c r="EF66" s="403"/>
      <c r="EG66" s="403"/>
      <c r="EH66" s="403"/>
      <c r="EI66" s="403"/>
      <c r="EJ66" s="403"/>
      <c r="EK66" s="403"/>
      <c r="EL66" s="403"/>
      <c r="EM66" s="403"/>
      <c r="EN66" s="403"/>
      <c r="EO66" s="403"/>
      <c r="EP66" s="403"/>
      <c r="EQ66" s="403"/>
      <c r="ER66" s="403"/>
      <c r="ES66" s="403"/>
      <c r="ET66" s="403"/>
      <c r="EU66" s="403"/>
      <c r="EV66" s="403"/>
      <c r="EW66" s="403"/>
      <c r="EX66" s="403"/>
      <c r="EY66" s="403"/>
      <c r="EZ66" s="403"/>
      <c r="FA66" s="403"/>
      <c r="FB66" s="403"/>
      <c r="FC66" s="403"/>
      <c r="FD66" s="403"/>
      <c r="FE66" s="403"/>
      <c r="FF66" s="403"/>
      <c r="FG66" s="403"/>
      <c r="FH66" s="403"/>
      <c r="FI66" s="403"/>
      <c r="FJ66" s="403"/>
      <c r="FK66" s="403"/>
      <c r="FL66" s="403"/>
      <c r="FM66" s="403"/>
      <c r="FN66" s="403"/>
      <c r="FO66" s="403"/>
      <c r="FP66" s="403"/>
      <c r="FQ66" s="403"/>
      <c r="FR66" s="403"/>
      <c r="FS66" s="403"/>
      <c r="FT66" s="403"/>
      <c r="FU66" s="403"/>
      <c r="FV66" s="403"/>
      <c r="FW66" s="403"/>
      <c r="FX66" s="403"/>
      <c r="FY66" s="403"/>
      <c r="FZ66" s="403"/>
      <c r="GA66" s="403"/>
      <c r="GB66" s="403"/>
      <c r="GC66" s="403"/>
      <c r="GD66" s="403"/>
      <c r="GE66" s="403"/>
      <c r="GF66" s="403"/>
      <c r="GG66" s="403"/>
      <c r="GH66" s="403"/>
      <c r="GI66" s="403"/>
      <c r="GJ66" s="403"/>
      <c r="GK66" s="403"/>
      <c r="GL66" s="403"/>
      <c r="GM66" s="403"/>
      <c r="GN66" s="403"/>
      <c r="GO66" s="403"/>
      <c r="GP66" s="403"/>
      <c r="GQ66" s="403"/>
      <c r="GR66" s="403"/>
      <c r="GS66" s="403"/>
      <c r="GT66" s="403"/>
      <c r="GU66" s="403"/>
      <c r="GV66" s="403"/>
      <c r="GW66" s="403"/>
      <c r="GX66" s="403"/>
      <c r="GY66" s="403"/>
      <c r="GZ66" s="403"/>
      <c r="HA66" s="403"/>
      <c r="HB66" s="403"/>
      <c r="HC66" s="403"/>
      <c r="HD66" s="403"/>
      <c r="HE66" s="403"/>
      <c r="HF66" s="403"/>
      <c r="HG66" s="403"/>
      <c r="HH66" s="403"/>
      <c r="HI66" s="403"/>
      <c r="HJ66" s="403"/>
      <c r="HK66" s="403"/>
      <c r="HL66" s="403"/>
      <c r="HM66" s="403"/>
      <c r="HN66" s="403"/>
      <c r="HO66" s="403"/>
      <c r="HP66" s="403"/>
      <c r="HQ66" s="403"/>
      <c r="HR66" s="403"/>
      <c r="HS66" s="403"/>
      <c r="HT66" s="403"/>
      <c r="HU66" s="403"/>
      <c r="HV66" s="403"/>
      <c r="HW66" s="403"/>
      <c r="HX66" s="403"/>
      <c r="HY66" s="403"/>
      <c r="HZ66" s="403"/>
      <c r="IA66" s="403"/>
      <c r="IB66" s="403"/>
      <c r="IC66" s="403"/>
      <c r="ID66" s="403"/>
      <c r="IE66" s="403"/>
      <c r="IF66" s="403"/>
      <c r="IG66" s="403"/>
      <c r="IH66" s="403"/>
      <c r="II66" s="403"/>
      <c r="IJ66" s="403"/>
      <c r="IK66" s="403"/>
      <c r="IL66" s="403"/>
      <c r="IM66" s="403"/>
      <c r="IN66" s="403"/>
      <c r="IO66" s="403"/>
      <c r="IP66" s="403"/>
      <c r="IQ66" s="403"/>
      <c r="IR66" s="403"/>
      <c r="IS66" s="403"/>
      <c r="IT66" s="403"/>
      <c r="IU66" s="403"/>
      <c r="IV66" s="403"/>
      <c r="IW66" s="403"/>
      <c r="IX66" s="403"/>
      <c r="IY66" s="403"/>
      <c r="IZ66" s="403"/>
      <c r="JA66" s="403"/>
      <c r="JB66" s="403"/>
      <c r="JC66" s="403"/>
      <c r="JD66" s="403"/>
      <c r="JE66" s="403"/>
      <c r="JF66" s="403"/>
      <c r="JG66" s="403"/>
      <c r="JH66" s="403"/>
      <c r="JI66" s="403"/>
      <c r="JJ66" s="403"/>
      <c r="JK66" s="403"/>
      <c r="JL66" s="403"/>
      <c r="JM66" s="403"/>
      <c r="JN66" s="403"/>
      <c r="JO66" s="403"/>
      <c r="JP66" s="403"/>
      <c r="JQ66" s="403"/>
      <c r="JR66" s="403"/>
      <c r="JS66" s="403"/>
      <c r="JT66" s="403"/>
      <c r="JU66" s="403"/>
      <c r="JV66" s="403"/>
      <c r="JW66" s="403"/>
      <c r="JX66" s="403"/>
      <c r="JY66" s="403"/>
      <c r="JZ66" s="403"/>
      <c r="KA66" s="403"/>
      <c r="KB66" s="403"/>
      <c r="KC66" s="403"/>
      <c r="KD66" s="403"/>
      <c r="KE66" s="403"/>
      <c r="KF66" s="403"/>
      <c r="KG66" s="403"/>
      <c r="KH66" s="403"/>
      <c r="KI66" s="403"/>
      <c r="KJ66" s="403"/>
      <c r="KK66" s="403"/>
      <c r="KL66" s="403"/>
      <c r="KM66" s="403"/>
      <c r="KN66" s="403"/>
      <c r="KO66" s="403"/>
      <c r="KP66" s="403"/>
      <c r="KQ66" s="403"/>
      <c r="KR66" s="403"/>
      <c r="KS66" s="403"/>
      <c r="KT66" s="403"/>
      <c r="KU66" s="403"/>
      <c r="KV66" s="403"/>
      <c r="KW66" s="403"/>
      <c r="KX66" s="403"/>
      <c r="KY66" s="403"/>
      <c r="KZ66" s="403"/>
      <c r="LA66" s="403"/>
      <c r="LB66" s="403"/>
      <c r="LC66" s="403"/>
      <c r="LD66" s="403"/>
      <c r="LE66" s="403"/>
      <c r="LF66" s="403"/>
      <c r="LG66" s="403"/>
      <c r="LH66" s="403"/>
      <c r="LI66" s="403"/>
      <c r="LJ66" s="403"/>
      <c r="LK66" s="403"/>
      <c r="LL66" s="403"/>
      <c r="LM66" s="403"/>
      <c r="LN66" s="403"/>
      <c r="LO66" s="403"/>
      <c r="LP66" s="403"/>
      <c r="LQ66" s="403"/>
      <c r="LR66" s="403"/>
      <c r="LS66" s="403"/>
      <c r="LT66" s="403"/>
      <c r="LU66" s="403"/>
      <c r="LV66" s="403"/>
      <c r="LW66" s="403"/>
      <c r="LX66" s="403"/>
      <c r="LY66" s="403"/>
      <c r="LZ66" s="403"/>
      <c r="MA66" s="403"/>
      <c r="MB66" s="403"/>
      <c r="MC66" s="403"/>
      <c r="MD66" s="403"/>
      <c r="ME66" s="403"/>
      <c r="MF66" s="403"/>
      <c r="MG66" s="403"/>
      <c r="MH66" s="403"/>
      <c r="MI66" s="403"/>
      <c r="MJ66" s="403"/>
      <c r="MK66" s="403"/>
      <c r="ML66" s="403"/>
      <c r="MM66" s="403"/>
      <c r="MN66" s="403"/>
      <c r="MO66" s="403"/>
      <c r="MP66" s="403"/>
      <c r="MQ66" s="403"/>
      <c r="MR66" s="403"/>
      <c r="MS66" s="403"/>
      <c r="MT66" s="403"/>
      <c r="MU66" s="403"/>
      <c r="MV66" s="403"/>
      <c r="MW66" s="403"/>
      <c r="MX66" s="403"/>
      <c r="MY66" s="403"/>
      <c r="MZ66" s="403"/>
      <c r="NA66" s="403"/>
      <c r="NB66" s="403"/>
      <c r="NC66" s="403"/>
      <c r="ND66" s="403"/>
      <c r="NE66" s="403"/>
      <c r="NF66" s="403"/>
      <c r="NG66" s="403"/>
      <c r="NH66" s="403"/>
      <c r="NI66" s="403"/>
      <c r="NJ66" s="403"/>
      <c r="NK66" s="403"/>
      <c r="NL66" s="403"/>
      <c r="NM66" s="403"/>
      <c r="NN66" s="403"/>
      <c r="NO66" s="403"/>
      <c r="NP66" s="403"/>
      <c r="NQ66" s="403"/>
      <c r="NR66" s="403"/>
      <c r="NS66" s="403"/>
      <c r="NT66" s="403"/>
      <c r="NU66" s="403"/>
      <c r="NV66" s="403"/>
      <c r="NW66" s="403"/>
      <c r="NX66" s="403"/>
      <c r="NY66" s="403"/>
      <c r="NZ66" s="403"/>
      <c r="OA66" s="403"/>
      <c r="OB66" s="403"/>
      <c r="OC66" s="403"/>
      <c r="OD66" s="403"/>
      <c r="OE66" s="403"/>
      <c r="OF66" s="403"/>
      <c r="OG66" s="403"/>
      <c r="OH66" s="403"/>
      <c r="OI66" s="403"/>
      <c r="OJ66" s="403"/>
      <c r="OK66" s="403">
        <v>9</v>
      </c>
      <c r="OL66" s="403">
        <v>9</v>
      </c>
      <c r="OM66" s="403"/>
      <c r="ON66" s="403"/>
      <c r="OO66" s="403"/>
      <c r="OP66" s="403"/>
      <c r="OQ66" s="403">
        <v>1</v>
      </c>
      <c r="OR66" s="403"/>
      <c r="OS66" s="403"/>
      <c r="OT66" s="403"/>
      <c r="OU66" s="403"/>
      <c r="OV66" s="403"/>
      <c r="OW66" s="403"/>
      <c r="OX66" s="403"/>
      <c r="OY66" s="403">
        <v>9</v>
      </c>
      <c r="OZ66" s="403">
        <v>9</v>
      </c>
      <c r="PA66" s="403"/>
      <c r="PB66" s="403"/>
      <c r="PC66" s="403"/>
      <c r="PD66" s="403"/>
      <c r="PE66" s="403">
        <v>1</v>
      </c>
    </row>
    <row r="67" spans="1:421" x14ac:dyDescent="0.3">
      <c r="A67" s="273" t="s">
        <v>58</v>
      </c>
      <c r="B67" s="403">
        <v>9</v>
      </c>
      <c r="C67" s="403">
        <v>9</v>
      </c>
      <c r="D67" s="403">
        <v>9</v>
      </c>
      <c r="E67" s="403">
        <v>9</v>
      </c>
      <c r="F67" s="403">
        <v>9</v>
      </c>
      <c r="G67" s="403">
        <v>9</v>
      </c>
      <c r="H67" s="403">
        <v>9</v>
      </c>
      <c r="I67" s="403">
        <v>9</v>
      </c>
      <c r="J67" s="403">
        <v>9</v>
      </c>
      <c r="K67" s="403">
        <v>9</v>
      </c>
      <c r="L67" s="403">
        <v>6</v>
      </c>
      <c r="M67" s="403">
        <v>9</v>
      </c>
      <c r="N67" s="403">
        <v>9</v>
      </c>
      <c r="O67" s="403">
        <v>9</v>
      </c>
      <c r="P67" s="403">
        <v>3</v>
      </c>
      <c r="Q67" s="403">
        <v>3</v>
      </c>
      <c r="R67" s="403">
        <v>3</v>
      </c>
      <c r="S67" s="403">
        <v>3</v>
      </c>
      <c r="T67" s="403">
        <v>3</v>
      </c>
      <c r="U67" s="403">
        <v>3</v>
      </c>
      <c r="V67" s="403">
        <v>3</v>
      </c>
      <c r="W67" s="403">
        <v>12</v>
      </c>
      <c r="X67" s="403">
        <v>12</v>
      </c>
      <c r="Y67" s="403">
        <v>10</v>
      </c>
      <c r="Z67" s="403">
        <v>3</v>
      </c>
      <c r="AA67" s="403">
        <v>12</v>
      </c>
      <c r="AB67" s="403">
        <v>12</v>
      </c>
      <c r="AC67" s="403">
        <v>12</v>
      </c>
      <c r="AD67" s="403">
        <v>9</v>
      </c>
      <c r="AE67" s="403">
        <v>9</v>
      </c>
      <c r="AF67" s="403">
        <v>8</v>
      </c>
      <c r="AG67" s="403">
        <v>2</v>
      </c>
      <c r="AH67" s="403">
        <v>9</v>
      </c>
      <c r="AI67" s="403">
        <v>9</v>
      </c>
      <c r="AJ67" s="403">
        <v>9</v>
      </c>
      <c r="AK67" s="403">
        <v>6</v>
      </c>
      <c r="AL67" s="403">
        <v>6</v>
      </c>
      <c r="AM67" s="403">
        <v>3</v>
      </c>
      <c r="AN67" s="403"/>
      <c r="AO67" s="403">
        <v>6</v>
      </c>
      <c r="AP67" s="403">
        <v>6</v>
      </c>
      <c r="AQ67" s="403">
        <v>6</v>
      </c>
      <c r="AR67" s="403">
        <v>6</v>
      </c>
      <c r="AS67" s="403">
        <v>6</v>
      </c>
      <c r="AT67" s="403">
        <v>3</v>
      </c>
      <c r="AU67" s="403"/>
      <c r="AV67" s="403">
        <v>6</v>
      </c>
      <c r="AW67" s="403">
        <v>6</v>
      </c>
      <c r="AX67" s="403">
        <v>6</v>
      </c>
      <c r="AY67" s="403">
        <v>4</v>
      </c>
      <c r="AZ67" s="403">
        <v>4</v>
      </c>
      <c r="BA67" s="403">
        <v>3</v>
      </c>
      <c r="BB67" s="403"/>
      <c r="BC67" s="403">
        <v>4</v>
      </c>
      <c r="BD67" s="403">
        <v>4</v>
      </c>
      <c r="BE67" s="403">
        <v>4</v>
      </c>
      <c r="BF67" s="403">
        <v>4</v>
      </c>
      <c r="BG67" s="403">
        <v>4</v>
      </c>
      <c r="BH67" s="403">
        <v>1</v>
      </c>
      <c r="BI67" s="403"/>
      <c r="BJ67" s="403">
        <v>4</v>
      </c>
      <c r="BK67" s="403">
        <v>4</v>
      </c>
      <c r="BL67" s="403">
        <v>4</v>
      </c>
      <c r="BM67" s="403">
        <v>5</v>
      </c>
      <c r="BN67" s="403">
        <v>5</v>
      </c>
      <c r="BO67" s="403">
        <v>4</v>
      </c>
      <c r="BP67" s="403">
        <v>4</v>
      </c>
      <c r="BQ67" s="403">
        <v>5</v>
      </c>
      <c r="BR67" s="403">
        <v>5</v>
      </c>
      <c r="BS67" s="403">
        <v>5</v>
      </c>
      <c r="BT67" s="403">
        <v>4</v>
      </c>
      <c r="BU67" s="403">
        <v>4</v>
      </c>
      <c r="BV67" s="403">
        <v>4</v>
      </c>
      <c r="BW67" s="403">
        <v>3</v>
      </c>
      <c r="BX67" s="403">
        <v>4</v>
      </c>
      <c r="BY67" s="403">
        <v>4</v>
      </c>
      <c r="BZ67" s="403">
        <v>4</v>
      </c>
      <c r="CA67" s="403">
        <v>3</v>
      </c>
      <c r="CB67" s="403">
        <v>3</v>
      </c>
      <c r="CC67" s="403">
        <v>3</v>
      </c>
      <c r="CD67" s="403">
        <v>3</v>
      </c>
      <c r="CE67" s="403">
        <v>3</v>
      </c>
      <c r="CF67" s="403">
        <v>3</v>
      </c>
      <c r="CG67" s="403">
        <v>3</v>
      </c>
      <c r="CH67" s="403">
        <v>7</v>
      </c>
      <c r="CI67" s="403">
        <v>7</v>
      </c>
      <c r="CJ67" s="403">
        <v>3</v>
      </c>
      <c r="CK67" s="403">
        <v>1</v>
      </c>
      <c r="CL67" s="403">
        <v>7</v>
      </c>
      <c r="CM67" s="403">
        <v>7</v>
      </c>
      <c r="CN67" s="403">
        <v>7</v>
      </c>
      <c r="CO67" s="403">
        <v>5</v>
      </c>
      <c r="CP67" s="403">
        <v>5</v>
      </c>
      <c r="CQ67" s="403">
        <v>5</v>
      </c>
      <c r="CR67" s="403">
        <v>5</v>
      </c>
      <c r="CS67" s="403">
        <v>5</v>
      </c>
      <c r="CT67" s="403">
        <v>5</v>
      </c>
      <c r="CU67" s="403">
        <v>5</v>
      </c>
      <c r="CV67" s="403">
        <v>7</v>
      </c>
      <c r="CW67" s="403">
        <v>7</v>
      </c>
      <c r="CX67" s="403">
        <v>6</v>
      </c>
      <c r="CY67" s="403">
        <v>6</v>
      </c>
      <c r="CZ67" s="403">
        <v>6</v>
      </c>
      <c r="DA67" s="403">
        <v>7</v>
      </c>
      <c r="DB67" s="403">
        <v>6</v>
      </c>
      <c r="DC67" s="403">
        <v>4</v>
      </c>
      <c r="DD67" s="403">
        <v>4</v>
      </c>
      <c r="DE67" s="403">
        <v>4</v>
      </c>
      <c r="DF67" s="403">
        <v>4</v>
      </c>
      <c r="DG67" s="403">
        <v>4</v>
      </c>
      <c r="DH67" s="403">
        <v>4</v>
      </c>
      <c r="DI67" s="403">
        <v>4</v>
      </c>
      <c r="DJ67" s="403">
        <v>7</v>
      </c>
      <c r="DK67" s="403">
        <v>7</v>
      </c>
      <c r="DL67" s="403">
        <v>6</v>
      </c>
      <c r="DM67" s="403">
        <v>6</v>
      </c>
      <c r="DN67" s="403">
        <v>7</v>
      </c>
      <c r="DO67" s="403">
        <v>6</v>
      </c>
      <c r="DP67" s="403">
        <v>6</v>
      </c>
      <c r="DQ67" s="403">
        <v>4</v>
      </c>
      <c r="DR67" s="403">
        <v>4</v>
      </c>
      <c r="DS67" s="403">
        <v>4</v>
      </c>
      <c r="DT67" s="403">
        <v>4</v>
      </c>
      <c r="DU67" s="403">
        <v>4</v>
      </c>
      <c r="DV67" s="403">
        <v>4</v>
      </c>
      <c r="DW67" s="403">
        <v>4</v>
      </c>
      <c r="DX67" s="403">
        <v>3</v>
      </c>
      <c r="DY67" s="403">
        <v>3</v>
      </c>
      <c r="DZ67" s="403">
        <v>3</v>
      </c>
      <c r="EA67" s="403"/>
      <c r="EB67" s="403">
        <v>3</v>
      </c>
      <c r="EC67" s="403">
        <v>3</v>
      </c>
      <c r="ED67" s="403">
        <v>3</v>
      </c>
      <c r="EE67" s="403">
        <v>12</v>
      </c>
      <c r="EF67" s="403">
        <v>12</v>
      </c>
      <c r="EG67" s="403">
        <v>12</v>
      </c>
      <c r="EH67" s="403">
        <v>11</v>
      </c>
      <c r="EI67" s="403">
        <v>11</v>
      </c>
      <c r="EJ67" s="403">
        <v>11</v>
      </c>
      <c r="EK67" s="403">
        <v>11</v>
      </c>
      <c r="EL67" s="403">
        <v>5</v>
      </c>
      <c r="EM67" s="403">
        <v>5</v>
      </c>
      <c r="EN67" s="403">
        <v>5</v>
      </c>
      <c r="EO67" s="403">
        <v>5</v>
      </c>
      <c r="EP67" s="403">
        <v>5</v>
      </c>
      <c r="EQ67" s="403">
        <v>5</v>
      </c>
      <c r="ER67" s="403">
        <v>5</v>
      </c>
      <c r="ES67" s="403">
        <v>6</v>
      </c>
      <c r="ET67" s="403">
        <v>6</v>
      </c>
      <c r="EU67" s="403">
        <v>6</v>
      </c>
      <c r="EV67" s="403">
        <v>6</v>
      </c>
      <c r="EW67" s="403">
        <v>6</v>
      </c>
      <c r="EX67" s="403">
        <v>6</v>
      </c>
      <c r="EY67" s="403">
        <v>6</v>
      </c>
      <c r="EZ67" s="403">
        <v>4</v>
      </c>
      <c r="FA67" s="403">
        <v>4</v>
      </c>
      <c r="FB67" s="403">
        <v>4</v>
      </c>
      <c r="FC67" s="403">
        <v>4</v>
      </c>
      <c r="FD67" s="403">
        <v>4</v>
      </c>
      <c r="FE67" s="403">
        <v>4</v>
      </c>
      <c r="FF67" s="403">
        <v>4</v>
      </c>
      <c r="FG67" s="403">
        <v>8</v>
      </c>
      <c r="FH67" s="403">
        <v>8</v>
      </c>
      <c r="FI67" s="403">
        <v>8</v>
      </c>
      <c r="FJ67" s="403">
        <v>8</v>
      </c>
      <c r="FK67" s="403">
        <v>8</v>
      </c>
      <c r="FL67" s="403">
        <v>8</v>
      </c>
      <c r="FM67" s="403">
        <v>8</v>
      </c>
      <c r="FN67" s="403">
        <v>8</v>
      </c>
      <c r="FO67" s="403">
        <v>8</v>
      </c>
      <c r="FP67" s="403">
        <v>8</v>
      </c>
      <c r="FQ67" s="403">
        <v>8</v>
      </c>
      <c r="FR67" s="403">
        <v>8</v>
      </c>
      <c r="FS67" s="403">
        <v>8</v>
      </c>
      <c r="FT67" s="403">
        <v>8</v>
      </c>
      <c r="FU67" s="403">
        <v>44</v>
      </c>
      <c r="FV67" s="403">
        <v>44</v>
      </c>
      <c r="FW67" s="403">
        <v>42</v>
      </c>
      <c r="FX67" s="403"/>
      <c r="FY67" s="403">
        <v>34</v>
      </c>
      <c r="FZ67" s="403">
        <v>34</v>
      </c>
      <c r="GA67" s="403">
        <v>34</v>
      </c>
      <c r="GB67" s="403">
        <v>43</v>
      </c>
      <c r="GC67" s="403">
        <v>43</v>
      </c>
      <c r="GD67" s="403">
        <v>36</v>
      </c>
      <c r="GE67" s="403"/>
      <c r="GF67" s="403">
        <v>36</v>
      </c>
      <c r="GG67" s="403">
        <v>36</v>
      </c>
      <c r="GH67" s="403">
        <v>36</v>
      </c>
      <c r="GI67" s="403">
        <v>6</v>
      </c>
      <c r="GJ67" s="403">
        <v>6</v>
      </c>
      <c r="GK67" s="403">
        <v>6</v>
      </c>
      <c r="GL67" s="403">
        <v>6</v>
      </c>
      <c r="GM67" s="403">
        <v>6</v>
      </c>
      <c r="GN67" s="403">
        <v>6</v>
      </c>
      <c r="GO67" s="403">
        <v>6</v>
      </c>
      <c r="GP67" s="403">
        <v>11</v>
      </c>
      <c r="GQ67" s="403">
        <v>11</v>
      </c>
      <c r="GR67" s="403">
        <v>11</v>
      </c>
      <c r="GS67" s="403">
        <v>10</v>
      </c>
      <c r="GT67" s="403">
        <v>10</v>
      </c>
      <c r="GU67" s="403">
        <v>10</v>
      </c>
      <c r="GV67" s="403">
        <v>10</v>
      </c>
      <c r="GW67" s="403">
        <v>2</v>
      </c>
      <c r="GX67" s="403">
        <v>2</v>
      </c>
      <c r="GY67" s="403">
        <v>2</v>
      </c>
      <c r="GZ67" s="403">
        <v>1</v>
      </c>
      <c r="HA67" s="403">
        <v>1</v>
      </c>
      <c r="HB67" s="403">
        <v>1</v>
      </c>
      <c r="HC67" s="403">
        <v>1</v>
      </c>
      <c r="HD67" s="403">
        <v>1</v>
      </c>
      <c r="HE67" s="403">
        <v>1</v>
      </c>
      <c r="HF67" s="403">
        <v>1</v>
      </c>
      <c r="HG67" s="403">
        <v>1</v>
      </c>
      <c r="HH67" s="403">
        <v>1</v>
      </c>
      <c r="HI67" s="403">
        <v>1</v>
      </c>
      <c r="HJ67" s="403">
        <v>1</v>
      </c>
      <c r="HK67" s="403">
        <v>9</v>
      </c>
      <c r="HL67" s="403">
        <v>9</v>
      </c>
      <c r="HM67" s="403">
        <v>4</v>
      </c>
      <c r="HN67" s="403">
        <v>3</v>
      </c>
      <c r="HO67" s="403">
        <v>8</v>
      </c>
      <c r="HP67" s="403">
        <v>9</v>
      </c>
      <c r="HQ67" s="403">
        <v>9</v>
      </c>
      <c r="HR67" s="403">
        <v>7</v>
      </c>
      <c r="HS67" s="403">
        <v>7</v>
      </c>
      <c r="HT67" s="403">
        <v>7</v>
      </c>
      <c r="HU67" s="403">
        <v>5</v>
      </c>
      <c r="HV67" s="403">
        <v>5</v>
      </c>
      <c r="HW67" s="403">
        <v>5</v>
      </c>
      <c r="HX67" s="403">
        <v>5</v>
      </c>
      <c r="HY67" s="403">
        <v>17</v>
      </c>
      <c r="HZ67" s="403">
        <v>17</v>
      </c>
      <c r="IA67" s="403">
        <v>17</v>
      </c>
      <c r="IB67" s="403">
        <v>17</v>
      </c>
      <c r="IC67" s="403">
        <v>16</v>
      </c>
      <c r="ID67" s="403">
        <v>17</v>
      </c>
      <c r="IE67" s="403">
        <v>17</v>
      </c>
      <c r="IF67" s="403">
        <v>5</v>
      </c>
      <c r="IG67" s="403">
        <v>5</v>
      </c>
      <c r="IH67" s="403">
        <v>5</v>
      </c>
      <c r="II67" s="403">
        <v>5</v>
      </c>
      <c r="IJ67" s="403">
        <v>5</v>
      </c>
      <c r="IK67" s="403">
        <v>5</v>
      </c>
      <c r="IL67" s="403">
        <v>5</v>
      </c>
      <c r="IM67" s="403">
        <v>15</v>
      </c>
      <c r="IN67" s="403">
        <v>15</v>
      </c>
      <c r="IO67" s="403">
        <v>11</v>
      </c>
      <c r="IP67" s="403">
        <v>4</v>
      </c>
      <c r="IQ67" s="403">
        <v>15</v>
      </c>
      <c r="IR67" s="403">
        <v>15</v>
      </c>
      <c r="IS67" s="403">
        <v>15</v>
      </c>
      <c r="IT67" s="403">
        <v>8</v>
      </c>
      <c r="IU67" s="403">
        <v>8</v>
      </c>
      <c r="IV67" s="403">
        <v>8</v>
      </c>
      <c r="IW67" s="403">
        <v>5</v>
      </c>
      <c r="IX67" s="403">
        <v>8</v>
      </c>
      <c r="IY67" s="403">
        <v>8</v>
      </c>
      <c r="IZ67" s="403">
        <v>8</v>
      </c>
      <c r="JA67" s="403">
        <v>8</v>
      </c>
      <c r="JB67" s="403">
        <v>8</v>
      </c>
      <c r="JC67" s="403">
        <v>8</v>
      </c>
      <c r="JD67" s="403">
        <v>7</v>
      </c>
      <c r="JE67" s="403">
        <v>8</v>
      </c>
      <c r="JF67" s="403">
        <v>7</v>
      </c>
      <c r="JG67" s="403">
        <v>8</v>
      </c>
      <c r="JH67" s="403">
        <v>4</v>
      </c>
      <c r="JI67" s="403">
        <v>4</v>
      </c>
      <c r="JJ67" s="403"/>
      <c r="JK67" s="403"/>
      <c r="JL67" s="403">
        <v>4</v>
      </c>
      <c r="JM67" s="403">
        <v>4</v>
      </c>
      <c r="JN67" s="403">
        <v>4</v>
      </c>
      <c r="JO67" s="403">
        <v>13</v>
      </c>
      <c r="JP67" s="403">
        <v>13</v>
      </c>
      <c r="JQ67" s="403">
        <v>10</v>
      </c>
      <c r="JR67" s="403">
        <v>5</v>
      </c>
      <c r="JS67" s="403">
        <v>13</v>
      </c>
      <c r="JT67" s="403">
        <v>13</v>
      </c>
      <c r="JU67" s="403">
        <v>13</v>
      </c>
      <c r="JV67" s="403">
        <v>8</v>
      </c>
      <c r="JW67" s="403">
        <v>8</v>
      </c>
      <c r="JX67" s="403">
        <v>8</v>
      </c>
      <c r="JY67" s="403">
        <v>8</v>
      </c>
      <c r="JZ67" s="403">
        <v>7</v>
      </c>
      <c r="KA67" s="403">
        <v>8</v>
      </c>
      <c r="KB67" s="403">
        <v>8</v>
      </c>
      <c r="KC67" s="403">
        <v>7</v>
      </c>
      <c r="KD67" s="403">
        <v>7</v>
      </c>
      <c r="KE67" s="403">
        <v>7</v>
      </c>
      <c r="KF67" s="403">
        <v>7</v>
      </c>
      <c r="KG67" s="403">
        <v>7</v>
      </c>
      <c r="KH67" s="403">
        <v>7</v>
      </c>
      <c r="KI67" s="403">
        <v>7</v>
      </c>
      <c r="KJ67" s="403">
        <v>2</v>
      </c>
      <c r="KK67" s="403">
        <v>2</v>
      </c>
      <c r="KL67" s="403">
        <v>2</v>
      </c>
      <c r="KM67" s="403"/>
      <c r="KN67" s="403">
        <v>2</v>
      </c>
      <c r="KO67" s="403">
        <v>2</v>
      </c>
      <c r="KP67" s="403">
        <v>2</v>
      </c>
      <c r="KQ67" s="403">
        <v>14</v>
      </c>
      <c r="KR67" s="403">
        <v>14</v>
      </c>
      <c r="KS67" s="403">
        <v>6</v>
      </c>
      <c r="KT67" s="403"/>
      <c r="KU67" s="403">
        <v>9</v>
      </c>
      <c r="KV67" s="403">
        <v>14</v>
      </c>
      <c r="KW67" s="403">
        <v>9</v>
      </c>
      <c r="KX67" s="403">
        <v>5</v>
      </c>
      <c r="KY67" s="403">
        <v>5</v>
      </c>
      <c r="KZ67" s="403">
        <v>3</v>
      </c>
      <c r="LA67" s="403"/>
      <c r="LB67" s="403">
        <v>5</v>
      </c>
      <c r="LC67" s="403">
        <v>5</v>
      </c>
      <c r="LD67" s="403">
        <v>5</v>
      </c>
      <c r="LE67" s="403">
        <v>9</v>
      </c>
      <c r="LF67" s="403">
        <v>9</v>
      </c>
      <c r="LG67" s="403">
        <v>3</v>
      </c>
      <c r="LH67" s="403"/>
      <c r="LI67" s="403">
        <v>9</v>
      </c>
      <c r="LJ67" s="403">
        <v>9</v>
      </c>
      <c r="LK67" s="403">
        <v>9</v>
      </c>
      <c r="LL67" s="403">
        <v>7</v>
      </c>
      <c r="LM67" s="403">
        <v>7</v>
      </c>
      <c r="LN67" s="403">
        <v>2</v>
      </c>
      <c r="LO67" s="403"/>
      <c r="LP67" s="403">
        <v>6</v>
      </c>
      <c r="LQ67" s="403">
        <v>7</v>
      </c>
      <c r="LR67" s="403">
        <v>7</v>
      </c>
      <c r="LS67" s="403">
        <v>5</v>
      </c>
      <c r="LT67" s="403">
        <v>5</v>
      </c>
      <c r="LU67" s="403">
        <v>5</v>
      </c>
      <c r="LV67" s="403"/>
      <c r="LW67" s="403">
        <v>5</v>
      </c>
      <c r="LX67" s="403">
        <v>5</v>
      </c>
      <c r="LY67" s="403">
        <v>5</v>
      </c>
      <c r="LZ67" s="403">
        <v>7</v>
      </c>
      <c r="MA67" s="403">
        <v>7</v>
      </c>
      <c r="MB67" s="403">
        <v>1</v>
      </c>
      <c r="MC67" s="403"/>
      <c r="MD67" s="403">
        <v>6</v>
      </c>
      <c r="ME67" s="403">
        <v>7</v>
      </c>
      <c r="MF67" s="403">
        <v>7</v>
      </c>
      <c r="MG67" s="403">
        <v>14</v>
      </c>
      <c r="MH67" s="403">
        <v>14</v>
      </c>
      <c r="MI67" s="403">
        <v>9</v>
      </c>
      <c r="MJ67" s="403"/>
      <c r="MK67" s="403">
        <v>14</v>
      </c>
      <c r="ML67" s="403">
        <v>14</v>
      </c>
      <c r="MM67" s="403">
        <v>14</v>
      </c>
      <c r="MN67" s="403">
        <v>4</v>
      </c>
      <c r="MO67" s="403">
        <v>4</v>
      </c>
      <c r="MP67" s="403">
        <v>1</v>
      </c>
      <c r="MQ67" s="403"/>
      <c r="MR67" s="403">
        <v>4</v>
      </c>
      <c r="MS67" s="403">
        <v>4</v>
      </c>
      <c r="MT67" s="403">
        <v>4</v>
      </c>
      <c r="MU67" s="403">
        <v>38</v>
      </c>
      <c r="MV67" s="403">
        <v>38</v>
      </c>
      <c r="MW67" s="403">
        <v>36</v>
      </c>
      <c r="MX67" s="403"/>
      <c r="MY67" s="403">
        <v>20</v>
      </c>
      <c r="MZ67" s="403">
        <v>26</v>
      </c>
      <c r="NA67" s="403">
        <v>20</v>
      </c>
      <c r="NB67" s="403">
        <v>13</v>
      </c>
      <c r="NC67" s="403">
        <v>13</v>
      </c>
      <c r="ND67" s="403">
        <v>12</v>
      </c>
      <c r="NE67" s="403"/>
      <c r="NF67" s="403">
        <v>8</v>
      </c>
      <c r="NG67" s="403">
        <v>8</v>
      </c>
      <c r="NH67" s="403">
        <v>8</v>
      </c>
      <c r="NI67" s="403">
        <v>3</v>
      </c>
      <c r="NJ67" s="403">
        <v>3</v>
      </c>
      <c r="NK67" s="403"/>
      <c r="NL67" s="403"/>
      <c r="NM67" s="403"/>
      <c r="NN67" s="403">
        <v>3</v>
      </c>
      <c r="NO67" s="403"/>
      <c r="NP67" s="403">
        <v>23</v>
      </c>
      <c r="NQ67" s="403">
        <v>23</v>
      </c>
      <c r="NR67" s="403">
        <v>21</v>
      </c>
      <c r="NS67" s="403"/>
      <c r="NT67" s="403">
        <v>14</v>
      </c>
      <c r="NU67" s="403">
        <v>17</v>
      </c>
      <c r="NV67" s="403">
        <v>14</v>
      </c>
      <c r="NW67" s="403">
        <v>14</v>
      </c>
      <c r="NX67" s="403">
        <v>14</v>
      </c>
      <c r="NY67" s="403">
        <v>4</v>
      </c>
      <c r="NZ67" s="403"/>
      <c r="OA67" s="403"/>
      <c r="OB67" s="403">
        <v>14</v>
      </c>
      <c r="OC67" s="403">
        <v>14</v>
      </c>
      <c r="OD67" s="403">
        <v>9</v>
      </c>
      <c r="OE67" s="403">
        <v>9</v>
      </c>
      <c r="OF67" s="403"/>
      <c r="OG67" s="403"/>
      <c r="OH67" s="403">
        <v>3</v>
      </c>
      <c r="OI67" s="403">
        <v>8</v>
      </c>
      <c r="OJ67" s="403">
        <v>8</v>
      </c>
      <c r="OK67" s="403">
        <v>9</v>
      </c>
      <c r="OL67" s="403">
        <v>9</v>
      </c>
      <c r="OM67" s="403"/>
      <c r="ON67" s="403"/>
      <c r="OO67" s="403"/>
      <c r="OP67" s="403"/>
      <c r="OQ67" s="403">
        <v>1</v>
      </c>
      <c r="OR67" s="403"/>
      <c r="OS67" s="403"/>
      <c r="OT67" s="403"/>
      <c r="OU67" s="403"/>
      <c r="OV67" s="403"/>
      <c r="OW67" s="403"/>
      <c r="OX67" s="403"/>
      <c r="OY67" s="403">
        <v>538</v>
      </c>
      <c r="OZ67" s="403">
        <v>538</v>
      </c>
      <c r="PA67" s="403">
        <v>422</v>
      </c>
      <c r="PB67" s="403">
        <v>185</v>
      </c>
      <c r="PC67" s="403">
        <v>441</v>
      </c>
      <c r="PD67" s="403">
        <v>481</v>
      </c>
      <c r="PE67" s="403">
        <v>465</v>
      </c>
    </row>
    <row r="68" spans="1:421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1:421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421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421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421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421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421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421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421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421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421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421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421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66"/>
    <col min="2" max="2" width="28.69921875" style="166" customWidth="1"/>
    <col min="3" max="3" width="5.69921875" style="461" customWidth="1"/>
    <col min="4" max="5" width="8" style="461" customWidth="1"/>
    <col min="6" max="6" width="8.19921875" style="461" customWidth="1"/>
    <col min="7" max="7" width="9.09765625" style="461" bestFit="1" customWidth="1"/>
    <col min="8" max="8" width="5.69921875" style="461" bestFit="1" customWidth="1"/>
    <col min="9" max="9" width="10.19921875" style="461" bestFit="1" customWidth="1"/>
    <col min="10" max="10" width="8.69921875" style="461" customWidth="1"/>
    <col min="11" max="11" width="4.69921875" style="461" bestFit="1" customWidth="1"/>
    <col min="12" max="12" width="5.69921875" style="461" bestFit="1" customWidth="1"/>
    <col min="13" max="14" width="4.69921875" style="461" customWidth="1"/>
    <col min="15" max="15" width="7" style="468" customWidth="1"/>
    <col min="16" max="16" width="8" style="477" customWidth="1"/>
    <col min="17" max="17" width="12.59765625" style="477" customWidth="1"/>
    <col min="18" max="18" width="5.69921875" style="166" bestFit="1" customWidth="1"/>
    <col min="19" max="19" width="7.3984375" style="166" bestFit="1" customWidth="1"/>
    <col min="20" max="20" width="12.59765625" style="166" bestFit="1" customWidth="1"/>
    <col min="21" max="21" width="7.3984375" style="166" bestFit="1" customWidth="1"/>
    <col min="22" max="16384" width="8.69921875" style="166"/>
  </cols>
  <sheetData>
    <row r="1" spans="1:21" s="481" customFormat="1" ht="52" customHeight="1" x14ac:dyDescent="0.3">
      <c r="C1" s="482"/>
      <c r="D1" s="482"/>
      <c r="E1" s="482"/>
      <c r="F1" s="484" t="s">
        <v>3026</v>
      </c>
      <c r="G1" s="482"/>
      <c r="H1" s="482"/>
      <c r="I1" s="490" t="s">
        <v>3025</v>
      </c>
      <c r="J1" s="621" t="s">
        <v>3023</v>
      </c>
      <c r="K1" s="621"/>
      <c r="L1" s="621"/>
      <c r="M1" s="498" t="s">
        <v>3024</v>
      </c>
      <c r="N1" s="498"/>
      <c r="O1" s="499"/>
      <c r="P1" s="499"/>
      <c r="Q1" s="499"/>
      <c r="R1" s="499"/>
      <c r="S1" s="499"/>
    </row>
    <row r="2" spans="1:21" s="462" customFormat="1" ht="34.5" x14ac:dyDescent="0.3">
      <c r="A2" s="464"/>
      <c r="B2" s="464"/>
      <c r="C2" s="465" t="s">
        <v>2983</v>
      </c>
      <c r="D2" s="465" t="s">
        <v>2985</v>
      </c>
      <c r="E2" s="465" t="s">
        <v>2984</v>
      </c>
      <c r="F2" s="489" t="s">
        <v>2986</v>
      </c>
      <c r="G2" s="465" t="s">
        <v>2852</v>
      </c>
      <c r="H2" s="466" t="s">
        <v>2987</v>
      </c>
      <c r="I2" s="488" t="s">
        <v>2988</v>
      </c>
      <c r="J2" s="487" t="s">
        <v>2984</v>
      </c>
      <c r="K2" s="487" t="s">
        <v>3018</v>
      </c>
      <c r="L2" s="487" t="s">
        <v>3017</v>
      </c>
      <c r="M2" s="485" t="s">
        <v>3030</v>
      </c>
      <c r="N2" s="485" t="s">
        <v>3031</v>
      </c>
      <c r="O2" s="486" t="s">
        <v>2989</v>
      </c>
      <c r="P2" s="486" t="s">
        <v>3039</v>
      </c>
      <c r="Q2" s="486" t="s">
        <v>3040</v>
      </c>
      <c r="R2" s="507" t="s">
        <v>3042</v>
      </c>
      <c r="S2" s="485" t="s">
        <v>3022</v>
      </c>
      <c r="T2" s="465" t="s">
        <v>3019</v>
      </c>
      <c r="U2" s="464"/>
    </row>
    <row r="3" spans="1:21" s="505" customFormat="1" ht="11" x14ac:dyDescent="0.25">
      <c r="C3" s="495"/>
      <c r="D3" s="495"/>
      <c r="E3" s="495"/>
      <c r="F3" s="495">
        <v>1</v>
      </c>
      <c r="G3" s="495"/>
      <c r="H3" s="495"/>
      <c r="I3" s="495">
        <v>2</v>
      </c>
      <c r="J3" s="495">
        <v>3</v>
      </c>
      <c r="K3" s="495">
        <v>4</v>
      </c>
      <c r="L3" s="495"/>
      <c r="M3" s="495">
        <v>5</v>
      </c>
      <c r="N3" s="495">
        <v>6</v>
      </c>
      <c r="O3" s="506">
        <v>7</v>
      </c>
      <c r="P3" s="506"/>
      <c r="Q3" s="506"/>
      <c r="S3" s="495"/>
    </row>
    <row r="4" spans="1:21" x14ac:dyDescent="0.3">
      <c r="A4" s="460" t="s">
        <v>91</v>
      </c>
      <c r="B4" s="460"/>
      <c r="C4" s="463">
        <v>16</v>
      </c>
      <c r="D4" s="463">
        <v>16</v>
      </c>
      <c r="E4" s="463">
        <v>16</v>
      </c>
      <c r="F4" s="463"/>
      <c r="G4" s="463">
        <f>統計tmp!BE6</f>
        <v>0</v>
      </c>
      <c r="H4" s="463">
        <f>統計tmp!BD6</f>
        <v>0</v>
      </c>
      <c r="I4" s="463"/>
      <c r="J4" s="463"/>
      <c r="K4" s="463" t="str">
        <f t="shared" ref="K4:K10" si="0">IF(J4="V",C4,"")</f>
        <v/>
      </c>
      <c r="L4" s="463"/>
      <c r="M4" s="463"/>
      <c r="N4" s="463"/>
      <c r="O4" s="474"/>
      <c r="P4" s="478"/>
      <c r="Q4" s="478"/>
      <c r="R4" s="460"/>
      <c r="S4" s="460"/>
    </row>
    <row r="5" spans="1:21" x14ac:dyDescent="0.3">
      <c r="B5" s="166" t="s">
        <v>2906</v>
      </c>
      <c r="C5" s="461">
        <v>11</v>
      </c>
      <c r="D5" s="461">
        <v>11</v>
      </c>
      <c r="E5" s="461">
        <v>11</v>
      </c>
      <c r="F5" s="461">
        <v>11</v>
      </c>
      <c r="G5" s="461">
        <f>統計tmp!BE7</f>
        <v>0</v>
      </c>
      <c r="H5" s="461">
        <f>統計tmp!BD7</f>
        <v>0</v>
      </c>
      <c r="K5" s="461" t="str">
        <f t="shared" si="0"/>
        <v/>
      </c>
      <c r="L5" s="461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 x14ac:dyDescent="0.3">
      <c r="B6" s="166" t="s">
        <v>2908</v>
      </c>
      <c r="C6" s="461">
        <v>2</v>
      </c>
      <c r="D6" s="461">
        <v>2</v>
      </c>
      <c r="E6" s="461">
        <v>2</v>
      </c>
      <c r="F6" s="461">
        <v>2</v>
      </c>
      <c r="G6" s="461">
        <f>統計tmp!BE8</f>
        <v>0</v>
      </c>
      <c r="H6" s="461">
        <f>統計tmp!BD8</f>
        <v>0</v>
      </c>
      <c r="K6" s="461" t="str">
        <f t="shared" si="0"/>
        <v/>
      </c>
      <c r="L6" s="461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 x14ac:dyDescent="0.3">
      <c r="B7" s="166" t="s">
        <v>2907</v>
      </c>
      <c r="C7" s="461">
        <v>2</v>
      </c>
      <c r="D7" s="461">
        <v>2</v>
      </c>
      <c r="E7" s="461">
        <v>2</v>
      </c>
      <c r="F7" s="461">
        <v>2</v>
      </c>
      <c r="G7" s="461">
        <f>統計tmp!BE9</f>
        <v>0</v>
      </c>
      <c r="H7" s="461">
        <f>統計tmp!BD9</f>
        <v>0</v>
      </c>
      <c r="K7" s="461" t="str">
        <f t="shared" si="0"/>
        <v/>
      </c>
      <c r="L7" s="461">
        <f t="shared" si="1"/>
        <v>0</v>
      </c>
      <c r="R7" s="166">
        <f t="shared" si="2"/>
        <v>0</v>
      </c>
      <c r="S7" s="166">
        <f t="shared" si="3"/>
        <v>0</v>
      </c>
    </row>
    <row r="8" spans="1:21" x14ac:dyDescent="0.3">
      <c r="B8" s="166" t="s">
        <v>2982</v>
      </c>
      <c r="C8" s="461">
        <v>1</v>
      </c>
      <c r="D8" s="461">
        <v>1</v>
      </c>
      <c r="E8" s="461">
        <v>1</v>
      </c>
      <c r="F8" s="461">
        <v>1</v>
      </c>
      <c r="G8" s="461">
        <f>統計tmp!BE10</f>
        <v>0</v>
      </c>
      <c r="H8" s="461">
        <f>統計tmp!BD10</f>
        <v>0</v>
      </c>
      <c r="K8" s="461" t="str">
        <f t="shared" si="0"/>
        <v/>
      </c>
      <c r="L8" s="461">
        <f t="shared" si="1"/>
        <v>0</v>
      </c>
      <c r="R8" s="166">
        <f t="shared" si="2"/>
        <v>0</v>
      </c>
      <c r="S8" s="166">
        <f t="shared" si="3"/>
        <v>0</v>
      </c>
    </row>
    <row r="9" spans="1:21" x14ac:dyDescent="0.3">
      <c r="A9" s="460" t="s">
        <v>92</v>
      </c>
      <c r="B9" s="460"/>
      <c r="C9" s="463">
        <v>78</v>
      </c>
      <c r="D9" s="463">
        <v>78</v>
      </c>
      <c r="E9" s="463">
        <v>62</v>
      </c>
      <c r="F9" s="463"/>
      <c r="G9" s="463">
        <f>統計tmp!BE11</f>
        <v>4</v>
      </c>
      <c r="H9" s="463">
        <f>統計tmp!BD11</f>
        <v>4</v>
      </c>
      <c r="I9" s="463"/>
      <c r="J9" s="463"/>
      <c r="K9" s="463" t="str">
        <f t="shared" si="0"/>
        <v/>
      </c>
      <c r="L9" s="463"/>
      <c r="M9" s="463"/>
      <c r="N9" s="463"/>
      <c r="O9" s="474"/>
      <c r="P9" s="478"/>
      <c r="Q9" s="478"/>
      <c r="R9" s="460"/>
      <c r="S9" s="460"/>
    </row>
    <row r="10" spans="1:21" x14ac:dyDescent="0.3">
      <c r="B10" s="166" t="s">
        <v>2904</v>
      </c>
      <c r="C10" s="461">
        <v>2</v>
      </c>
      <c r="D10" s="461">
        <v>2</v>
      </c>
      <c r="E10" s="461">
        <v>2</v>
      </c>
      <c r="G10" s="461">
        <f>統計tmp!BE12</f>
        <v>0</v>
      </c>
      <c r="H10" s="461">
        <f>統計tmp!BD12</f>
        <v>0</v>
      </c>
      <c r="I10" s="461">
        <v>2</v>
      </c>
      <c r="K10" s="461" t="str">
        <f t="shared" si="0"/>
        <v/>
      </c>
      <c r="L10" s="461">
        <f t="shared" si="1"/>
        <v>0</v>
      </c>
      <c r="P10" s="477" t="s">
        <v>2903</v>
      </c>
      <c r="Q10" s="477" t="s">
        <v>2903</v>
      </c>
      <c r="R10" s="166">
        <f t="shared" si="2"/>
        <v>0</v>
      </c>
      <c r="S10" s="166">
        <f>SUM(O10:Q10)</f>
        <v>0</v>
      </c>
    </row>
    <row r="11" spans="1:21" x14ac:dyDescent="0.3">
      <c r="B11" s="166" t="s">
        <v>2905</v>
      </c>
      <c r="C11" s="461">
        <v>20</v>
      </c>
      <c r="D11" s="461">
        <v>20</v>
      </c>
      <c r="E11" s="473">
        <v>18</v>
      </c>
      <c r="G11" s="461">
        <f>統計tmp!BE13</f>
        <v>0</v>
      </c>
      <c r="H11" s="461">
        <f>統計tmp!BD13</f>
        <v>0</v>
      </c>
      <c r="J11" s="461">
        <v>18</v>
      </c>
      <c r="K11" s="461">
        <v>2</v>
      </c>
      <c r="L11" s="461">
        <f>SUM(J11:K11)</f>
        <v>20</v>
      </c>
      <c r="P11" s="477" t="s">
        <v>2903</v>
      </c>
      <c r="Q11" s="477" t="s">
        <v>2903</v>
      </c>
      <c r="R11" s="166">
        <f t="shared" si="2"/>
        <v>0</v>
      </c>
      <c r="S11" s="166">
        <f t="shared" ref="S11:S17" si="4">SUM(O11:Q11)</f>
        <v>0</v>
      </c>
    </row>
    <row r="12" spans="1:21" x14ac:dyDescent="0.3">
      <c r="B12" s="166" t="s">
        <v>2957</v>
      </c>
      <c r="C12" s="461">
        <v>10</v>
      </c>
      <c r="D12" s="461">
        <v>10</v>
      </c>
      <c r="E12" s="473">
        <v>10</v>
      </c>
      <c r="G12" s="461">
        <f>統計tmp!BE14</f>
        <v>0</v>
      </c>
      <c r="H12" s="461">
        <f>統計tmp!BD14</f>
        <v>0</v>
      </c>
      <c r="I12" s="461">
        <v>10</v>
      </c>
      <c r="K12" s="461" t="str">
        <f>IF(J12="V",C12,"")</f>
        <v/>
      </c>
      <c r="L12" s="461">
        <f t="shared" ref="L12:L65" si="5">SUM(J12:K12)</f>
        <v>0</v>
      </c>
      <c r="P12" s="477" t="s">
        <v>2903</v>
      </c>
      <c r="Q12" s="477" t="s">
        <v>2903</v>
      </c>
      <c r="R12" s="166">
        <f t="shared" si="2"/>
        <v>0</v>
      </c>
      <c r="S12" s="166">
        <f t="shared" si="4"/>
        <v>0</v>
      </c>
    </row>
    <row r="13" spans="1:21" x14ac:dyDescent="0.3">
      <c r="B13" s="166" t="s">
        <v>2958</v>
      </c>
      <c r="C13" s="461">
        <v>19</v>
      </c>
      <c r="D13" s="461">
        <v>19</v>
      </c>
      <c r="E13" s="473">
        <v>10</v>
      </c>
      <c r="G13" s="461">
        <f>統計tmp!BE15</f>
        <v>2</v>
      </c>
      <c r="H13" s="461">
        <f>統計tmp!BD15</f>
        <v>2</v>
      </c>
      <c r="J13" s="461">
        <v>10</v>
      </c>
      <c r="K13" s="461">
        <v>9</v>
      </c>
      <c r="L13" s="461">
        <f t="shared" si="5"/>
        <v>19</v>
      </c>
      <c r="P13" s="477" t="s">
        <v>2903</v>
      </c>
      <c r="Q13" s="477" t="s">
        <v>2903</v>
      </c>
      <c r="R13" s="166">
        <f t="shared" si="2"/>
        <v>0</v>
      </c>
      <c r="S13" s="166">
        <f t="shared" si="4"/>
        <v>0</v>
      </c>
    </row>
    <row r="14" spans="1:21" x14ac:dyDescent="0.3">
      <c r="B14" s="166" t="s">
        <v>2959</v>
      </c>
      <c r="C14" s="461">
        <v>9</v>
      </c>
      <c r="D14" s="461">
        <v>9</v>
      </c>
      <c r="E14" s="461">
        <v>9</v>
      </c>
      <c r="G14" s="461">
        <f>統計tmp!BE16</f>
        <v>0</v>
      </c>
      <c r="H14" s="461">
        <f>統計tmp!BD16</f>
        <v>0</v>
      </c>
      <c r="I14" s="461">
        <v>9</v>
      </c>
      <c r="K14" s="461" t="str">
        <f>IF(J14="V",C14,"")</f>
        <v/>
      </c>
      <c r="L14" s="461">
        <f t="shared" si="5"/>
        <v>0</v>
      </c>
      <c r="P14" s="477" t="s">
        <v>2903</v>
      </c>
      <c r="Q14" s="477" t="s">
        <v>2903</v>
      </c>
      <c r="R14" s="166">
        <f t="shared" si="2"/>
        <v>0</v>
      </c>
      <c r="S14" s="166">
        <f t="shared" si="4"/>
        <v>0</v>
      </c>
    </row>
    <row r="15" spans="1:21" x14ac:dyDescent="0.3">
      <c r="B15" s="166" t="s">
        <v>2960</v>
      </c>
      <c r="C15" s="461">
        <v>6</v>
      </c>
      <c r="D15" s="461">
        <v>6</v>
      </c>
      <c r="E15" s="461">
        <v>3</v>
      </c>
      <c r="G15" s="461">
        <f>統計tmp!BE17</f>
        <v>0</v>
      </c>
      <c r="H15" s="461">
        <f>統計tmp!BD17</f>
        <v>0</v>
      </c>
      <c r="K15" s="461" t="str">
        <f>IF(J15="V",C15,"")</f>
        <v/>
      </c>
      <c r="L15" s="461">
        <f t="shared" si="5"/>
        <v>0</v>
      </c>
      <c r="M15" s="461">
        <v>2</v>
      </c>
      <c r="N15" s="461">
        <v>1</v>
      </c>
      <c r="P15" s="477">
        <v>3</v>
      </c>
      <c r="Q15" s="477" t="s">
        <v>2903</v>
      </c>
      <c r="R15" s="166">
        <f t="shared" si="2"/>
        <v>6</v>
      </c>
      <c r="S15" s="166">
        <f t="shared" si="4"/>
        <v>3</v>
      </c>
      <c r="T15" s="166" t="s">
        <v>3020</v>
      </c>
    </row>
    <row r="16" spans="1:21" x14ac:dyDescent="0.3">
      <c r="B16" s="166" t="s">
        <v>2961</v>
      </c>
      <c r="C16" s="461">
        <v>11</v>
      </c>
      <c r="D16" s="461">
        <v>11</v>
      </c>
      <c r="E16" s="473">
        <v>9</v>
      </c>
      <c r="G16" s="461">
        <f>統計tmp!BE18</f>
        <v>2</v>
      </c>
      <c r="H16" s="461">
        <f>統計tmp!BD18</f>
        <v>2</v>
      </c>
      <c r="J16" s="461">
        <v>9</v>
      </c>
      <c r="K16" s="461">
        <v>2</v>
      </c>
      <c r="L16" s="461">
        <f t="shared" si="5"/>
        <v>11</v>
      </c>
      <c r="P16" s="477" t="s">
        <v>2903</v>
      </c>
      <c r="Q16" s="477" t="s">
        <v>2903</v>
      </c>
      <c r="R16" s="166">
        <f t="shared" si="2"/>
        <v>0</v>
      </c>
      <c r="S16" s="166">
        <f t="shared" si="4"/>
        <v>0</v>
      </c>
    </row>
    <row r="17" spans="1:20" x14ac:dyDescent="0.3">
      <c r="B17" s="166" t="s">
        <v>829</v>
      </c>
      <c r="C17" s="461">
        <v>1</v>
      </c>
      <c r="D17" s="461">
        <v>1</v>
      </c>
      <c r="E17" s="461">
        <v>1</v>
      </c>
      <c r="G17" s="461">
        <f>統計tmp!BE19</f>
        <v>0</v>
      </c>
      <c r="H17" s="461">
        <f>統計tmp!BD19</f>
        <v>0</v>
      </c>
      <c r="I17" s="461">
        <v>1</v>
      </c>
      <c r="K17" s="461" t="str">
        <f t="shared" ref="K17:K34" si="6">IF(J17="V",C17,"")</f>
        <v/>
      </c>
      <c r="L17" s="461">
        <f t="shared" si="5"/>
        <v>0</v>
      </c>
      <c r="P17" s="477" t="s">
        <v>2903</v>
      </c>
      <c r="Q17" s="477" t="s">
        <v>2903</v>
      </c>
      <c r="R17" s="166">
        <f t="shared" si="2"/>
        <v>0</v>
      </c>
      <c r="S17" s="166">
        <f t="shared" si="4"/>
        <v>0</v>
      </c>
    </row>
    <row r="18" spans="1:20" x14ac:dyDescent="0.3">
      <c r="A18" s="460" t="s">
        <v>93</v>
      </c>
      <c r="B18" s="460"/>
      <c r="C18" s="463">
        <v>38</v>
      </c>
      <c r="D18" s="463">
        <v>38</v>
      </c>
      <c r="E18" s="463">
        <v>36</v>
      </c>
      <c r="F18" s="463"/>
      <c r="G18" s="463">
        <f>統計tmp!BE20</f>
        <v>0</v>
      </c>
      <c r="H18" s="463">
        <f>統計tmp!BD20</f>
        <v>0</v>
      </c>
      <c r="I18" s="463"/>
      <c r="J18" s="463"/>
      <c r="K18" s="463" t="str">
        <f t="shared" si="6"/>
        <v/>
      </c>
      <c r="L18" s="463"/>
      <c r="M18" s="463"/>
      <c r="N18" s="463"/>
      <c r="O18" s="474"/>
      <c r="P18" s="478" t="s">
        <v>2903</v>
      </c>
      <c r="Q18" s="478" t="s">
        <v>2903</v>
      </c>
      <c r="R18" s="460"/>
      <c r="S18" s="460"/>
    </row>
    <row r="19" spans="1:20" x14ac:dyDescent="0.3">
      <c r="B19" s="166" t="s">
        <v>2962</v>
      </c>
      <c r="C19" s="461">
        <v>7</v>
      </c>
      <c r="D19" s="461">
        <v>7</v>
      </c>
      <c r="E19" s="461">
        <v>7</v>
      </c>
      <c r="F19" s="461">
        <v>7</v>
      </c>
      <c r="G19" s="461">
        <f>統計tmp!BE21</f>
        <v>0</v>
      </c>
      <c r="H19" s="461">
        <f>統計tmp!BD21</f>
        <v>0</v>
      </c>
      <c r="K19" s="461" t="str">
        <f t="shared" si="6"/>
        <v/>
      </c>
      <c r="L19" s="461">
        <f t="shared" si="5"/>
        <v>0</v>
      </c>
      <c r="P19" s="477" t="s">
        <v>2903</v>
      </c>
      <c r="Q19" s="477" t="s">
        <v>2903</v>
      </c>
      <c r="R19" s="166">
        <f t="shared" si="2"/>
        <v>0</v>
      </c>
      <c r="S19" s="166">
        <f>SUM(O19:Q19)</f>
        <v>0</v>
      </c>
    </row>
    <row r="20" spans="1:20" x14ac:dyDescent="0.3">
      <c r="B20" s="166" t="s">
        <v>2963</v>
      </c>
      <c r="C20" s="461">
        <v>9</v>
      </c>
      <c r="D20" s="461">
        <v>9</v>
      </c>
      <c r="E20" s="461">
        <v>9</v>
      </c>
      <c r="F20" s="461">
        <v>9</v>
      </c>
      <c r="G20" s="461">
        <f>統計tmp!BE22</f>
        <v>0</v>
      </c>
      <c r="H20" s="461">
        <f>統計tmp!BD22</f>
        <v>0</v>
      </c>
      <c r="K20" s="461" t="str">
        <f t="shared" si="6"/>
        <v/>
      </c>
      <c r="L20" s="461">
        <f t="shared" si="5"/>
        <v>0</v>
      </c>
      <c r="P20" s="477" t="s">
        <v>2903</v>
      </c>
      <c r="Q20" s="477" t="s">
        <v>2903</v>
      </c>
      <c r="R20" s="166">
        <f t="shared" si="2"/>
        <v>0</v>
      </c>
      <c r="S20" s="166">
        <f t="shared" ref="S20:S23" si="7">SUM(O20:Q20)</f>
        <v>0</v>
      </c>
    </row>
    <row r="21" spans="1:20" x14ac:dyDescent="0.3">
      <c r="B21" s="166" t="s">
        <v>1436</v>
      </c>
      <c r="C21" s="461">
        <v>16</v>
      </c>
      <c r="D21" s="461">
        <v>16</v>
      </c>
      <c r="E21" s="461">
        <v>14</v>
      </c>
      <c r="F21" s="461">
        <v>14</v>
      </c>
      <c r="G21" s="461">
        <f>統計tmp!BE23</f>
        <v>0</v>
      </c>
      <c r="H21" s="461">
        <f>統計tmp!BD23</f>
        <v>0</v>
      </c>
      <c r="I21" s="461">
        <v>2</v>
      </c>
      <c r="K21" s="461" t="str">
        <f t="shared" si="6"/>
        <v/>
      </c>
      <c r="L21" s="461">
        <f t="shared" si="5"/>
        <v>0</v>
      </c>
      <c r="P21" s="477" t="s">
        <v>2903</v>
      </c>
      <c r="Q21" s="477" t="s">
        <v>2903</v>
      </c>
      <c r="R21" s="166">
        <f t="shared" si="2"/>
        <v>0</v>
      </c>
      <c r="S21" s="166">
        <f t="shared" si="7"/>
        <v>0</v>
      </c>
      <c r="T21" s="166" t="s">
        <v>2891</v>
      </c>
    </row>
    <row r="22" spans="1:20" x14ac:dyDescent="0.3">
      <c r="B22" s="166" t="s">
        <v>2964</v>
      </c>
      <c r="C22" s="461">
        <v>3</v>
      </c>
      <c r="D22" s="461">
        <v>3</v>
      </c>
      <c r="E22" s="461">
        <v>3</v>
      </c>
      <c r="F22" s="461">
        <v>3</v>
      </c>
      <c r="G22" s="461">
        <f>統計tmp!BE24</f>
        <v>0</v>
      </c>
      <c r="H22" s="461">
        <f>統計tmp!BD24</f>
        <v>0</v>
      </c>
      <c r="K22" s="461" t="str">
        <f t="shared" si="6"/>
        <v/>
      </c>
      <c r="L22" s="461">
        <f t="shared" si="5"/>
        <v>0</v>
      </c>
      <c r="P22" s="477" t="s">
        <v>2903</v>
      </c>
      <c r="Q22" s="477" t="s">
        <v>2903</v>
      </c>
      <c r="R22" s="166">
        <f t="shared" si="2"/>
        <v>0</v>
      </c>
      <c r="S22" s="166">
        <f t="shared" si="7"/>
        <v>0</v>
      </c>
    </row>
    <row r="23" spans="1:20" x14ac:dyDescent="0.3">
      <c r="B23" s="166" t="s">
        <v>2965</v>
      </c>
      <c r="C23" s="461">
        <v>3</v>
      </c>
      <c r="D23" s="461">
        <v>3</v>
      </c>
      <c r="E23" s="461">
        <v>3</v>
      </c>
      <c r="F23" s="461">
        <v>3</v>
      </c>
      <c r="G23" s="461">
        <f>統計tmp!BE25</f>
        <v>0</v>
      </c>
      <c r="H23" s="461">
        <f>統計tmp!BD25</f>
        <v>0</v>
      </c>
      <c r="K23" s="461" t="str">
        <f t="shared" si="6"/>
        <v/>
      </c>
      <c r="L23" s="461">
        <f t="shared" si="5"/>
        <v>0</v>
      </c>
      <c r="P23" s="477" t="s">
        <v>2903</v>
      </c>
      <c r="Q23" s="477" t="s">
        <v>2903</v>
      </c>
      <c r="R23" s="166">
        <f t="shared" si="2"/>
        <v>0</v>
      </c>
      <c r="S23" s="166">
        <f t="shared" si="7"/>
        <v>0</v>
      </c>
    </row>
    <row r="24" spans="1:20" x14ac:dyDescent="0.3">
      <c r="A24" s="460" t="s">
        <v>94</v>
      </c>
      <c r="B24" s="460"/>
      <c r="C24" s="463">
        <v>75</v>
      </c>
      <c r="D24" s="463">
        <v>75</v>
      </c>
      <c r="E24" s="463">
        <v>75</v>
      </c>
      <c r="F24" s="463"/>
      <c r="G24" s="463">
        <f>統計tmp!BE26</f>
        <v>0</v>
      </c>
      <c r="H24" s="463">
        <f>統計tmp!BD26</f>
        <v>0</v>
      </c>
      <c r="I24" s="463"/>
      <c r="J24" s="463"/>
      <c r="K24" s="463" t="str">
        <f t="shared" si="6"/>
        <v/>
      </c>
      <c r="L24" s="463"/>
      <c r="M24" s="463"/>
      <c r="N24" s="463"/>
      <c r="O24" s="474"/>
      <c r="P24" s="478" t="s">
        <v>2903</v>
      </c>
      <c r="Q24" s="478" t="s">
        <v>2903</v>
      </c>
      <c r="R24" s="460"/>
      <c r="S24" s="460"/>
    </row>
    <row r="25" spans="1:20" x14ac:dyDescent="0.3">
      <c r="B25" s="166" t="s">
        <v>373</v>
      </c>
      <c r="C25" s="461">
        <v>5</v>
      </c>
      <c r="D25" s="461">
        <v>5</v>
      </c>
      <c r="E25" s="461">
        <v>5</v>
      </c>
      <c r="G25" s="461">
        <f>統計tmp!BE27</f>
        <v>0</v>
      </c>
      <c r="H25" s="461">
        <f>統計tmp!BD27</f>
        <v>0</v>
      </c>
      <c r="I25" s="461">
        <v>5</v>
      </c>
      <c r="K25" s="461" t="str">
        <f t="shared" si="6"/>
        <v/>
      </c>
      <c r="L25" s="461">
        <f t="shared" si="5"/>
        <v>0</v>
      </c>
      <c r="P25" s="477" t="s">
        <v>2903</v>
      </c>
      <c r="Q25" s="477" t="s">
        <v>2903</v>
      </c>
      <c r="R25" s="166">
        <f t="shared" si="2"/>
        <v>0</v>
      </c>
      <c r="S25" s="166">
        <f>SUM(O25:Q25)</f>
        <v>0</v>
      </c>
    </row>
    <row r="26" spans="1:20" x14ac:dyDescent="0.3">
      <c r="B26" s="166" t="s">
        <v>415</v>
      </c>
      <c r="C26" s="461">
        <v>17</v>
      </c>
      <c r="D26" s="461">
        <v>17</v>
      </c>
      <c r="E26" s="461">
        <v>17</v>
      </c>
      <c r="G26" s="461">
        <f>統計tmp!BE28</f>
        <v>0</v>
      </c>
      <c r="H26" s="461">
        <f>統計tmp!BD28</f>
        <v>0</v>
      </c>
      <c r="K26" s="461" t="str">
        <f t="shared" si="6"/>
        <v/>
      </c>
      <c r="L26" s="461">
        <f t="shared" si="5"/>
        <v>0</v>
      </c>
      <c r="M26" s="461">
        <v>16</v>
      </c>
      <c r="P26" s="477" t="s">
        <v>2903</v>
      </c>
      <c r="Q26" s="477">
        <v>1</v>
      </c>
      <c r="R26" s="166">
        <f t="shared" si="2"/>
        <v>17</v>
      </c>
      <c r="S26" s="166">
        <f t="shared" ref="S26:S33" si="8">SUM(O26:Q26)</f>
        <v>1</v>
      </c>
    </row>
    <row r="27" spans="1:20" x14ac:dyDescent="0.3">
      <c r="B27" s="166" t="s">
        <v>829</v>
      </c>
      <c r="C27" s="461">
        <v>8</v>
      </c>
      <c r="D27" s="461">
        <v>8</v>
      </c>
      <c r="E27" s="461">
        <v>8</v>
      </c>
      <c r="G27" s="461">
        <f>統計tmp!BE29</f>
        <v>0</v>
      </c>
      <c r="H27" s="461">
        <f>統計tmp!BD29</f>
        <v>0</v>
      </c>
      <c r="I27" s="461">
        <v>8</v>
      </c>
      <c r="K27" s="461" t="str">
        <f t="shared" si="6"/>
        <v/>
      </c>
      <c r="L27" s="461">
        <f t="shared" si="5"/>
        <v>0</v>
      </c>
      <c r="P27" s="477" t="s">
        <v>2903</v>
      </c>
      <c r="Q27" s="477" t="s">
        <v>2903</v>
      </c>
      <c r="R27" s="166">
        <f t="shared" si="2"/>
        <v>0</v>
      </c>
      <c r="S27" s="166">
        <f t="shared" si="8"/>
        <v>0</v>
      </c>
    </row>
    <row r="28" spans="1:20" x14ac:dyDescent="0.3">
      <c r="B28" s="166" t="s">
        <v>470</v>
      </c>
      <c r="C28" s="461">
        <v>7</v>
      </c>
      <c r="D28" s="461">
        <v>7</v>
      </c>
      <c r="E28" s="461">
        <v>7</v>
      </c>
      <c r="G28" s="461">
        <f>統計tmp!BE30</f>
        <v>0</v>
      </c>
      <c r="H28" s="461">
        <f>統計tmp!BD30</f>
        <v>0</v>
      </c>
      <c r="K28" s="461" t="str">
        <f t="shared" si="6"/>
        <v/>
      </c>
      <c r="L28" s="461">
        <f t="shared" si="5"/>
        <v>0</v>
      </c>
      <c r="M28" s="461">
        <v>6</v>
      </c>
      <c r="P28" s="477" t="s">
        <v>2903</v>
      </c>
      <c r="Q28" s="477">
        <v>1</v>
      </c>
      <c r="R28" s="166">
        <f t="shared" si="2"/>
        <v>7</v>
      </c>
      <c r="S28" s="166">
        <f t="shared" si="8"/>
        <v>1</v>
      </c>
    </row>
    <row r="29" spans="1:20" x14ac:dyDescent="0.3">
      <c r="B29" s="166" t="s">
        <v>383</v>
      </c>
      <c r="C29" s="461">
        <v>10</v>
      </c>
      <c r="D29" s="461">
        <v>10</v>
      </c>
      <c r="E29" s="461">
        <v>10</v>
      </c>
      <c r="G29" s="461">
        <f>統計tmp!BE31</f>
        <v>0</v>
      </c>
      <c r="H29" s="461">
        <f>統計tmp!BD31</f>
        <v>0</v>
      </c>
      <c r="I29" s="461">
        <v>10</v>
      </c>
      <c r="K29" s="461" t="str">
        <f t="shared" si="6"/>
        <v/>
      </c>
      <c r="L29" s="461">
        <f t="shared" si="5"/>
        <v>0</v>
      </c>
      <c r="P29" s="477" t="s">
        <v>2903</v>
      </c>
      <c r="Q29" s="477" t="s">
        <v>2903</v>
      </c>
      <c r="R29" s="166">
        <f t="shared" si="2"/>
        <v>0</v>
      </c>
      <c r="S29" s="166">
        <f t="shared" si="8"/>
        <v>0</v>
      </c>
    </row>
    <row r="30" spans="1:20" x14ac:dyDescent="0.3">
      <c r="B30" s="166" t="s">
        <v>629</v>
      </c>
      <c r="C30" s="461">
        <v>7</v>
      </c>
      <c r="D30" s="461">
        <v>7</v>
      </c>
      <c r="E30" s="461">
        <v>7</v>
      </c>
      <c r="G30" s="461">
        <f>統計tmp!BE32</f>
        <v>0</v>
      </c>
      <c r="H30" s="461">
        <f>統計tmp!BD32</f>
        <v>0</v>
      </c>
      <c r="K30" s="461" t="str">
        <f t="shared" si="6"/>
        <v/>
      </c>
      <c r="L30" s="461">
        <f t="shared" si="5"/>
        <v>0</v>
      </c>
      <c r="M30" s="461">
        <v>6</v>
      </c>
      <c r="P30" s="477" t="s">
        <v>2903</v>
      </c>
      <c r="Q30" s="477">
        <v>1</v>
      </c>
      <c r="R30" s="166">
        <f t="shared" si="2"/>
        <v>7</v>
      </c>
      <c r="S30" s="166">
        <f t="shared" si="8"/>
        <v>1</v>
      </c>
    </row>
    <row r="31" spans="1:20" x14ac:dyDescent="0.3">
      <c r="B31" s="166" t="s">
        <v>647</v>
      </c>
      <c r="C31" s="461">
        <v>1</v>
      </c>
      <c r="D31" s="461">
        <v>1</v>
      </c>
      <c r="E31" s="461">
        <v>1</v>
      </c>
      <c r="G31" s="461">
        <f>統計tmp!BE33</f>
        <v>0</v>
      </c>
      <c r="H31" s="461">
        <f>統計tmp!BD33</f>
        <v>0</v>
      </c>
      <c r="I31" s="461">
        <v>1</v>
      </c>
      <c r="K31" s="461" t="str">
        <f t="shared" si="6"/>
        <v/>
      </c>
      <c r="L31" s="461">
        <f t="shared" si="5"/>
        <v>0</v>
      </c>
      <c r="P31" s="477" t="s">
        <v>2903</v>
      </c>
      <c r="Q31" s="477" t="s">
        <v>2903</v>
      </c>
      <c r="R31" s="166">
        <f t="shared" si="2"/>
        <v>0</v>
      </c>
      <c r="S31" s="166">
        <f t="shared" si="8"/>
        <v>0</v>
      </c>
    </row>
    <row r="32" spans="1:20" x14ac:dyDescent="0.3">
      <c r="B32" s="166" t="s">
        <v>444</v>
      </c>
      <c r="C32" s="461">
        <v>17</v>
      </c>
      <c r="D32" s="461">
        <v>17</v>
      </c>
      <c r="E32" s="461">
        <v>17</v>
      </c>
      <c r="G32" s="461">
        <f>統計tmp!BE34</f>
        <v>0</v>
      </c>
      <c r="H32" s="461">
        <f>統計tmp!BD34</f>
        <v>0</v>
      </c>
      <c r="K32" s="461" t="str">
        <f t="shared" si="6"/>
        <v/>
      </c>
      <c r="L32" s="461">
        <f t="shared" si="5"/>
        <v>0</v>
      </c>
      <c r="M32" s="461">
        <v>16</v>
      </c>
      <c r="P32" s="477" t="s">
        <v>2903</v>
      </c>
      <c r="Q32" s="477">
        <v>1</v>
      </c>
      <c r="R32" s="166">
        <f t="shared" si="2"/>
        <v>17</v>
      </c>
      <c r="S32" s="166">
        <f t="shared" si="8"/>
        <v>1</v>
      </c>
    </row>
    <row r="33" spans="1:20" x14ac:dyDescent="0.3">
      <c r="B33" s="166" t="s">
        <v>424</v>
      </c>
      <c r="C33" s="461">
        <v>3</v>
      </c>
      <c r="D33" s="461">
        <v>3</v>
      </c>
      <c r="E33" s="461">
        <v>3</v>
      </c>
      <c r="G33" s="461">
        <f>統計tmp!BE35</f>
        <v>0</v>
      </c>
      <c r="H33" s="461">
        <f>統計tmp!BD35</f>
        <v>0</v>
      </c>
      <c r="K33" s="461" t="str">
        <f t="shared" si="6"/>
        <v/>
      </c>
      <c r="L33" s="461">
        <f t="shared" si="5"/>
        <v>0</v>
      </c>
      <c r="M33" s="461">
        <v>2</v>
      </c>
      <c r="P33" s="477" t="s">
        <v>2903</v>
      </c>
      <c r="Q33" s="477">
        <v>1</v>
      </c>
      <c r="R33" s="166">
        <f t="shared" si="2"/>
        <v>3</v>
      </c>
      <c r="S33" s="166">
        <f t="shared" si="8"/>
        <v>1</v>
      </c>
    </row>
    <row r="34" spans="1:20" x14ac:dyDescent="0.3">
      <c r="A34" s="460" t="s">
        <v>95</v>
      </c>
      <c r="B34" s="460"/>
      <c r="C34" s="463">
        <v>87</v>
      </c>
      <c r="D34" s="463">
        <v>87</v>
      </c>
      <c r="E34" s="463">
        <v>50</v>
      </c>
      <c r="F34" s="463"/>
      <c r="G34" s="463">
        <f>統計tmp!BE36</f>
        <v>0</v>
      </c>
      <c r="H34" s="463">
        <f>統計tmp!BD36</f>
        <v>0</v>
      </c>
      <c r="I34" s="463"/>
      <c r="J34" s="463"/>
      <c r="K34" s="463" t="str">
        <f t="shared" si="6"/>
        <v/>
      </c>
      <c r="L34" s="463"/>
      <c r="M34" s="463"/>
      <c r="N34" s="463"/>
      <c r="O34" s="474"/>
      <c r="P34" s="478" t="s">
        <v>2903</v>
      </c>
      <c r="Q34" s="478" t="s">
        <v>2903</v>
      </c>
      <c r="R34" s="460"/>
      <c r="S34" s="460"/>
    </row>
    <row r="35" spans="1:20" x14ac:dyDescent="0.3">
      <c r="B35" s="166" t="s">
        <v>1011</v>
      </c>
      <c r="C35" s="461">
        <v>15</v>
      </c>
      <c r="D35" s="461">
        <v>15</v>
      </c>
      <c r="E35" s="473">
        <v>11</v>
      </c>
      <c r="G35" s="461">
        <f>統計tmp!BE37</f>
        <v>0</v>
      </c>
      <c r="H35" s="461">
        <f>統計tmp!BD37</f>
        <v>0</v>
      </c>
      <c r="J35" s="461">
        <v>11</v>
      </c>
      <c r="K35" s="461">
        <v>4</v>
      </c>
      <c r="L35" s="461">
        <f t="shared" si="5"/>
        <v>15</v>
      </c>
      <c r="P35" s="477" t="s">
        <v>2903</v>
      </c>
      <c r="Q35" s="477" t="s">
        <v>2903</v>
      </c>
      <c r="R35" s="166">
        <f t="shared" si="2"/>
        <v>0</v>
      </c>
      <c r="S35" s="166">
        <f>SUM(O35:Q35)</f>
        <v>0</v>
      </c>
    </row>
    <row r="36" spans="1:20" x14ac:dyDescent="0.3">
      <c r="B36" s="166" t="s">
        <v>1472</v>
      </c>
      <c r="C36" s="461">
        <v>12</v>
      </c>
      <c r="D36" s="461">
        <v>12</v>
      </c>
      <c r="E36" s="473">
        <v>4</v>
      </c>
      <c r="G36" s="461">
        <f>統計tmp!BE38</f>
        <v>0</v>
      </c>
      <c r="H36" s="461">
        <f>統計tmp!BD38</f>
        <v>0</v>
      </c>
      <c r="J36" s="461">
        <v>4</v>
      </c>
      <c r="K36" s="461">
        <v>8</v>
      </c>
      <c r="L36" s="461">
        <f t="shared" si="5"/>
        <v>12</v>
      </c>
      <c r="P36" s="477" t="s">
        <v>2903</v>
      </c>
      <c r="Q36" s="477" t="s">
        <v>2903</v>
      </c>
      <c r="R36" s="166">
        <f t="shared" si="2"/>
        <v>0</v>
      </c>
      <c r="S36" s="166">
        <f t="shared" ref="S36:S40" si="9">SUM(O36:Q36)</f>
        <v>0</v>
      </c>
    </row>
    <row r="37" spans="1:20" x14ac:dyDescent="0.3">
      <c r="B37" s="166" t="s">
        <v>2902</v>
      </c>
      <c r="C37" s="461">
        <v>15</v>
      </c>
      <c r="D37" s="461">
        <v>15</v>
      </c>
      <c r="E37" s="473">
        <v>9</v>
      </c>
      <c r="G37" s="461">
        <f>統計tmp!BE39</f>
        <v>0</v>
      </c>
      <c r="H37" s="461">
        <f>統計tmp!BD39</f>
        <v>0</v>
      </c>
      <c r="K37" s="461" t="str">
        <f>IF(J37="V",C37,"")</f>
        <v/>
      </c>
      <c r="L37" s="461">
        <f t="shared" si="5"/>
        <v>0</v>
      </c>
      <c r="P37" s="477">
        <v>12</v>
      </c>
      <c r="Q37" s="477">
        <v>3</v>
      </c>
      <c r="R37" s="166">
        <f t="shared" si="2"/>
        <v>15</v>
      </c>
      <c r="S37" s="166">
        <f t="shared" si="9"/>
        <v>15</v>
      </c>
    </row>
    <row r="38" spans="1:20" x14ac:dyDescent="0.3">
      <c r="B38" s="166" t="s">
        <v>2966</v>
      </c>
      <c r="C38" s="461">
        <v>15</v>
      </c>
      <c r="D38" s="461">
        <v>15</v>
      </c>
      <c r="E38" s="473"/>
      <c r="G38" s="461">
        <f>統計tmp!BE40</f>
        <v>0</v>
      </c>
      <c r="H38" s="461">
        <f>統計tmp!BD40</f>
        <v>0</v>
      </c>
      <c r="K38" s="461" t="str">
        <f>IF(J38="V",C38,"")</f>
        <v/>
      </c>
      <c r="L38" s="461">
        <f t="shared" si="5"/>
        <v>0</v>
      </c>
      <c r="N38" s="461">
        <v>14</v>
      </c>
      <c r="P38" s="477" t="s">
        <v>2903</v>
      </c>
      <c r="Q38" s="477">
        <v>1</v>
      </c>
      <c r="R38" s="166">
        <f t="shared" si="2"/>
        <v>15</v>
      </c>
      <c r="S38" s="166">
        <f t="shared" si="9"/>
        <v>1</v>
      </c>
    </row>
    <row r="39" spans="1:20" x14ac:dyDescent="0.3">
      <c r="B39" s="166" t="s">
        <v>2922</v>
      </c>
      <c r="C39" s="461">
        <v>26</v>
      </c>
      <c r="D39" s="461">
        <v>26</v>
      </c>
      <c r="E39" s="461">
        <v>26</v>
      </c>
      <c r="F39" s="461">
        <v>26</v>
      </c>
      <c r="G39" s="461">
        <f>統計tmp!BE41</f>
        <v>0</v>
      </c>
      <c r="H39" s="461">
        <f>統計tmp!BD41</f>
        <v>0</v>
      </c>
      <c r="K39" s="461" t="str">
        <f>IF(J39="V",C39,"")</f>
        <v/>
      </c>
      <c r="L39" s="461">
        <f t="shared" si="5"/>
        <v>0</v>
      </c>
      <c r="P39" s="477" t="s">
        <v>2903</v>
      </c>
      <c r="Q39" s="477" t="s">
        <v>2903</v>
      </c>
      <c r="R39" s="166">
        <f t="shared" si="2"/>
        <v>0</v>
      </c>
      <c r="S39" s="166">
        <f t="shared" si="9"/>
        <v>0</v>
      </c>
    </row>
    <row r="40" spans="1:20" x14ac:dyDescent="0.3">
      <c r="B40" s="166" t="s">
        <v>2967</v>
      </c>
      <c r="C40" s="461">
        <v>4</v>
      </c>
      <c r="D40" s="461">
        <v>4</v>
      </c>
      <c r="G40" s="461">
        <f>統計tmp!BE42</f>
        <v>0</v>
      </c>
      <c r="H40" s="461">
        <f>統計tmp!BD42</f>
        <v>0</v>
      </c>
      <c r="J40" s="461">
        <v>0</v>
      </c>
      <c r="K40" s="461">
        <v>4</v>
      </c>
      <c r="L40" s="461">
        <f t="shared" si="5"/>
        <v>4</v>
      </c>
      <c r="P40" s="477" t="s">
        <v>2903</v>
      </c>
      <c r="Q40" s="477" t="s">
        <v>2903</v>
      </c>
      <c r="R40" s="166">
        <f t="shared" si="2"/>
        <v>0</v>
      </c>
      <c r="S40" s="166">
        <f t="shared" si="9"/>
        <v>0</v>
      </c>
    </row>
    <row r="41" spans="1:20" x14ac:dyDescent="0.3">
      <c r="A41" s="460" t="s">
        <v>96</v>
      </c>
      <c r="B41" s="460"/>
      <c r="C41" s="463">
        <v>88</v>
      </c>
      <c r="D41" s="463">
        <v>88</v>
      </c>
      <c r="E41" s="463">
        <v>42</v>
      </c>
      <c r="F41" s="463"/>
      <c r="G41" s="463">
        <f>統計tmp!BE43</f>
        <v>0</v>
      </c>
      <c r="H41" s="463">
        <f>統計tmp!BD43</f>
        <v>0</v>
      </c>
      <c r="I41" s="463"/>
      <c r="J41" s="463"/>
      <c r="K41" s="463" t="str">
        <f>IF(J41="V",C41,"")</f>
        <v/>
      </c>
      <c r="L41" s="463"/>
      <c r="M41" s="463"/>
      <c r="N41" s="463"/>
      <c r="O41" s="474"/>
      <c r="P41" s="478" t="s">
        <v>2903</v>
      </c>
      <c r="Q41" s="478" t="s">
        <v>2903</v>
      </c>
      <c r="R41" s="460"/>
      <c r="S41" s="460"/>
    </row>
    <row r="42" spans="1:20" x14ac:dyDescent="0.3">
      <c r="B42" s="166" t="s">
        <v>2968</v>
      </c>
      <c r="C42" s="461">
        <v>4</v>
      </c>
      <c r="D42" s="461">
        <v>4</v>
      </c>
      <c r="E42" s="473"/>
      <c r="G42" s="461">
        <f>統計tmp!BE44</f>
        <v>0</v>
      </c>
      <c r="H42" s="461">
        <f>統計tmp!BD44</f>
        <v>0</v>
      </c>
      <c r="K42" s="461" t="str">
        <f>IF(J42="V",C42,"")</f>
        <v/>
      </c>
      <c r="L42" s="461">
        <f t="shared" si="5"/>
        <v>0</v>
      </c>
      <c r="N42" s="461">
        <v>1</v>
      </c>
      <c r="P42" s="477">
        <v>2</v>
      </c>
      <c r="Q42" s="477">
        <v>1</v>
      </c>
      <c r="R42" s="166">
        <f t="shared" si="2"/>
        <v>4</v>
      </c>
      <c r="S42" s="166">
        <f>SUM(O42:Q42)</f>
        <v>3</v>
      </c>
    </row>
    <row r="43" spans="1:20" x14ac:dyDescent="0.3">
      <c r="B43" s="166" t="s">
        <v>2969</v>
      </c>
      <c r="C43" s="461">
        <v>9</v>
      </c>
      <c r="D43" s="461">
        <v>9</v>
      </c>
      <c r="E43" s="461">
        <v>7</v>
      </c>
      <c r="G43" s="461">
        <f>統計tmp!BE45</f>
        <v>0</v>
      </c>
      <c r="H43" s="461">
        <f>統計tmp!BD45</f>
        <v>0</v>
      </c>
      <c r="J43" s="461">
        <v>7</v>
      </c>
      <c r="K43" s="461">
        <v>2</v>
      </c>
      <c r="L43" s="461">
        <f t="shared" si="5"/>
        <v>9</v>
      </c>
      <c r="P43" s="477" t="s">
        <v>2903</v>
      </c>
      <c r="Q43" s="477" t="s">
        <v>2903</v>
      </c>
      <c r="R43" s="166">
        <f t="shared" si="2"/>
        <v>0</v>
      </c>
      <c r="S43" s="166">
        <f t="shared" ref="S43:S49" si="10">SUM(O43:Q43)</f>
        <v>0</v>
      </c>
      <c r="T43" s="166" t="s">
        <v>3020</v>
      </c>
    </row>
    <row r="44" spans="1:20" x14ac:dyDescent="0.3">
      <c r="B44" s="166" t="s">
        <v>2970</v>
      </c>
      <c r="C44" s="461">
        <v>6</v>
      </c>
      <c r="D44" s="461">
        <v>6</v>
      </c>
      <c r="G44" s="461">
        <f>統計tmp!BE46</f>
        <v>0</v>
      </c>
      <c r="H44" s="461">
        <f>統計tmp!BD46</f>
        <v>0</v>
      </c>
      <c r="J44" s="461">
        <v>0</v>
      </c>
      <c r="K44" s="461">
        <v>6</v>
      </c>
      <c r="L44" s="461">
        <f t="shared" si="5"/>
        <v>6</v>
      </c>
      <c r="P44" s="477" t="s">
        <v>2903</v>
      </c>
      <c r="Q44" s="477" t="s">
        <v>2903</v>
      </c>
      <c r="R44" s="166">
        <f t="shared" si="2"/>
        <v>0</v>
      </c>
      <c r="S44" s="166">
        <f t="shared" si="10"/>
        <v>0</v>
      </c>
      <c r="T44" s="166" t="s">
        <v>3020</v>
      </c>
    </row>
    <row r="45" spans="1:20" x14ac:dyDescent="0.3">
      <c r="B45" s="166" t="s">
        <v>2971</v>
      </c>
      <c r="C45" s="461">
        <v>8</v>
      </c>
      <c r="D45" s="461">
        <v>8</v>
      </c>
      <c r="E45" s="473"/>
      <c r="G45" s="461">
        <f>統計tmp!BE47</f>
        <v>0</v>
      </c>
      <c r="H45" s="461">
        <f>統計tmp!BD47</f>
        <v>0</v>
      </c>
      <c r="K45" s="461" t="str">
        <f>IF(J45="V",C45,"")</f>
        <v/>
      </c>
      <c r="L45" s="461">
        <f t="shared" si="5"/>
        <v>0</v>
      </c>
      <c r="P45" s="477">
        <v>8</v>
      </c>
      <c r="Q45" s="477" t="s">
        <v>2903</v>
      </c>
      <c r="R45" s="166">
        <f t="shared" si="2"/>
        <v>8</v>
      </c>
      <c r="S45" s="166">
        <f t="shared" si="10"/>
        <v>8</v>
      </c>
    </row>
    <row r="46" spans="1:20" x14ac:dyDescent="0.3">
      <c r="B46" s="166" t="s">
        <v>2972</v>
      </c>
      <c r="C46" s="461">
        <v>7</v>
      </c>
      <c r="D46" s="461">
        <v>7</v>
      </c>
      <c r="E46" s="473">
        <v>4</v>
      </c>
      <c r="G46" s="461">
        <f>統計tmp!BE48</f>
        <v>0</v>
      </c>
      <c r="H46" s="461">
        <f>統計tmp!BD48</f>
        <v>0</v>
      </c>
      <c r="L46" s="461">
        <f t="shared" si="5"/>
        <v>0</v>
      </c>
      <c r="M46" s="461">
        <v>4</v>
      </c>
      <c r="N46" s="461">
        <v>2</v>
      </c>
      <c r="P46" s="477" t="s">
        <v>2903</v>
      </c>
      <c r="Q46" s="477">
        <v>1</v>
      </c>
      <c r="R46" s="166">
        <f t="shared" si="2"/>
        <v>7</v>
      </c>
      <c r="S46" s="166">
        <f t="shared" si="10"/>
        <v>1</v>
      </c>
    </row>
    <row r="47" spans="1:20" x14ac:dyDescent="0.3">
      <c r="B47" s="166" t="s">
        <v>2973</v>
      </c>
      <c r="C47" s="461">
        <v>20</v>
      </c>
      <c r="D47" s="461">
        <v>20</v>
      </c>
      <c r="E47" s="473">
        <v>12</v>
      </c>
      <c r="G47" s="461">
        <f>統計tmp!BE49</f>
        <v>0</v>
      </c>
      <c r="H47" s="461">
        <f>統計tmp!BD49</f>
        <v>0</v>
      </c>
      <c r="J47" s="461">
        <v>12</v>
      </c>
      <c r="K47" s="461">
        <v>8</v>
      </c>
      <c r="L47" s="461">
        <f t="shared" si="5"/>
        <v>20</v>
      </c>
      <c r="P47" s="477" t="s">
        <v>2903</v>
      </c>
      <c r="Q47" s="477" t="s">
        <v>2903</v>
      </c>
      <c r="R47" s="166">
        <f t="shared" si="2"/>
        <v>0</v>
      </c>
      <c r="S47" s="166">
        <f t="shared" si="10"/>
        <v>0</v>
      </c>
    </row>
    <row r="48" spans="1:20" x14ac:dyDescent="0.3">
      <c r="B48" s="166" t="s">
        <v>2974</v>
      </c>
      <c r="C48" s="461">
        <v>29</v>
      </c>
      <c r="D48" s="461">
        <v>29</v>
      </c>
      <c r="E48" s="473">
        <v>15</v>
      </c>
      <c r="G48" s="461">
        <f>統計tmp!BE50</f>
        <v>0</v>
      </c>
      <c r="H48" s="461">
        <f>統計tmp!BD50</f>
        <v>0</v>
      </c>
      <c r="J48" s="461">
        <v>15</v>
      </c>
      <c r="K48" s="461">
        <v>14</v>
      </c>
      <c r="L48" s="461">
        <f t="shared" si="5"/>
        <v>29</v>
      </c>
      <c r="P48" s="477" t="s">
        <v>2903</v>
      </c>
      <c r="Q48" s="477" t="s">
        <v>2903</v>
      </c>
      <c r="R48" s="166">
        <f t="shared" si="2"/>
        <v>0</v>
      </c>
      <c r="S48" s="166">
        <f t="shared" si="10"/>
        <v>0</v>
      </c>
    </row>
    <row r="49" spans="1:19" x14ac:dyDescent="0.3">
      <c r="B49" s="166" t="s">
        <v>2975</v>
      </c>
      <c r="C49" s="461">
        <v>5</v>
      </c>
      <c r="D49" s="461">
        <v>5</v>
      </c>
      <c r="E49" s="473">
        <v>4</v>
      </c>
      <c r="G49" s="461">
        <f>統計tmp!BE51</f>
        <v>0</v>
      </c>
      <c r="H49" s="461">
        <f>統計tmp!BD51</f>
        <v>0</v>
      </c>
      <c r="K49" s="461" t="str">
        <f>IF(J49="V",C49,"")</f>
        <v/>
      </c>
      <c r="L49" s="461">
        <f t="shared" si="5"/>
        <v>0</v>
      </c>
      <c r="M49" s="461">
        <v>4</v>
      </c>
      <c r="P49" s="477">
        <v>1</v>
      </c>
      <c r="Q49" s="477" t="s">
        <v>2903</v>
      </c>
      <c r="R49" s="166">
        <f t="shared" si="2"/>
        <v>5</v>
      </c>
      <c r="S49" s="166">
        <f t="shared" si="10"/>
        <v>1</v>
      </c>
    </row>
    <row r="50" spans="1:19" x14ac:dyDescent="0.3">
      <c r="A50" s="460" t="s">
        <v>97</v>
      </c>
      <c r="B50" s="460"/>
      <c r="C50" s="463">
        <v>10</v>
      </c>
      <c r="D50" s="463">
        <v>10</v>
      </c>
      <c r="E50" s="463"/>
      <c r="F50" s="463"/>
      <c r="G50" s="463">
        <f>統計tmp!BE52</f>
        <v>0</v>
      </c>
      <c r="H50" s="463">
        <f>統計tmp!BD52</f>
        <v>0</v>
      </c>
      <c r="I50" s="463"/>
      <c r="J50" s="463"/>
      <c r="K50" s="463" t="str">
        <f>IF(J50="V",C50,"")</f>
        <v/>
      </c>
      <c r="L50" s="463"/>
      <c r="M50" s="463"/>
      <c r="N50" s="463"/>
      <c r="O50" s="474"/>
      <c r="P50" s="478" t="s">
        <v>2903</v>
      </c>
      <c r="Q50" s="478" t="s">
        <v>2903</v>
      </c>
      <c r="R50" s="460"/>
      <c r="S50" s="460"/>
    </row>
    <row r="51" spans="1:19" x14ac:dyDescent="0.3">
      <c r="B51" s="166" t="s">
        <v>2976</v>
      </c>
      <c r="C51" s="461">
        <v>1</v>
      </c>
      <c r="D51" s="461">
        <v>1</v>
      </c>
      <c r="E51" s="473"/>
      <c r="G51" s="461">
        <f>統計tmp!BE53</f>
        <v>0</v>
      </c>
      <c r="H51" s="461">
        <f>統計tmp!BD53</f>
        <v>0</v>
      </c>
      <c r="J51" s="461">
        <v>0</v>
      </c>
      <c r="K51" s="461">
        <v>1</v>
      </c>
      <c r="L51" s="461">
        <f t="shared" si="5"/>
        <v>1</v>
      </c>
      <c r="P51" s="477" t="s">
        <v>2903</v>
      </c>
      <c r="Q51" s="477" t="s">
        <v>2903</v>
      </c>
      <c r="R51" s="166">
        <f t="shared" si="2"/>
        <v>0</v>
      </c>
      <c r="S51" s="166">
        <f>SUM(O51:Q51)</f>
        <v>0</v>
      </c>
    </row>
    <row r="52" spans="1:19" x14ac:dyDescent="0.3">
      <c r="B52" s="166" t="s">
        <v>2921</v>
      </c>
      <c r="C52" s="461">
        <v>9</v>
      </c>
      <c r="D52" s="461">
        <v>9</v>
      </c>
      <c r="E52" s="473"/>
      <c r="G52" s="461">
        <f>統計tmp!BE54</f>
        <v>0</v>
      </c>
      <c r="H52" s="461">
        <f>統計tmp!BD54</f>
        <v>0</v>
      </c>
      <c r="K52" s="461" t="str">
        <f>IF(J52="V",C52,"")</f>
        <v/>
      </c>
      <c r="L52" s="461">
        <f t="shared" si="5"/>
        <v>0</v>
      </c>
      <c r="N52" s="461">
        <v>8</v>
      </c>
      <c r="P52" s="477" t="s">
        <v>2903</v>
      </c>
      <c r="Q52" s="477">
        <v>1</v>
      </c>
      <c r="R52" s="166">
        <f t="shared" si="2"/>
        <v>9</v>
      </c>
      <c r="S52" s="166">
        <f>SUM(O52:Q52)</f>
        <v>1</v>
      </c>
    </row>
    <row r="53" spans="1:19" x14ac:dyDescent="0.3">
      <c r="A53" s="460" t="s">
        <v>98</v>
      </c>
      <c r="B53" s="460"/>
      <c r="C53" s="463">
        <v>134</v>
      </c>
      <c r="D53" s="463">
        <v>134</v>
      </c>
      <c r="E53" s="463">
        <v>4</v>
      </c>
      <c r="F53" s="463"/>
      <c r="G53" s="463">
        <f>統計tmp!BE55</f>
        <v>0</v>
      </c>
      <c r="H53" s="463">
        <f>統計tmp!BD55</f>
        <v>0</v>
      </c>
      <c r="I53" s="463"/>
      <c r="J53" s="463"/>
      <c r="K53" s="463" t="str">
        <f>IF(J53="V",C53,"")</f>
        <v/>
      </c>
      <c r="L53" s="463"/>
      <c r="M53" s="463"/>
      <c r="N53" s="463"/>
      <c r="O53" s="474"/>
      <c r="P53" s="478" t="s">
        <v>2903</v>
      </c>
      <c r="Q53" s="478" t="s">
        <v>2903</v>
      </c>
      <c r="R53" s="460"/>
      <c r="S53" s="460"/>
    </row>
    <row r="54" spans="1:19" x14ac:dyDescent="0.3">
      <c r="B54" s="166" t="s">
        <v>923</v>
      </c>
      <c r="C54" s="461">
        <v>7</v>
      </c>
      <c r="D54" s="461">
        <v>7</v>
      </c>
      <c r="E54" s="473">
        <v>2</v>
      </c>
      <c r="F54" s="473"/>
      <c r="G54" s="461">
        <f>統計tmp!BE56</f>
        <v>0</v>
      </c>
      <c r="H54" s="461">
        <f>統計tmp!BD56</f>
        <v>0</v>
      </c>
      <c r="K54" s="461" t="str">
        <f>IF(J54="V",C54,"")</f>
        <v/>
      </c>
      <c r="L54" s="461">
        <f t="shared" si="5"/>
        <v>0</v>
      </c>
      <c r="M54" s="461">
        <v>2</v>
      </c>
      <c r="P54" s="477">
        <v>5</v>
      </c>
      <c r="Q54" s="477" t="s">
        <v>2903</v>
      </c>
      <c r="R54" s="166">
        <f t="shared" si="2"/>
        <v>7</v>
      </c>
      <c r="S54" s="166">
        <f>SUM(O54:Q54)</f>
        <v>5</v>
      </c>
    </row>
    <row r="55" spans="1:19" x14ac:dyDescent="0.3">
      <c r="B55" s="166" t="s">
        <v>944</v>
      </c>
      <c r="C55" s="461">
        <v>9</v>
      </c>
      <c r="D55" s="461">
        <v>9</v>
      </c>
      <c r="E55" s="473">
        <v>2</v>
      </c>
      <c r="F55" s="473"/>
      <c r="G55" s="461">
        <f>統計tmp!BE57</f>
        <v>0</v>
      </c>
      <c r="H55" s="461">
        <f>統計tmp!BD57</f>
        <v>0</v>
      </c>
      <c r="K55" s="461" t="str">
        <f>IF(J55="V",C55,"")</f>
        <v/>
      </c>
      <c r="L55" s="461">
        <f t="shared" si="5"/>
        <v>0</v>
      </c>
      <c r="M55" s="461">
        <v>2</v>
      </c>
      <c r="N55" s="461">
        <v>6</v>
      </c>
      <c r="P55" s="477" t="s">
        <v>2903</v>
      </c>
      <c r="Q55" s="477">
        <v>1</v>
      </c>
      <c r="R55" s="166">
        <f t="shared" si="2"/>
        <v>9</v>
      </c>
      <c r="S55" s="166">
        <f t="shared" ref="S55:S59" si="11">SUM(O55:Q55)</f>
        <v>1</v>
      </c>
    </row>
    <row r="56" spans="1:19" x14ac:dyDescent="0.3">
      <c r="B56" s="166" t="s">
        <v>2977</v>
      </c>
      <c r="C56" s="461">
        <v>112</v>
      </c>
      <c r="D56" s="461">
        <v>112</v>
      </c>
      <c r="E56" s="473"/>
      <c r="F56" s="473"/>
      <c r="G56" s="461">
        <f>統計tmp!BE58</f>
        <v>0</v>
      </c>
      <c r="H56" s="461">
        <f>統計tmp!BD58</f>
        <v>0</v>
      </c>
      <c r="K56" s="461" t="str">
        <f>IF(J56="V",C56,"")</f>
        <v/>
      </c>
      <c r="L56" s="461">
        <f t="shared" si="5"/>
        <v>0</v>
      </c>
      <c r="N56" s="461">
        <v>75</v>
      </c>
      <c r="P56" s="477" t="s">
        <v>2903</v>
      </c>
      <c r="Q56" s="477">
        <v>37</v>
      </c>
      <c r="R56" s="166">
        <f t="shared" si="2"/>
        <v>112</v>
      </c>
      <c r="S56" s="166">
        <f t="shared" si="11"/>
        <v>37</v>
      </c>
    </row>
    <row r="57" spans="1:19" x14ac:dyDescent="0.3">
      <c r="B57" s="166" t="s">
        <v>2978</v>
      </c>
      <c r="C57" s="461">
        <v>2</v>
      </c>
      <c r="D57" s="461">
        <v>2</v>
      </c>
      <c r="E57" s="473"/>
      <c r="F57" s="473"/>
      <c r="G57" s="461">
        <f>統計tmp!BE59</f>
        <v>0</v>
      </c>
      <c r="H57" s="461">
        <f>統計tmp!BD59</f>
        <v>0</v>
      </c>
      <c r="J57" s="461">
        <v>0</v>
      </c>
      <c r="K57" s="461">
        <v>2</v>
      </c>
      <c r="L57" s="461">
        <f t="shared" si="5"/>
        <v>2</v>
      </c>
      <c r="P57" s="477" t="s">
        <v>2903</v>
      </c>
      <c r="Q57" s="477" t="s">
        <v>2903</v>
      </c>
      <c r="R57" s="166">
        <f t="shared" si="2"/>
        <v>0</v>
      </c>
      <c r="S57" s="166">
        <f t="shared" si="11"/>
        <v>0</v>
      </c>
    </row>
    <row r="58" spans="1:19" x14ac:dyDescent="0.3">
      <c r="B58" s="166" t="s">
        <v>2979</v>
      </c>
      <c r="C58" s="461">
        <v>3</v>
      </c>
      <c r="D58" s="461">
        <v>3</v>
      </c>
      <c r="E58" s="473"/>
      <c r="F58" s="473"/>
      <c r="G58" s="461">
        <f>統計tmp!BE60</f>
        <v>0</v>
      </c>
      <c r="H58" s="461">
        <f>統計tmp!BD60</f>
        <v>0</v>
      </c>
      <c r="J58" s="461">
        <v>0</v>
      </c>
      <c r="K58" s="461">
        <v>3</v>
      </c>
      <c r="L58" s="461">
        <f t="shared" si="5"/>
        <v>3</v>
      </c>
      <c r="P58" s="477" t="s">
        <v>2903</v>
      </c>
      <c r="Q58" s="477" t="s">
        <v>2903</v>
      </c>
      <c r="R58" s="166">
        <f t="shared" si="2"/>
        <v>0</v>
      </c>
      <c r="S58" s="166">
        <f t="shared" si="11"/>
        <v>0</v>
      </c>
    </row>
    <row r="59" spans="1:19" x14ac:dyDescent="0.3">
      <c r="B59" s="166" t="s">
        <v>940</v>
      </c>
      <c r="C59" s="461">
        <v>1</v>
      </c>
      <c r="D59" s="461">
        <v>1</v>
      </c>
      <c r="E59" s="473"/>
      <c r="F59" s="473"/>
      <c r="G59" s="461">
        <f>統計tmp!BE61</f>
        <v>0</v>
      </c>
      <c r="H59" s="461">
        <f>統計tmp!BD61</f>
        <v>0</v>
      </c>
      <c r="J59" s="461">
        <v>0</v>
      </c>
      <c r="K59" s="461">
        <v>1</v>
      </c>
      <c r="L59" s="461">
        <f t="shared" si="5"/>
        <v>1</v>
      </c>
      <c r="P59" s="477" t="s">
        <v>2903</v>
      </c>
      <c r="Q59" s="477" t="s">
        <v>2903</v>
      </c>
      <c r="R59" s="166">
        <f t="shared" si="2"/>
        <v>0</v>
      </c>
      <c r="S59" s="166">
        <f t="shared" si="11"/>
        <v>0</v>
      </c>
    </row>
    <row r="60" spans="1:19" x14ac:dyDescent="0.3">
      <c r="A60" s="460" t="s">
        <v>99</v>
      </c>
      <c r="B60" s="460"/>
      <c r="C60" s="463">
        <v>1</v>
      </c>
      <c r="D60" s="463">
        <v>1</v>
      </c>
      <c r="E60" s="463"/>
      <c r="F60" s="463"/>
      <c r="G60" s="463">
        <f>統計tmp!BE62</f>
        <v>0</v>
      </c>
      <c r="H60" s="463">
        <f>統計tmp!BD62</f>
        <v>0</v>
      </c>
      <c r="I60" s="463"/>
      <c r="J60" s="463"/>
      <c r="K60" s="463" t="str">
        <f>IF(J60="V",C60,"")</f>
        <v/>
      </c>
      <c r="L60" s="463"/>
      <c r="M60" s="463"/>
      <c r="N60" s="463"/>
      <c r="O60" s="474"/>
      <c r="P60" s="478" t="s">
        <v>2903</v>
      </c>
      <c r="Q60" s="478" t="s">
        <v>2903</v>
      </c>
      <c r="R60" s="460"/>
      <c r="S60" s="460"/>
    </row>
    <row r="61" spans="1:19" x14ac:dyDescent="0.3">
      <c r="B61" s="166" t="s">
        <v>2980</v>
      </c>
      <c r="C61" s="461">
        <v>1</v>
      </c>
      <c r="D61" s="461">
        <v>1</v>
      </c>
      <c r="E61" s="473"/>
      <c r="G61" s="461">
        <f>統計tmp!BE63</f>
        <v>0</v>
      </c>
      <c r="H61" s="461">
        <f>統計tmp!BD63</f>
        <v>0</v>
      </c>
      <c r="J61" s="461">
        <v>0</v>
      </c>
      <c r="K61" s="461">
        <v>1</v>
      </c>
      <c r="L61" s="461">
        <f t="shared" si="5"/>
        <v>1</v>
      </c>
      <c r="P61" s="477" t="s">
        <v>2903</v>
      </c>
      <c r="Q61" s="477" t="s">
        <v>2903</v>
      </c>
      <c r="R61" s="166">
        <f t="shared" si="2"/>
        <v>0</v>
      </c>
      <c r="S61" s="166">
        <f>SUM(O61:Q61)</f>
        <v>0</v>
      </c>
    </row>
    <row r="62" spans="1:19" x14ac:dyDescent="0.3">
      <c r="A62" s="166" t="s">
        <v>100</v>
      </c>
      <c r="G62" s="461">
        <f>統計tmp!BE64</f>
        <v>0</v>
      </c>
      <c r="H62" s="461">
        <f>統計tmp!BD64</f>
        <v>0</v>
      </c>
      <c r="K62" s="461" t="str">
        <f>IF(J62="V",C62,"")</f>
        <v/>
      </c>
      <c r="L62" s="461">
        <f t="shared" si="5"/>
        <v>0</v>
      </c>
      <c r="P62" s="477" t="s">
        <v>2903</v>
      </c>
      <c r="Q62" s="477" t="s">
        <v>2903</v>
      </c>
      <c r="R62" s="166">
        <f t="shared" si="2"/>
        <v>0</v>
      </c>
      <c r="S62" s="166">
        <f t="shared" ref="S62:S63" si="12">SUM(O62:Q62)</f>
        <v>0</v>
      </c>
    </row>
    <row r="63" spans="1:19" x14ac:dyDescent="0.3">
      <c r="B63" s="166" t="s">
        <v>100</v>
      </c>
      <c r="G63" s="461">
        <f>統計tmp!BE65</f>
        <v>0</v>
      </c>
      <c r="H63" s="461">
        <f>統計tmp!BD65</f>
        <v>0</v>
      </c>
      <c r="K63" s="461" t="str">
        <f>IF(J63="V",C63,"")</f>
        <v/>
      </c>
      <c r="L63" s="461">
        <f t="shared" si="5"/>
        <v>0</v>
      </c>
      <c r="P63" s="477" t="s">
        <v>2903</v>
      </c>
      <c r="Q63" s="477" t="s">
        <v>2903</v>
      </c>
      <c r="R63" s="166">
        <f t="shared" si="2"/>
        <v>0</v>
      </c>
      <c r="S63" s="166">
        <f t="shared" si="12"/>
        <v>0</v>
      </c>
    </row>
    <row r="64" spans="1:19" x14ac:dyDescent="0.3">
      <c r="A64" s="460" t="s">
        <v>2981</v>
      </c>
      <c r="B64" s="460"/>
      <c r="C64" s="463">
        <v>9</v>
      </c>
      <c r="D64" s="463">
        <v>7</v>
      </c>
      <c r="E64" s="463"/>
      <c r="F64" s="463"/>
      <c r="G64" s="463">
        <f>統計tmp!BE66</f>
        <v>0</v>
      </c>
      <c r="H64" s="463">
        <f>統計tmp!BD66</f>
        <v>0</v>
      </c>
      <c r="I64" s="463"/>
      <c r="J64" s="463"/>
      <c r="K64" s="463" t="str">
        <f>IF(J64="V",C64,"")</f>
        <v/>
      </c>
      <c r="L64" s="463"/>
      <c r="M64" s="463"/>
      <c r="N64" s="463"/>
      <c r="O64" s="474"/>
      <c r="P64" s="478" t="s">
        <v>2903</v>
      </c>
      <c r="Q64" s="478" t="s">
        <v>2903</v>
      </c>
      <c r="R64" s="460"/>
      <c r="S64" s="460"/>
    </row>
    <row r="65" spans="1:21" x14ac:dyDescent="0.3">
      <c r="B65" s="166" t="s">
        <v>2981</v>
      </c>
      <c r="C65" s="461">
        <v>9</v>
      </c>
      <c r="D65" s="461">
        <v>7</v>
      </c>
      <c r="E65" s="473"/>
      <c r="G65" s="461">
        <f>統計tmp!BE67</f>
        <v>4</v>
      </c>
      <c r="H65" s="461">
        <f>統計tmp!BD67</f>
        <v>4</v>
      </c>
      <c r="K65" s="461" t="str">
        <f>IF(J65="V",C65,"")</f>
        <v/>
      </c>
      <c r="L65" s="461">
        <f t="shared" si="5"/>
        <v>0</v>
      </c>
      <c r="P65" s="477" t="s">
        <v>2903</v>
      </c>
      <c r="Q65" s="477">
        <v>9</v>
      </c>
      <c r="R65" s="166">
        <f t="shared" si="2"/>
        <v>9</v>
      </c>
      <c r="S65" s="166">
        <f>SUM(O65:Q65)</f>
        <v>9</v>
      </c>
    </row>
    <row r="66" spans="1:21" x14ac:dyDescent="0.3">
      <c r="A66" s="460"/>
      <c r="B66" s="460" t="s">
        <v>3017</v>
      </c>
      <c r="C66" s="463">
        <f>C4+C9+C18+C24+C34+C41+C50+C53+C60+C64</f>
        <v>536</v>
      </c>
      <c r="D66" s="463"/>
      <c r="E66" s="463"/>
      <c r="F66" s="491">
        <f>SUM(F5:F65)</f>
        <v>78</v>
      </c>
      <c r="G66" s="463">
        <f>G4+G9+G18+G24+G34+G41+G50+G53+G60+G64</f>
        <v>4</v>
      </c>
      <c r="H66" s="463">
        <f>H4+H9+H18+H24+H34+H41+H50+H53+H60+H64</f>
        <v>4</v>
      </c>
      <c r="I66" s="492">
        <f>SUM(I5:I65)</f>
        <v>48</v>
      </c>
      <c r="J66" s="474">
        <f>SUM(J5:J65)</f>
        <v>86</v>
      </c>
      <c r="K66" s="474">
        <f>SUM(K5:K65)</f>
        <v>67</v>
      </c>
      <c r="L66" s="493">
        <f>SUM(L5:L65)</f>
        <v>153</v>
      </c>
      <c r="M66" s="474">
        <f>SUM(M5:M65)</f>
        <v>60</v>
      </c>
      <c r="N66" s="474">
        <f t="shared" ref="N66:Q66" si="13">SUM(N5:N65)</f>
        <v>107</v>
      </c>
      <c r="O66" s="474">
        <f t="shared" si="13"/>
        <v>0</v>
      </c>
      <c r="P66" s="475">
        <f t="shared" si="13"/>
        <v>31</v>
      </c>
      <c r="Q66" s="475">
        <f t="shared" si="13"/>
        <v>59</v>
      </c>
      <c r="R66" s="494">
        <f>SUM(R5:R65)</f>
        <v>257</v>
      </c>
      <c r="S66" s="460">
        <f>SUM(S6:S65)</f>
        <v>90</v>
      </c>
      <c r="T66" s="483" t="s">
        <v>3027</v>
      </c>
      <c r="U66" s="502">
        <f>F66+I66+L66+R66</f>
        <v>536</v>
      </c>
    </row>
    <row r="67" spans="1:21" x14ac:dyDescent="0.3">
      <c r="B67" s="166" t="s">
        <v>3021</v>
      </c>
      <c r="F67" s="480">
        <f t="shared" ref="F67:L67" si="14">F66/$C$66</f>
        <v>0.1455223880597015</v>
      </c>
      <c r="G67" s="480"/>
      <c r="H67" s="480"/>
      <c r="I67" s="480">
        <f t="shared" si="14"/>
        <v>8.9552238805970144E-2</v>
      </c>
      <c r="J67" s="480"/>
      <c r="K67" s="480"/>
      <c r="L67" s="480">
        <f t="shared" si="14"/>
        <v>0.28544776119402987</v>
      </c>
      <c r="M67" s="480"/>
      <c r="N67" s="480"/>
      <c r="O67" s="480"/>
      <c r="P67" s="480"/>
      <c r="Q67" s="501"/>
      <c r="R67" s="476">
        <f>R66/C66</f>
        <v>0.47947761194029853</v>
      </c>
      <c r="S67" s="479">
        <f>S66/$C$66</f>
        <v>0.16791044776119404</v>
      </c>
      <c r="T67" s="500" t="s">
        <v>3037</v>
      </c>
    </row>
    <row r="68" spans="1:21" x14ac:dyDescent="0.3">
      <c r="R68" s="497"/>
    </row>
    <row r="69" spans="1:21" x14ac:dyDescent="0.3">
      <c r="F69" s="467"/>
    </row>
  </sheetData>
  <mergeCells count="1"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65"/>
  <sheetViews>
    <sheetView zoomScaleNormal="100" workbookViewId="0">
      <pane ySplit="2" topLeftCell="A54" activePane="bottomLeft" state="frozen"/>
      <selection pane="bottomLeft" activeCell="B25" sqref="B25"/>
    </sheetView>
  </sheetViews>
  <sheetFormatPr defaultColWidth="8.69921875" defaultRowHeight="14.5" x14ac:dyDescent="0.35"/>
  <cols>
    <col min="1" max="1" width="8.69921875" style="4"/>
    <col min="2" max="2" width="28.69921875" style="4" customWidth="1"/>
    <col min="3" max="3" width="5.69921875" style="260" customWidth="1"/>
    <col min="4" max="5" width="8" style="260" hidden="1" customWidth="1"/>
    <col min="6" max="6" width="8.19921875" style="260" hidden="1" customWidth="1"/>
    <col min="7" max="7" width="9.09765625" style="260" hidden="1" customWidth="1"/>
    <col min="8" max="8" width="5.69921875" style="260" hidden="1" customWidth="1"/>
    <col min="9" max="9" width="10.19921875" style="260" hidden="1" customWidth="1"/>
    <col min="10" max="10" width="8.69921875" style="260" hidden="1" customWidth="1"/>
    <col min="11" max="11" width="4.69921875" style="260" hidden="1" customWidth="1"/>
    <col min="12" max="12" width="5.69921875" style="260" hidden="1" customWidth="1"/>
    <col min="13" max="14" width="4.69921875" style="260" hidden="1" customWidth="1"/>
    <col min="15" max="15" width="7" style="543" hidden="1" customWidth="1"/>
    <col min="16" max="16" width="8" style="544" hidden="1" customWidth="1"/>
    <col min="17" max="17" width="12.59765625" style="544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572" customWidth="1"/>
    <col min="23" max="27" width="8.19921875" style="4" bestFit="1" customWidth="1"/>
    <col min="28" max="28" width="9.19921875" style="4" bestFit="1" customWidth="1"/>
    <col min="29" max="29" width="7.3984375" style="4" bestFit="1" customWidth="1"/>
    <col min="30" max="30" width="8.19921875" style="578" bestFit="1" customWidth="1"/>
    <col min="31" max="31" width="0" style="260" hidden="1" customWidth="1"/>
    <col min="32" max="32" width="17.5" style="4" hidden="1" customWidth="1"/>
    <col min="33" max="33" width="16.5" style="4" hidden="1" customWidth="1"/>
    <col min="34" max="16384" width="8.69921875" style="4"/>
  </cols>
  <sheetData>
    <row r="1" spans="1:33" s="519" customFormat="1" ht="52" customHeight="1" x14ac:dyDescent="0.3">
      <c r="C1" s="520"/>
      <c r="D1" s="520"/>
      <c r="E1" s="520"/>
      <c r="F1" s="521" t="s">
        <v>3026</v>
      </c>
      <c r="G1" s="520"/>
      <c r="H1" s="520"/>
      <c r="I1" s="522" t="s">
        <v>3025</v>
      </c>
      <c r="J1" s="622" t="s">
        <v>3023</v>
      </c>
      <c r="K1" s="622"/>
      <c r="L1" s="622"/>
      <c r="M1" s="523" t="s">
        <v>3024</v>
      </c>
      <c r="N1" s="523"/>
      <c r="O1" s="524"/>
      <c r="P1" s="524"/>
      <c r="Q1" s="524"/>
      <c r="R1" s="524"/>
      <c r="S1" s="524"/>
      <c r="V1" s="525"/>
      <c r="W1" s="528" t="s">
        <v>3049</v>
      </c>
      <c r="X1" s="529" t="s">
        <v>3061</v>
      </c>
      <c r="Y1" s="591" t="s">
        <v>3050</v>
      </c>
      <c r="Z1" s="599" t="s">
        <v>3051</v>
      </c>
      <c r="AA1" s="603" t="s">
        <v>3052</v>
      </c>
      <c r="AB1" s="604" t="s">
        <v>3054</v>
      </c>
      <c r="AC1" s="526" t="s">
        <v>3059</v>
      </c>
      <c r="AD1" s="573" t="s">
        <v>3060</v>
      </c>
      <c r="AE1" s="611" t="s">
        <v>3063</v>
      </c>
      <c r="AF1" s="611" t="s">
        <v>3098</v>
      </c>
      <c r="AG1" s="611" t="s">
        <v>3097</v>
      </c>
    </row>
    <row r="2" spans="1:33" s="536" customFormat="1" ht="34.5" x14ac:dyDescent="0.3">
      <c r="A2" s="527"/>
      <c r="B2" s="527"/>
      <c r="C2" s="528" t="s">
        <v>2983</v>
      </c>
      <c r="D2" s="528" t="s">
        <v>2985</v>
      </c>
      <c r="E2" s="528" t="s">
        <v>2984</v>
      </c>
      <c r="F2" s="529" t="s">
        <v>2986</v>
      </c>
      <c r="G2" s="528" t="s">
        <v>2852</v>
      </c>
      <c r="H2" s="530" t="s">
        <v>2987</v>
      </c>
      <c r="I2" s="531" t="s">
        <v>2988</v>
      </c>
      <c r="J2" s="532" t="s">
        <v>2984</v>
      </c>
      <c r="K2" s="532" t="s">
        <v>3018</v>
      </c>
      <c r="L2" s="532" t="s">
        <v>3017</v>
      </c>
      <c r="M2" s="533" t="s">
        <v>3057</v>
      </c>
      <c r="N2" s="533" t="s">
        <v>3058</v>
      </c>
      <c r="O2" s="534" t="s">
        <v>2989</v>
      </c>
      <c r="P2" s="534" t="s">
        <v>3039</v>
      </c>
      <c r="Q2" s="534" t="s">
        <v>3040</v>
      </c>
      <c r="R2" s="527" t="s">
        <v>3017</v>
      </c>
      <c r="S2" s="533" t="s">
        <v>3022</v>
      </c>
      <c r="T2" s="528" t="s">
        <v>3019</v>
      </c>
      <c r="U2" s="528"/>
      <c r="V2" s="535"/>
      <c r="W2" s="527"/>
      <c r="X2" s="595"/>
      <c r="Y2" s="592"/>
      <c r="Z2" s="600"/>
      <c r="AA2" s="597"/>
      <c r="AB2" s="590"/>
      <c r="AD2" s="574"/>
      <c r="AE2" s="612"/>
    </row>
    <row r="3" spans="1:33" s="296" customFormat="1" ht="11" x14ac:dyDescent="0.3">
      <c r="C3" s="297"/>
      <c r="D3" s="297"/>
      <c r="E3" s="297"/>
      <c r="F3" s="297">
        <v>1</v>
      </c>
      <c r="G3" s="297"/>
      <c r="H3" s="297"/>
      <c r="I3" s="297">
        <v>2</v>
      </c>
      <c r="J3" s="297">
        <v>3</v>
      </c>
      <c r="K3" s="297">
        <v>4</v>
      </c>
      <c r="L3" s="297"/>
      <c r="M3" s="297">
        <v>5</v>
      </c>
      <c r="N3" s="297">
        <v>6</v>
      </c>
      <c r="O3" s="405">
        <v>7</v>
      </c>
      <c r="P3" s="405"/>
      <c r="Q3" s="405"/>
      <c r="S3" s="297"/>
      <c r="V3" s="537"/>
      <c r="W3" s="594"/>
      <c r="X3" s="596"/>
      <c r="Y3" s="593"/>
      <c r="Z3" s="601"/>
      <c r="AA3" s="598"/>
      <c r="AB3" s="571"/>
      <c r="AD3" s="575"/>
      <c r="AE3" s="297"/>
    </row>
    <row r="4" spans="1:33" x14ac:dyDescent="0.35">
      <c r="A4" s="538" t="s">
        <v>91</v>
      </c>
      <c r="B4" s="538"/>
      <c r="C4" s="259">
        <f>SUM(C5:C8)</f>
        <v>16</v>
      </c>
      <c r="D4" s="259">
        <v>16</v>
      </c>
      <c r="E4" s="259">
        <v>16</v>
      </c>
      <c r="F4" s="259"/>
      <c r="G4" s="259">
        <v>16</v>
      </c>
      <c r="H4" s="259">
        <v>16</v>
      </c>
      <c r="I4" s="259"/>
      <c r="J4" s="259"/>
      <c r="K4" s="259" t="str">
        <f t="shared" ref="K4:K10" si="0">IF(J4="V",C4,"")</f>
        <v/>
      </c>
      <c r="L4" s="259"/>
      <c r="M4" s="259"/>
      <c r="N4" s="259"/>
      <c r="O4" s="539"/>
      <c r="P4" s="540"/>
      <c r="Q4" s="540"/>
      <c r="R4" s="538"/>
      <c r="S4" s="538"/>
      <c r="V4" s="541"/>
      <c r="W4" s="538"/>
      <c r="X4" s="45"/>
      <c r="Y4" s="549"/>
      <c r="Z4" s="602"/>
      <c r="AA4" s="556"/>
      <c r="AB4" s="567"/>
      <c r="AD4" s="576"/>
      <c r="AE4" s="260" t="str">
        <f t="shared" ref="AE4:AE10" si="1">IF(AND(Y4&gt;0,Z4=0,AA4=0,AB4=0),Y4,"")</f>
        <v/>
      </c>
    </row>
    <row r="5" spans="1:33" x14ac:dyDescent="0.35">
      <c r="B5" s="4" t="s">
        <v>2906</v>
      </c>
      <c r="C5" s="260">
        <f>COUNTIF(URS確認!$D:$D,業務統計!B5)</f>
        <v>11</v>
      </c>
      <c r="D5" s="260">
        <v>11</v>
      </c>
      <c r="E5" s="260">
        <v>11</v>
      </c>
      <c r="F5" s="260">
        <f>COUNTIF(URS確認!AQ2:AQ552,LEFT(B5,3))</f>
        <v>11</v>
      </c>
      <c r="G5" s="260">
        <v>11</v>
      </c>
      <c r="H5" s="260">
        <v>11</v>
      </c>
      <c r="I5" s="260">
        <f>COUNTIF(URS確認!AR2:AR553,LEFT(B5,3))</f>
        <v>0</v>
      </c>
      <c r="K5" s="260" t="str">
        <f t="shared" si="0"/>
        <v/>
      </c>
      <c r="L5" s="260">
        <f t="shared" ref="L5:L10" si="2">SUM(J5:K5)</f>
        <v>0</v>
      </c>
      <c r="R5" s="4">
        <f>SUM(M5:Q5)</f>
        <v>0</v>
      </c>
      <c r="S5" s="4">
        <f>SUM(O5:Q5)</f>
        <v>0</v>
      </c>
      <c r="V5" s="541"/>
      <c r="W5" s="538">
        <f>COUNTIF(URS確認!AQ$2:AQ$552,LEFT(B5,3))</f>
        <v>11</v>
      </c>
      <c r="X5" s="45">
        <f>COUNTIF(URS確認!AR$2:AR$553,LEFT(B5,3))</f>
        <v>0</v>
      </c>
      <c r="Y5" s="549">
        <f>COUNTIF(URS確認!AS$2:AS$552,LEFT(B5,3))</f>
        <v>0</v>
      </c>
      <c r="Z5" s="602">
        <f>COUNTIF(URS確認!AT$2:AT$552,LEFT(B5,3))</f>
        <v>0</v>
      </c>
      <c r="AA5" s="556">
        <f>COUNTIF(URS確認!AU$2:AU$552,LEFT(B5,3))</f>
        <v>0</v>
      </c>
      <c r="AB5" s="567">
        <f>COUNTIF(URS確認!AV$2:AV$553,LEFT(B5,3))</f>
        <v>0</v>
      </c>
      <c r="AC5" s="4">
        <f>SUM(W5:AB5)</f>
        <v>11</v>
      </c>
      <c r="AD5" s="576">
        <f>IF(AND(X5&gt;0,Y5=0,Z5=0,AA5=0,AB5=0),X5,0)</f>
        <v>0</v>
      </c>
      <c r="AE5" s="260" t="str">
        <f t="shared" si="1"/>
        <v/>
      </c>
      <c r="AG5" s="4" t="str">
        <f>IF(AND(X5&gt;0,Y5=0,Z5=0,AA5=0,AB5=0),X5,"")</f>
        <v/>
      </c>
    </row>
    <row r="6" spans="1:33" x14ac:dyDescent="0.35">
      <c r="B6" s="4" t="s">
        <v>2908</v>
      </c>
      <c r="C6" s="260">
        <f>COUNTIF(URS確認!$D:$D,業務統計!B6)</f>
        <v>2</v>
      </c>
      <c r="D6" s="260">
        <v>2</v>
      </c>
      <c r="E6" s="260">
        <v>2</v>
      </c>
      <c r="F6" s="260">
        <f>COUNTIF(URS確認!AQ3:AQ553,LEFT(B6,3))</f>
        <v>2</v>
      </c>
      <c r="G6" s="260">
        <v>2</v>
      </c>
      <c r="H6" s="260">
        <v>2</v>
      </c>
      <c r="I6" s="260">
        <f>COUNTIF(URS確認!AR3:AR554,LEFT(B6,3))</f>
        <v>0</v>
      </c>
      <c r="K6" s="260" t="str">
        <f t="shared" si="0"/>
        <v/>
      </c>
      <c r="L6" s="260">
        <f t="shared" si="2"/>
        <v>0</v>
      </c>
      <c r="R6" s="4">
        <f t="shared" ref="R6:R60" si="3">SUM(M6:Q6)</f>
        <v>0</v>
      </c>
      <c r="S6" s="4">
        <f t="shared" ref="S6:S8" si="4">SUM(O6:Q6)</f>
        <v>0</v>
      </c>
      <c r="V6" s="541"/>
      <c r="W6" s="538">
        <f>COUNTIF(URS確認!AQ$2:AQ$552,LEFT(B6,3))</f>
        <v>2</v>
      </c>
      <c r="X6" s="45">
        <f>COUNTIF(URS確認!AR$2:AR$553,LEFT(B6,3))</f>
        <v>0</v>
      </c>
      <c r="Y6" s="549">
        <f>COUNTIF(URS確認!AS$2:AS$552,LEFT(B6,3))</f>
        <v>0</v>
      </c>
      <c r="Z6" s="602">
        <f>COUNTIF(URS確認!AT$2:AT$552,LEFT(B6,3))</f>
        <v>0</v>
      </c>
      <c r="AA6" s="556">
        <f>COUNTIF(URS確認!AU$2:AU$552,LEFT(B6,3))</f>
        <v>0</v>
      </c>
      <c r="AB6" s="567">
        <f>COUNTIF(URS確認!AV$2:AV$553,LEFT(B6,3))</f>
        <v>0</v>
      </c>
      <c r="AC6" s="4">
        <f t="shared" ref="AC6:AC60" si="5">SUM(W6:AB6)</f>
        <v>2</v>
      </c>
      <c r="AD6" s="576">
        <f t="shared" ref="AD6:AD60" si="6">IF(AND(X6&gt;0,Y6=0,Z6=0,AA6=0,AB6=0),X6,0)</f>
        <v>0</v>
      </c>
      <c r="AE6" s="260" t="str">
        <f t="shared" si="1"/>
        <v/>
      </c>
      <c r="AG6" s="4" t="str">
        <f t="shared" ref="AG6:AG39" si="7">IF(AND(X6&gt;0,Y6=0,Z6=0,AA6=0,AB6=0),X6,"")</f>
        <v/>
      </c>
    </row>
    <row r="7" spans="1:33" x14ac:dyDescent="0.35">
      <c r="B7" s="4" t="s">
        <v>2907</v>
      </c>
      <c r="C7" s="260">
        <f>COUNTIF(URS確認!$D:$D,業務統計!B7)</f>
        <v>2</v>
      </c>
      <c r="D7" s="260">
        <v>2</v>
      </c>
      <c r="E7" s="260">
        <v>2</v>
      </c>
      <c r="F7" s="260">
        <f>COUNTIF(URS確認!AQ4:AQ554,LEFT(B7,3))</f>
        <v>2</v>
      </c>
      <c r="G7" s="260">
        <v>2</v>
      </c>
      <c r="H7" s="260">
        <v>2</v>
      </c>
      <c r="I7" s="260">
        <f>COUNTIF(URS確認!AR4:AR555,LEFT(B7,3))</f>
        <v>0</v>
      </c>
      <c r="K7" s="260" t="str">
        <f t="shared" si="0"/>
        <v/>
      </c>
      <c r="L7" s="260">
        <f t="shared" si="2"/>
        <v>0</v>
      </c>
      <c r="R7" s="4">
        <f t="shared" si="3"/>
        <v>0</v>
      </c>
      <c r="S7" s="4">
        <f t="shared" si="4"/>
        <v>0</v>
      </c>
      <c r="V7" s="541"/>
      <c r="W7" s="538">
        <f>COUNTIF(URS確認!AQ$2:AQ$552,LEFT(B7,3))</f>
        <v>2</v>
      </c>
      <c r="X7" s="45">
        <f>COUNTIF(URS確認!AR$2:AR$553,LEFT(B7,3))</f>
        <v>0</v>
      </c>
      <c r="Y7" s="549">
        <f>COUNTIF(URS確認!AS$2:AS$552,LEFT(B7,3))</f>
        <v>0</v>
      </c>
      <c r="Z7" s="602">
        <f>COUNTIF(URS確認!AT$2:AT$552,LEFT(B7,3))</f>
        <v>0</v>
      </c>
      <c r="AA7" s="556">
        <f>COUNTIF(URS確認!AU$2:AU$552,LEFT(B7,3))</f>
        <v>0</v>
      </c>
      <c r="AB7" s="567">
        <f>COUNTIF(URS確認!AV$2:AV$553,LEFT(B7,3))</f>
        <v>0</v>
      </c>
      <c r="AC7" s="4">
        <f t="shared" si="5"/>
        <v>2</v>
      </c>
      <c r="AD7" s="576">
        <f t="shared" si="6"/>
        <v>0</v>
      </c>
      <c r="AE7" s="260" t="str">
        <f t="shared" si="1"/>
        <v/>
      </c>
      <c r="AG7" s="4" t="str">
        <f t="shared" si="7"/>
        <v/>
      </c>
    </row>
    <row r="8" spans="1:33" x14ac:dyDescent="0.35">
      <c r="B8" s="4" t="s">
        <v>2982</v>
      </c>
      <c r="C8" s="260">
        <f>COUNTIF(URS確認!$D:$D,業務統計!B8)</f>
        <v>1</v>
      </c>
      <c r="D8" s="260">
        <v>1</v>
      </c>
      <c r="E8" s="260">
        <v>1</v>
      </c>
      <c r="F8" s="260">
        <f>COUNTIF(URS確認!AQ5:AQ555,LEFT(B8,3))</f>
        <v>1</v>
      </c>
      <c r="G8" s="260">
        <v>1</v>
      </c>
      <c r="H8" s="260">
        <v>1</v>
      </c>
      <c r="I8" s="260">
        <f>COUNTIF(URS確認!AR5:AR556,LEFT(B8,3))</f>
        <v>0</v>
      </c>
      <c r="K8" s="260" t="str">
        <f t="shared" si="0"/>
        <v/>
      </c>
      <c r="L8" s="260">
        <f t="shared" si="2"/>
        <v>0</v>
      </c>
      <c r="R8" s="4">
        <f t="shared" si="3"/>
        <v>0</v>
      </c>
      <c r="S8" s="4">
        <f t="shared" si="4"/>
        <v>0</v>
      </c>
      <c r="V8" s="541"/>
      <c r="W8" s="538">
        <f>COUNTIF(URS確認!AQ$2:AQ$552,LEFT(B8,3))</f>
        <v>1</v>
      </c>
      <c r="X8" s="45">
        <f>COUNTIF(URS確認!AR$2:AR$553,LEFT(B8,3))</f>
        <v>0</v>
      </c>
      <c r="Y8" s="549">
        <f>COUNTIF(URS確認!AS$2:AS$552,LEFT(B8,3))</f>
        <v>0</v>
      </c>
      <c r="Z8" s="602">
        <f>COUNTIF(URS確認!AT$2:AT$552,LEFT(B8,3))</f>
        <v>0</v>
      </c>
      <c r="AA8" s="556">
        <f>COUNTIF(URS確認!AU$2:AU$552,LEFT(B8,3))</f>
        <v>0</v>
      </c>
      <c r="AB8" s="567">
        <f>COUNTIF(URS確認!AV$2:AV$553,LEFT(B8,3))</f>
        <v>0</v>
      </c>
      <c r="AC8" s="4">
        <f t="shared" si="5"/>
        <v>1</v>
      </c>
      <c r="AD8" s="576">
        <f t="shared" si="6"/>
        <v>0</v>
      </c>
      <c r="AE8" s="260" t="str">
        <f t="shared" si="1"/>
        <v/>
      </c>
      <c r="AG8" s="4" t="str">
        <f t="shared" si="7"/>
        <v/>
      </c>
    </row>
    <row r="9" spans="1:33" x14ac:dyDescent="0.35">
      <c r="A9" s="538" t="s">
        <v>92</v>
      </c>
      <c r="B9" s="538"/>
      <c r="C9" s="259">
        <f>SUM(C10:C16)</f>
        <v>78</v>
      </c>
      <c r="D9" s="259">
        <v>78</v>
      </c>
      <c r="E9" s="259">
        <v>62</v>
      </c>
      <c r="G9" s="259">
        <v>77</v>
      </c>
      <c r="H9" s="259">
        <v>78</v>
      </c>
      <c r="J9" s="259"/>
      <c r="K9" s="259" t="str">
        <f t="shared" si="0"/>
        <v/>
      </c>
      <c r="L9" s="259"/>
      <c r="M9" s="259"/>
      <c r="N9" s="259"/>
      <c r="O9" s="539"/>
      <c r="P9" s="540"/>
      <c r="Q9" s="540"/>
      <c r="R9" s="538"/>
      <c r="S9" s="538"/>
      <c r="V9" s="541"/>
      <c r="W9" s="538"/>
      <c r="X9" s="45"/>
      <c r="Y9" s="549"/>
      <c r="Z9" s="602"/>
      <c r="AA9" s="556"/>
      <c r="AB9" s="567"/>
      <c r="AD9" s="576"/>
      <c r="AE9" s="260" t="str">
        <f t="shared" si="1"/>
        <v/>
      </c>
      <c r="AG9" s="4" t="str">
        <f t="shared" si="7"/>
        <v/>
      </c>
    </row>
    <row r="10" spans="1:33" x14ac:dyDescent="0.35">
      <c r="B10" s="4" t="s">
        <v>2904</v>
      </c>
      <c r="C10" s="260">
        <f>COUNTIF(URS確認!$D:$D,業務統計!B10)</f>
        <v>2</v>
      </c>
      <c r="D10" s="260">
        <v>2</v>
      </c>
      <c r="E10" s="260">
        <v>2</v>
      </c>
      <c r="F10" s="260">
        <f>COUNTIF(URS確認!AQ7:AQ557,LEFT(B10,3))</f>
        <v>2</v>
      </c>
      <c r="G10" s="260">
        <v>2</v>
      </c>
      <c r="H10" s="260">
        <v>2</v>
      </c>
      <c r="I10" s="260">
        <f>COUNTIF(URS確認!AR7:AR558,LEFT(B10,3))</f>
        <v>0</v>
      </c>
      <c r="K10" s="260" t="str">
        <f t="shared" si="0"/>
        <v/>
      </c>
      <c r="L10" s="260">
        <f t="shared" si="2"/>
        <v>0</v>
      </c>
      <c r="P10" s="544" t="s">
        <v>2903</v>
      </c>
      <c r="Q10" s="544" t="s">
        <v>2903</v>
      </c>
      <c r="R10" s="4">
        <f t="shared" si="3"/>
        <v>0</v>
      </c>
      <c r="S10" s="4">
        <f>SUM(O10:Q10)</f>
        <v>0</v>
      </c>
      <c r="V10" s="541"/>
      <c r="W10" s="538">
        <f>COUNTIF(URS確認!AQ$2:AQ$552,LEFT(B10,3))</f>
        <v>2</v>
      </c>
      <c r="X10" s="45">
        <f>COUNTIF(URS確認!AR$2:AR$553,LEFT(B10,3))</f>
        <v>0</v>
      </c>
      <c r="Y10" s="549">
        <f>COUNTIF(URS確認!AS$2:AS$552,LEFT(B10,3))</f>
        <v>0</v>
      </c>
      <c r="Z10" s="602">
        <f>COUNTIF(URS確認!AT$2:AT$552,LEFT(B10,3))</f>
        <v>0</v>
      </c>
      <c r="AA10" s="556">
        <f>COUNTIF(URS確認!AU$2:AU$552,LEFT(B10,3))</f>
        <v>0</v>
      </c>
      <c r="AB10" s="567">
        <f>COUNTIF(URS確認!AV$2:AV$553,LEFT(B10,3))</f>
        <v>0</v>
      </c>
      <c r="AC10" s="4">
        <f t="shared" si="5"/>
        <v>2</v>
      </c>
      <c r="AD10" s="576">
        <f t="shared" si="6"/>
        <v>0</v>
      </c>
      <c r="AE10" s="260" t="str">
        <f t="shared" si="1"/>
        <v/>
      </c>
      <c r="AG10" s="4" t="str">
        <f t="shared" si="7"/>
        <v/>
      </c>
    </row>
    <row r="11" spans="1:33" x14ac:dyDescent="0.35">
      <c r="B11" s="4" t="s">
        <v>2905</v>
      </c>
      <c r="C11" s="260">
        <f>COUNTIF(URS確認!$D:$D,業務統計!B11)</f>
        <v>20</v>
      </c>
      <c r="D11" s="260">
        <v>20</v>
      </c>
      <c r="E11" s="545">
        <v>18</v>
      </c>
      <c r="F11" s="260">
        <f>COUNTIF(URS確認!AQ8:AQ558,LEFT(B11,3))</f>
        <v>0</v>
      </c>
      <c r="G11" s="260">
        <v>20</v>
      </c>
      <c r="H11" s="260">
        <v>20</v>
      </c>
      <c r="I11" s="260">
        <f>COUNTIF(URS確認!AR8:AR559,LEFT(B11,3))</f>
        <v>16</v>
      </c>
      <c r="J11" s="260">
        <v>18</v>
      </c>
      <c r="K11" s="260">
        <v>2</v>
      </c>
      <c r="L11" s="260">
        <f>SUM(J11:K11)</f>
        <v>20</v>
      </c>
      <c r="P11" s="544" t="s">
        <v>2903</v>
      </c>
      <c r="Q11" s="544" t="s">
        <v>2903</v>
      </c>
      <c r="R11" s="4">
        <f t="shared" si="3"/>
        <v>0</v>
      </c>
      <c r="S11" s="4">
        <f t="shared" ref="S11:S16" si="8">SUM(O11:Q11)</f>
        <v>0</v>
      </c>
      <c r="V11" s="541"/>
      <c r="W11" s="538">
        <f>COUNTIF(URS確認!AQ$2:AQ$552,LEFT(B11,3))</f>
        <v>0</v>
      </c>
      <c r="X11" s="45">
        <f>COUNTIF(URS確認!AR$2:AR$553,LEFT(B11,3))</f>
        <v>16</v>
      </c>
      <c r="Y11" s="549">
        <f>COUNTIF(URS確認!AS$2:AS$552,LEFT(B11,3))</f>
        <v>4</v>
      </c>
      <c r="Z11" s="602">
        <f>COUNTIF(URS確認!AT$2:AT$552,LEFT(B11,3))</f>
        <v>0</v>
      </c>
      <c r="AA11" s="556">
        <f>COUNTIF(URS確認!AU$2:AU$552,LEFT(B11,3))</f>
        <v>0</v>
      </c>
      <c r="AB11" s="567">
        <f>COUNTIF(URS確認!AV$2:AV$553,LEFT(B11,3))</f>
        <v>0</v>
      </c>
      <c r="AC11" s="4">
        <f t="shared" si="5"/>
        <v>20</v>
      </c>
      <c r="AD11" s="576">
        <f t="shared" si="6"/>
        <v>0</v>
      </c>
      <c r="AE11" s="260">
        <f>IF(AND(Y11&gt;0,Z11=0,AA11=0,AB11=0),Y11,"")</f>
        <v>4</v>
      </c>
      <c r="AF11" s="614">
        <v>44543</v>
      </c>
      <c r="AG11" s="4" t="str">
        <f t="shared" si="7"/>
        <v/>
      </c>
    </row>
    <row r="12" spans="1:33" x14ac:dyDescent="0.35">
      <c r="B12" s="4" t="s">
        <v>2957</v>
      </c>
      <c r="C12" s="260">
        <f>COUNTIF(URS確認!$D:$D,業務統計!B12)</f>
        <v>10</v>
      </c>
      <c r="D12" s="260">
        <v>10</v>
      </c>
      <c r="E12" s="545">
        <v>10</v>
      </c>
      <c r="F12" s="260">
        <f>COUNTIF(URS確認!AQ9:AQ559,LEFT(B12,3))</f>
        <v>10</v>
      </c>
      <c r="G12" s="260">
        <v>10</v>
      </c>
      <c r="H12" s="260">
        <v>10</v>
      </c>
      <c r="I12" s="260">
        <f>COUNTIF(URS確認!AR9:AR560,LEFT(B12,3))</f>
        <v>0</v>
      </c>
      <c r="K12" s="260" t="str">
        <f>IF(J12="V",C12,"")</f>
        <v/>
      </c>
      <c r="L12" s="260">
        <f t="shared" ref="L12:L60" si="9">SUM(J12:K12)</f>
        <v>0</v>
      </c>
      <c r="P12" s="544" t="s">
        <v>2903</v>
      </c>
      <c r="Q12" s="544" t="s">
        <v>2903</v>
      </c>
      <c r="R12" s="4">
        <f t="shared" si="3"/>
        <v>0</v>
      </c>
      <c r="S12" s="4">
        <f t="shared" si="8"/>
        <v>0</v>
      </c>
      <c r="V12" s="541"/>
      <c r="W12" s="538">
        <f>COUNTIF(URS確認!AQ$2:AQ$552,LEFT(B12,3))</f>
        <v>10</v>
      </c>
      <c r="X12" s="45">
        <f>COUNTIF(URS確認!AR$2:AR$553,LEFT(B12,3))</f>
        <v>0</v>
      </c>
      <c r="Y12" s="549">
        <f>COUNTIF(URS確認!AS$2:AS$552,LEFT(B12,3))</f>
        <v>0</v>
      </c>
      <c r="Z12" s="602">
        <f>COUNTIF(URS確認!AT$2:AT$552,LEFT(B12,3))</f>
        <v>0</v>
      </c>
      <c r="AA12" s="556">
        <f>COUNTIF(URS確認!AU$2:AU$552,LEFT(B12,3))</f>
        <v>0</v>
      </c>
      <c r="AB12" s="567">
        <f>COUNTIF(URS確認!AV$2:AV$553,LEFT(B12,3))</f>
        <v>0</v>
      </c>
      <c r="AC12" s="4">
        <f t="shared" si="5"/>
        <v>10</v>
      </c>
      <c r="AD12" s="576">
        <f t="shared" si="6"/>
        <v>0</v>
      </c>
      <c r="AE12" s="260" t="str">
        <f t="shared" ref="AE12:AE60" si="10">IF(AND(Y12&gt;0,Z12=0,AA12=0,AB12=0),Y12,"")</f>
        <v/>
      </c>
      <c r="AG12" s="4" t="str">
        <f t="shared" si="7"/>
        <v/>
      </c>
    </row>
    <row r="13" spans="1:33" x14ac:dyDescent="0.35">
      <c r="B13" s="4" t="s">
        <v>2958</v>
      </c>
      <c r="C13" s="260">
        <f>COUNTIF(URS確認!$D:$D,業務統計!B13)</f>
        <v>19</v>
      </c>
      <c r="D13" s="260">
        <v>19</v>
      </c>
      <c r="E13" s="545">
        <v>10</v>
      </c>
      <c r="F13" s="260">
        <f>COUNTIF(URS確認!AQ10:AQ560,LEFT(B13,3))</f>
        <v>0</v>
      </c>
      <c r="G13" s="260">
        <v>19</v>
      </c>
      <c r="H13" s="260">
        <v>19</v>
      </c>
      <c r="I13" s="260">
        <f>COUNTIF(URS確認!AR10:AR561,LEFT(B13,3))</f>
        <v>10</v>
      </c>
      <c r="J13" s="260">
        <v>10</v>
      </c>
      <c r="K13" s="260">
        <v>9</v>
      </c>
      <c r="L13" s="260">
        <f t="shared" si="9"/>
        <v>19</v>
      </c>
      <c r="P13" s="544" t="s">
        <v>2903</v>
      </c>
      <c r="Q13" s="544" t="s">
        <v>2903</v>
      </c>
      <c r="R13" s="4">
        <f t="shared" si="3"/>
        <v>0</v>
      </c>
      <c r="S13" s="4">
        <f t="shared" si="8"/>
        <v>0</v>
      </c>
      <c r="V13" s="541"/>
      <c r="W13" s="538">
        <f>COUNTIF(URS確認!AQ$2:AQ$552,LEFT(B13,3))</f>
        <v>0</v>
      </c>
      <c r="X13" s="45">
        <f>COUNTIF(URS確認!AR$2:AR$553,LEFT(B13,3))</f>
        <v>10</v>
      </c>
      <c r="Y13" s="549">
        <f>COUNTIF(URS確認!AS$2:AS$552,LEFT(B13,3))</f>
        <v>9</v>
      </c>
      <c r="Z13" s="602">
        <f>COUNTIF(URS確認!AT$2:AT$552,LEFT(B13,3))</f>
        <v>0</v>
      </c>
      <c r="AA13" s="556">
        <f>COUNTIF(URS確認!AU$2:AU$552,LEFT(B13,3))</f>
        <v>0</v>
      </c>
      <c r="AB13" s="567">
        <f>COUNTIF(URS確認!AV$2:AV$553,LEFT(B13,3))</f>
        <v>0</v>
      </c>
      <c r="AC13" s="4">
        <f t="shared" si="5"/>
        <v>19</v>
      </c>
      <c r="AD13" s="576">
        <f t="shared" si="6"/>
        <v>0</v>
      </c>
      <c r="AE13" s="260">
        <f t="shared" si="10"/>
        <v>9</v>
      </c>
      <c r="AF13" s="614">
        <v>44543</v>
      </c>
      <c r="AG13" s="4" t="str">
        <f t="shared" si="7"/>
        <v/>
      </c>
    </row>
    <row r="14" spans="1:33" x14ac:dyDescent="0.35">
      <c r="B14" s="4" t="s">
        <v>2959</v>
      </c>
      <c r="C14" s="260">
        <f>COUNTIF(URS確認!$D:$D,業務統計!B14)</f>
        <v>9</v>
      </c>
      <c r="D14" s="260">
        <v>9</v>
      </c>
      <c r="E14" s="260">
        <v>9</v>
      </c>
      <c r="F14" s="260">
        <f>COUNTIF(URS確認!AQ11:AQ561,LEFT(B14,3))</f>
        <v>9</v>
      </c>
      <c r="G14" s="260">
        <v>9</v>
      </c>
      <c r="H14" s="260">
        <v>9</v>
      </c>
      <c r="I14" s="260">
        <f>COUNTIF(URS確認!AR11:AR562,LEFT(B14,3))</f>
        <v>0</v>
      </c>
      <c r="K14" s="260" t="str">
        <f>IF(J14="V",C14,"")</f>
        <v/>
      </c>
      <c r="L14" s="260">
        <f t="shared" si="9"/>
        <v>0</v>
      </c>
      <c r="P14" s="544" t="s">
        <v>2903</v>
      </c>
      <c r="Q14" s="544" t="s">
        <v>2903</v>
      </c>
      <c r="R14" s="4">
        <f t="shared" si="3"/>
        <v>0</v>
      </c>
      <c r="S14" s="4">
        <f t="shared" si="8"/>
        <v>0</v>
      </c>
      <c r="V14" s="541"/>
      <c r="W14" s="538">
        <f>COUNTIF(URS確認!AQ$2:AQ$552,LEFT(B14,3))</f>
        <v>9</v>
      </c>
      <c r="X14" s="45">
        <f>COUNTIF(URS確認!AR$2:AR$553,LEFT(B14,3))</f>
        <v>0</v>
      </c>
      <c r="Y14" s="549">
        <f>COUNTIF(URS確認!AS$2:AS$552,LEFT(B14,3))</f>
        <v>0</v>
      </c>
      <c r="Z14" s="602">
        <f>COUNTIF(URS確認!AT$2:AT$552,LEFT(B14,3))</f>
        <v>0</v>
      </c>
      <c r="AA14" s="556">
        <f>COUNTIF(URS確認!AU$2:AU$552,LEFT(B14,3))</f>
        <v>0</v>
      </c>
      <c r="AB14" s="567">
        <f>COUNTIF(URS確認!AV$2:AV$553,LEFT(B14,3))</f>
        <v>0</v>
      </c>
      <c r="AC14" s="4">
        <f t="shared" si="5"/>
        <v>9</v>
      </c>
      <c r="AD14" s="576">
        <f t="shared" si="6"/>
        <v>0</v>
      </c>
      <c r="AE14" s="260" t="str">
        <f t="shared" si="10"/>
        <v/>
      </c>
      <c r="AG14" s="4" t="str">
        <f t="shared" si="7"/>
        <v/>
      </c>
    </row>
    <row r="15" spans="1:33" x14ac:dyDescent="0.35">
      <c r="B15" s="4" t="s">
        <v>2960</v>
      </c>
      <c r="C15" s="260">
        <f>COUNTIF(URS確認!$D:$D,業務統計!B15)</f>
        <v>6</v>
      </c>
      <c r="D15" s="260">
        <v>6</v>
      </c>
      <c r="E15" s="260">
        <v>3</v>
      </c>
      <c r="F15" s="260">
        <f>COUNTIF(URS確認!AQ12:AQ562,LEFT(B15,3))</f>
        <v>0</v>
      </c>
      <c r="G15" s="260">
        <v>5</v>
      </c>
      <c r="H15" s="260">
        <v>6</v>
      </c>
      <c r="I15" s="260">
        <f>COUNTIF(URS確認!AR12:AR563,LEFT(B15,3))</f>
        <v>1</v>
      </c>
      <c r="K15" s="260" t="str">
        <f>IF(J15="V",C15,"")</f>
        <v/>
      </c>
      <c r="L15" s="260">
        <f t="shared" si="9"/>
        <v>0</v>
      </c>
      <c r="M15" s="260">
        <v>2</v>
      </c>
      <c r="N15" s="260">
        <v>1</v>
      </c>
      <c r="P15" s="544">
        <v>3</v>
      </c>
      <c r="Q15" s="544" t="s">
        <v>2903</v>
      </c>
      <c r="R15" s="4">
        <f t="shared" si="3"/>
        <v>6</v>
      </c>
      <c r="S15" s="4">
        <f t="shared" si="8"/>
        <v>3</v>
      </c>
      <c r="T15" s="4" t="s">
        <v>3020</v>
      </c>
      <c r="V15" s="541"/>
      <c r="W15" s="538">
        <f>COUNTIF(URS確認!AQ$2:AQ$552,LEFT(B15,3))</f>
        <v>0</v>
      </c>
      <c r="X15" s="45">
        <f>COUNTIF(URS確認!AR$2:AR$553,LEFT(B15,3))</f>
        <v>1</v>
      </c>
      <c r="Y15" s="549">
        <f>COUNTIF(URS確認!AS$2:AS$552,LEFT(B15,3))</f>
        <v>5</v>
      </c>
      <c r="Z15" s="602">
        <f>COUNTIF(URS確認!AT$2:AT$552,LEFT(B15,3))</f>
        <v>0</v>
      </c>
      <c r="AA15" s="556">
        <f>COUNTIF(URS確認!AU$2:AU$552,LEFT(B15,3))</f>
        <v>0</v>
      </c>
      <c r="AB15" s="567">
        <f>COUNTIF(URS確認!AV$2:AV$553,LEFT(B15,3))</f>
        <v>0</v>
      </c>
      <c r="AC15" s="4">
        <f t="shared" si="5"/>
        <v>6</v>
      </c>
      <c r="AD15" s="576">
        <f t="shared" si="6"/>
        <v>0</v>
      </c>
      <c r="AE15" s="260">
        <f t="shared" si="10"/>
        <v>5</v>
      </c>
      <c r="AF15" s="614">
        <v>44543</v>
      </c>
      <c r="AG15" s="4" t="str">
        <f t="shared" si="7"/>
        <v/>
      </c>
    </row>
    <row r="16" spans="1:33" x14ac:dyDescent="0.35">
      <c r="B16" s="4" t="s">
        <v>2961</v>
      </c>
      <c r="C16" s="260">
        <f>COUNTIF(URS確認!$D:$D,業務統計!B16)</f>
        <v>12</v>
      </c>
      <c r="D16" s="260">
        <v>11</v>
      </c>
      <c r="E16" s="545">
        <v>9</v>
      </c>
      <c r="F16" s="260">
        <f>COUNTIF(URS確認!AQ13:AQ563,LEFT(B16,3))</f>
        <v>0</v>
      </c>
      <c r="G16" s="260">
        <v>11</v>
      </c>
      <c r="H16" s="260">
        <v>11</v>
      </c>
      <c r="I16" s="260">
        <f>COUNTIF(URS確認!AR13:AR564,LEFT(B16,3))</f>
        <v>10</v>
      </c>
      <c r="J16" s="260">
        <v>9</v>
      </c>
      <c r="K16" s="260">
        <v>2</v>
      </c>
      <c r="L16" s="260">
        <f t="shared" si="9"/>
        <v>11</v>
      </c>
      <c r="P16" s="544" t="s">
        <v>2903</v>
      </c>
      <c r="Q16" s="544" t="s">
        <v>2903</v>
      </c>
      <c r="R16" s="4">
        <f t="shared" si="3"/>
        <v>0</v>
      </c>
      <c r="S16" s="4">
        <f t="shared" si="8"/>
        <v>0</v>
      </c>
      <c r="V16" s="541"/>
      <c r="W16" s="538">
        <f>COUNTIF(URS確認!AQ$2:AQ$552,LEFT(B16,3))</f>
        <v>0</v>
      </c>
      <c r="X16" s="45">
        <f>COUNTIF(URS確認!AR$2:AR$553,LEFT(B16,3))</f>
        <v>10</v>
      </c>
      <c r="Y16" s="549">
        <f>COUNTIF(URS確認!AS$2:AS$552,LEFT(B16,3))</f>
        <v>2</v>
      </c>
      <c r="Z16" s="602">
        <f>COUNTIF(URS確認!AT$2:AT$552,LEFT(B16,3))</f>
        <v>0</v>
      </c>
      <c r="AA16" s="556">
        <f>COUNTIF(URS確認!AU$2:AU$552,LEFT(B16,3))</f>
        <v>0</v>
      </c>
      <c r="AB16" s="567">
        <f>COUNTIF(URS確認!AV$2:AV$553,LEFT(B16,3))</f>
        <v>0</v>
      </c>
      <c r="AC16" s="4">
        <f t="shared" si="5"/>
        <v>12</v>
      </c>
      <c r="AD16" s="576">
        <f t="shared" si="6"/>
        <v>0</v>
      </c>
      <c r="AE16" s="260">
        <f t="shared" si="10"/>
        <v>2</v>
      </c>
      <c r="AF16" s="614">
        <v>44543</v>
      </c>
      <c r="AG16" s="4" t="str">
        <f t="shared" si="7"/>
        <v/>
      </c>
    </row>
    <row r="17" spans="1:33" x14ac:dyDescent="0.35">
      <c r="A17" s="538" t="s">
        <v>93</v>
      </c>
      <c r="B17" s="538"/>
      <c r="C17" s="259">
        <f>SUM(C18:C22)</f>
        <v>38</v>
      </c>
      <c r="D17" s="259">
        <v>38</v>
      </c>
      <c r="E17" s="259">
        <v>36</v>
      </c>
      <c r="G17" s="259">
        <v>38</v>
      </c>
      <c r="H17" s="259">
        <v>38</v>
      </c>
      <c r="J17" s="259"/>
      <c r="K17" s="259" t="str">
        <f t="shared" ref="K17:K31" si="11">IF(J17="V",C17,"")</f>
        <v/>
      </c>
      <c r="L17" s="259"/>
      <c r="M17" s="259"/>
      <c r="N17" s="259"/>
      <c r="O17" s="539"/>
      <c r="P17" s="540" t="s">
        <v>2903</v>
      </c>
      <c r="Q17" s="540" t="s">
        <v>2903</v>
      </c>
      <c r="R17" s="538"/>
      <c r="S17" s="538"/>
      <c r="V17" s="541"/>
      <c r="W17" s="538"/>
      <c r="X17" s="45"/>
      <c r="Y17" s="549"/>
      <c r="Z17" s="602"/>
      <c r="AA17" s="556"/>
      <c r="AB17" s="567"/>
      <c r="AD17" s="576"/>
      <c r="AE17" s="260" t="str">
        <f t="shared" si="10"/>
        <v/>
      </c>
      <c r="AG17" s="4" t="str">
        <f t="shared" si="7"/>
        <v/>
      </c>
    </row>
    <row r="18" spans="1:33" x14ac:dyDescent="0.35">
      <c r="B18" s="4" t="s">
        <v>2962</v>
      </c>
      <c r="C18" s="260">
        <f>COUNTIF(URS確認!$D:$D,業務統計!B18)</f>
        <v>7</v>
      </c>
      <c r="D18" s="260">
        <v>7</v>
      </c>
      <c r="E18" s="260">
        <v>7</v>
      </c>
      <c r="F18" s="260">
        <f>COUNTIF(URS確認!AQ16:AQ566,LEFT(B18,3))</f>
        <v>7</v>
      </c>
      <c r="G18" s="260">
        <v>7</v>
      </c>
      <c r="H18" s="260">
        <v>7</v>
      </c>
      <c r="I18" s="260">
        <f>COUNTIF(URS確認!AR16:AR567,LEFT(B18,3))</f>
        <v>0</v>
      </c>
      <c r="K18" s="260" t="str">
        <f t="shared" si="11"/>
        <v/>
      </c>
      <c r="L18" s="260">
        <f t="shared" si="9"/>
        <v>0</v>
      </c>
      <c r="P18" s="544" t="s">
        <v>2903</v>
      </c>
      <c r="Q18" s="544" t="s">
        <v>2903</v>
      </c>
      <c r="R18" s="4">
        <f t="shared" si="3"/>
        <v>0</v>
      </c>
      <c r="S18" s="4">
        <f>SUM(O18:Q18)</f>
        <v>0</v>
      </c>
      <c r="V18" s="541"/>
      <c r="W18" s="538">
        <f>COUNTIF(URS確認!AQ$2:AQ$552,LEFT(B18,3))</f>
        <v>7</v>
      </c>
      <c r="X18" s="45">
        <f>COUNTIF(URS確認!AR$2:AR$553,LEFT(B18,3))</f>
        <v>0</v>
      </c>
      <c r="Y18" s="549">
        <f>COUNTIF(URS確認!AS$2:AS$552,LEFT(B18,3))</f>
        <v>0</v>
      </c>
      <c r="Z18" s="602">
        <f>COUNTIF(URS確認!AT$2:AT$552,LEFT(B18,3))</f>
        <v>0</v>
      </c>
      <c r="AA18" s="556">
        <f>COUNTIF(URS確認!AU$2:AU$552,LEFT(B18,3))</f>
        <v>0</v>
      </c>
      <c r="AB18" s="567">
        <f>COUNTIF(URS確認!AV$2:AV$553,LEFT(B18,3))</f>
        <v>0</v>
      </c>
      <c r="AC18" s="4">
        <f t="shared" si="5"/>
        <v>7</v>
      </c>
      <c r="AD18" s="576">
        <f t="shared" si="6"/>
        <v>0</v>
      </c>
      <c r="AE18" s="260" t="str">
        <f t="shared" si="10"/>
        <v/>
      </c>
      <c r="AG18" s="4" t="str">
        <f t="shared" si="7"/>
        <v/>
      </c>
    </row>
    <row r="19" spans="1:33" x14ac:dyDescent="0.35">
      <c r="B19" s="4" t="s">
        <v>2963</v>
      </c>
      <c r="C19" s="260">
        <f>COUNTIF(URS確認!$D:$D,業務統計!B19)</f>
        <v>9</v>
      </c>
      <c r="D19" s="260">
        <v>9</v>
      </c>
      <c r="E19" s="260">
        <v>9</v>
      </c>
      <c r="F19" s="260">
        <f>COUNTIF(URS確認!AQ17:AQ567,LEFT(B19,3))</f>
        <v>9</v>
      </c>
      <c r="G19" s="260">
        <v>9</v>
      </c>
      <c r="H19" s="260">
        <v>9</v>
      </c>
      <c r="I19" s="260">
        <f>COUNTIF(URS確認!AR17:AR568,LEFT(B19,3))</f>
        <v>0</v>
      </c>
      <c r="K19" s="260" t="str">
        <f t="shared" si="11"/>
        <v/>
      </c>
      <c r="L19" s="260">
        <f t="shared" si="9"/>
        <v>0</v>
      </c>
      <c r="P19" s="544" t="s">
        <v>2903</v>
      </c>
      <c r="Q19" s="544" t="s">
        <v>2903</v>
      </c>
      <c r="R19" s="4">
        <f t="shared" si="3"/>
        <v>0</v>
      </c>
      <c r="S19" s="4">
        <f t="shared" ref="S19:S22" si="12">SUM(O19:Q19)</f>
        <v>0</v>
      </c>
      <c r="V19" s="541"/>
      <c r="W19" s="538">
        <f>COUNTIF(URS確認!AQ$2:AQ$552,LEFT(B19,3))</f>
        <v>9</v>
      </c>
      <c r="X19" s="45">
        <f>COUNTIF(URS確認!AR$2:AR$553,LEFT(B19,3))</f>
        <v>0</v>
      </c>
      <c r="Y19" s="549">
        <f>COUNTIF(URS確認!AS$2:AS$552,LEFT(B19,3))</f>
        <v>0</v>
      </c>
      <c r="Z19" s="602">
        <f>COUNTIF(URS確認!AT$2:AT$552,LEFT(B19,3))</f>
        <v>0</v>
      </c>
      <c r="AA19" s="556">
        <f>COUNTIF(URS確認!AU$2:AU$552,LEFT(B19,3))</f>
        <v>0</v>
      </c>
      <c r="AB19" s="567">
        <f>COUNTIF(URS確認!AV$2:AV$553,LEFT(B19,3))</f>
        <v>0</v>
      </c>
      <c r="AC19" s="4">
        <f t="shared" si="5"/>
        <v>9</v>
      </c>
      <c r="AD19" s="576">
        <f t="shared" si="6"/>
        <v>0</v>
      </c>
      <c r="AE19" s="260" t="str">
        <f t="shared" si="10"/>
        <v/>
      </c>
      <c r="AG19" s="4" t="str">
        <f t="shared" si="7"/>
        <v/>
      </c>
    </row>
    <row r="20" spans="1:33" x14ac:dyDescent="0.35">
      <c r="B20" s="4" t="s">
        <v>1436</v>
      </c>
      <c r="C20" s="260">
        <f>COUNTIF(URS確認!$D:$D,業務統計!B20)</f>
        <v>16</v>
      </c>
      <c r="D20" s="260">
        <v>16</v>
      </c>
      <c r="E20" s="260">
        <v>14</v>
      </c>
      <c r="F20" s="260">
        <f>COUNTIF(URS確認!AQ18:AQ568,LEFT(B20,3))</f>
        <v>16</v>
      </c>
      <c r="G20" s="260">
        <v>16</v>
      </c>
      <c r="H20" s="260">
        <v>16</v>
      </c>
      <c r="I20" s="260">
        <f>COUNTIF(URS確認!AR18:AR569,LEFT(B20,3))</f>
        <v>0</v>
      </c>
      <c r="K20" s="260" t="str">
        <f t="shared" si="11"/>
        <v/>
      </c>
      <c r="L20" s="260">
        <f t="shared" si="9"/>
        <v>0</v>
      </c>
      <c r="P20" s="544" t="s">
        <v>2903</v>
      </c>
      <c r="Q20" s="544" t="s">
        <v>2903</v>
      </c>
      <c r="R20" s="4">
        <f t="shared" si="3"/>
        <v>0</v>
      </c>
      <c r="S20" s="4">
        <f t="shared" si="12"/>
        <v>0</v>
      </c>
      <c r="T20" s="4" t="s">
        <v>2891</v>
      </c>
      <c r="V20" s="541"/>
      <c r="W20" s="538">
        <f>COUNTIF(URS確認!AQ$2:AQ$552,LEFT(B20,3))</f>
        <v>16</v>
      </c>
      <c r="X20" s="45">
        <f>COUNTIF(URS確認!AR$2:AR$553,LEFT(B20,3))</f>
        <v>0</v>
      </c>
      <c r="Y20" s="549">
        <f>COUNTIF(URS確認!AS$2:AS$552,LEFT(B20,3))</f>
        <v>0</v>
      </c>
      <c r="Z20" s="602">
        <f>COUNTIF(URS確認!AT$2:AT$552,LEFT(B20,3))</f>
        <v>0</v>
      </c>
      <c r="AA20" s="556">
        <f>COUNTIF(URS確認!AU$2:AU$552,LEFT(B20,3))</f>
        <v>0</v>
      </c>
      <c r="AB20" s="567">
        <f>COUNTIF(URS確認!AV$2:AV$553,LEFT(B20,3))</f>
        <v>0</v>
      </c>
      <c r="AC20" s="4">
        <f t="shared" si="5"/>
        <v>16</v>
      </c>
      <c r="AD20" s="576">
        <f t="shared" si="6"/>
        <v>0</v>
      </c>
      <c r="AE20" s="260" t="str">
        <f t="shared" si="10"/>
        <v/>
      </c>
      <c r="AG20" s="4" t="str">
        <f t="shared" si="7"/>
        <v/>
      </c>
    </row>
    <row r="21" spans="1:33" x14ac:dyDescent="0.35">
      <c r="B21" s="4" t="s">
        <v>2964</v>
      </c>
      <c r="C21" s="260">
        <f>COUNTIF(URS確認!$D:$D,業務統計!B21)</f>
        <v>3</v>
      </c>
      <c r="D21" s="260">
        <v>3</v>
      </c>
      <c r="E21" s="260">
        <v>3</v>
      </c>
      <c r="F21" s="260">
        <f>COUNTIF(URS確認!AQ19:AQ569,LEFT(B21,3))</f>
        <v>3</v>
      </c>
      <c r="G21" s="260">
        <v>3</v>
      </c>
      <c r="H21" s="260">
        <v>3</v>
      </c>
      <c r="I21" s="260">
        <f>COUNTIF(URS確認!AR19:AR570,LEFT(B21,3))</f>
        <v>0</v>
      </c>
      <c r="K21" s="260" t="str">
        <f t="shared" si="11"/>
        <v/>
      </c>
      <c r="L21" s="260">
        <f t="shared" si="9"/>
        <v>0</v>
      </c>
      <c r="P21" s="544" t="s">
        <v>2903</v>
      </c>
      <c r="Q21" s="544" t="s">
        <v>2903</v>
      </c>
      <c r="R21" s="4">
        <f t="shared" si="3"/>
        <v>0</v>
      </c>
      <c r="S21" s="4">
        <f t="shared" si="12"/>
        <v>0</v>
      </c>
      <c r="V21" s="541"/>
      <c r="W21" s="538">
        <f>COUNTIF(URS確認!AQ$2:AQ$552,LEFT(B21,3))</f>
        <v>3</v>
      </c>
      <c r="X21" s="45">
        <f>COUNTIF(URS確認!AR$2:AR$553,LEFT(B21,3))</f>
        <v>0</v>
      </c>
      <c r="Y21" s="549">
        <f>COUNTIF(URS確認!AS$2:AS$552,LEFT(B21,3))</f>
        <v>0</v>
      </c>
      <c r="Z21" s="602">
        <f>COUNTIF(URS確認!AT$2:AT$552,LEFT(B21,3))</f>
        <v>0</v>
      </c>
      <c r="AA21" s="556">
        <f>COUNTIF(URS確認!AU$2:AU$552,LEFT(B21,3))</f>
        <v>0</v>
      </c>
      <c r="AB21" s="567">
        <f>COUNTIF(URS確認!AV$2:AV$553,LEFT(B21,3))</f>
        <v>0</v>
      </c>
      <c r="AC21" s="4">
        <f t="shared" si="5"/>
        <v>3</v>
      </c>
      <c r="AD21" s="576">
        <f t="shared" si="6"/>
        <v>0</v>
      </c>
      <c r="AE21" s="260" t="str">
        <f t="shared" si="10"/>
        <v/>
      </c>
      <c r="AG21" s="4" t="str">
        <f t="shared" si="7"/>
        <v/>
      </c>
    </row>
    <row r="22" spans="1:33" x14ac:dyDescent="0.35">
      <c r="B22" s="4" t="s">
        <v>2965</v>
      </c>
      <c r="C22" s="260">
        <f>COUNTIF(URS確認!$D:$D,業務統計!B22)</f>
        <v>3</v>
      </c>
      <c r="D22" s="260">
        <v>3</v>
      </c>
      <c r="E22" s="260">
        <v>3</v>
      </c>
      <c r="F22" s="260">
        <f>COUNTIF(URS確認!AQ20:AQ570,LEFT(B22,3))</f>
        <v>3</v>
      </c>
      <c r="G22" s="260">
        <v>3</v>
      </c>
      <c r="H22" s="260">
        <v>3</v>
      </c>
      <c r="I22" s="260">
        <f>COUNTIF(URS確認!AR20:AR571,LEFT(B22,3))</f>
        <v>0</v>
      </c>
      <c r="K22" s="260" t="str">
        <f t="shared" si="11"/>
        <v/>
      </c>
      <c r="L22" s="260">
        <f t="shared" si="9"/>
        <v>0</v>
      </c>
      <c r="P22" s="544" t="s">
        <v>2903</v>
      </c>
      <c r="Q22" s="544" t="s">
        <v>2903</v>
      </c>
      <c r="R22" s="4">
        <f t="shared" si="3"/>
        <v>0</v>
      </c>
      <c r="S22" s="4">
        <f t="shared" si="12"/>
        <v>0</v>
      </c>
      <c r="V22" s="541"/>
      <c r="W22" s="538">
        <f>COUNTIF(URS確認!AQ$2:AQ$552,LEFT(B22,3))</f>
        <v>3</v>
      </c>
      <c r="X22" s="45">
        <f>COUNTIF(URS確認!AR$2:AR$553,LEFT(B22,3))</f>
        <v>0</v>
      </c>
      <c r="Y22" s="549">
        <f>COUNTIF(URS確認!AS$2:AS$552,LEFT(B22,3))</f>
        <v>0</v>
      </c>
      <c r="Z22" s="602">
        <f>COUNTIF(URS確認!AT$2:AT$552,LEFT(B22,3))</f>
        <v>0</v>
      </c>
      <c r="AA22" s="556">
        <f>COUNTIF(URS確認!AU$2:AU$552,LEFT(B22,3))</f>
        <v>0</v>
      </c>
      <c r="AB22" s="567">
        <f>COUNTIF(URS確認!AV$2:AV$553,LEFT(B22,3))</f>
        <v>0</v>
      </c>
      <c r="AC22" s="4">
        <f t="shared" si="5"/>
        <v>3</v>
      </c>
      <c r="AD22" s="576">
        <f t="shared" si="6"/>
        <v>0</v>
      </c>
      <c r="AE22" s="260" t="str">
        <f t="shared" si="10"/>
        <v/>
      </c>
      <c r="AG22" s="4" t="str">
        <f t="shared" si="7"/>
        <v/>
      </c>
    </row>
    <row r="23" spans="1:33" x14ac:dyDescent="0.35">
      <c r="A23" s="538" t="s">
        <v>94</v>
      </c>
      <c r="B23" s="538"/>
      <c r="C23" s="259">
        <f>SUM(C24:C30)</f>
        <v>75</v>
      </c>
      <c r="D23" s="259">
        <v>75</v>
      </c>
      <c r="E23" s="259">
        <v>75</v>
      </c>
      <c r="G23" s="259">
        <v>71</v>
      </c>
      <c r="H23" s="259">
        <v>70</v>
      </c>
      <c r="J23" s="259"/>
      <c r="K23" s="259" t="str">
        <f t="shared" si="11"/>
        <v/>
      </c>
      <c r="L23" s="259"/>
      <c r="M23" s="259"/>
      <c r="N23" s="259"/>
      <c r="O23" s="539"/>
      <c r="P23" s="540" t="s">
        <v>2903</v>
      </c>
      <c r="Q23" s="540" t="s">
        <v>2903</v>
      </c>
      <c r="R23" s="538"/>
      <c r="S23" s="538"/>
      <c r="V23" s="541"/>
      <c r="W23" s="538"/>
      <c r="X23" s="45"/>
      <c r="Y23" s="549"/>
      <c r="Z23" s="602"/>
      <c r="AA23" s="556"/>
      <c r="AB23" s="567"/>
      <c r="AD23" s="576"/>
      <c r="AE23" s="260" t="str">
        <f t="shared" si="10"/>
        <v/>
      </c>
      <c r="AG23" s="4" t="str">
        <f t="shared" si="7"/>
        <v/>
      </c>
    </row>
    <row r="24" spans="1:33" x14ac:dyDescent="0.35">
      <c r="B24" s="4" t="s">
        <v>373</v>
      </c>
      <c r="C24" s="260">
        <f>COUNTIF(URS確認!$D:$D,業務統計!B24)</f>
        <v>5</v>
      </c>
      <c r="D24" s="260">
        <v>5</v>
      </c>
      <c r="E24" s="260">
        <v>5</v>
      </c>
      <c r="F24" s="260">
        <f>COUNTIF(URS確認!AQ22:AQ572,LEFT(B24,3))</f>
        <v>5</v>
      </c>
      <c r="G24" s="260">
        <v>5</v>
      </c>
      <c r="H24" s="260">
        <v>5</v>
      </c>
      <c r="I24" s="260">
        <f>COUNTIF(URS確認!AR22:AR573,LEFT(B24,3))</f>
        <v>0</v>
      </c>
      <c r="K24" s="260" t="str">
        <f t="shared" si="11"/>
        <v/>
      </c>
      <c r="L24" s="260">
        <f t="shared" si="9"/>
        <v>0</v>
      </c>
      <c r="P24" s="544" t="s">
        <v>2903</v>
      </c>
      <c r="Q24" s="544" t="s">
        <v>2903</v>
      </c>
      <c r="R24" s="4">
        <f t="shared" si="3"/>
        <v>0</v>
      </c>
      <c r="S24" s="4">
        <f>SUM(O24:Q24)</f>
        <v>0</v>
      </c>
      <c r="V24" s="541"/>
      <c r="W24" s="538">
        <f>COUNTIF(URS確認!AQ$2:AQ$552,LEFT(B24,3))</f>
        <v>5</v>
      </c>
      <c r="X24" s="45">
        <f>COUNTIF(URS確認!AR$2:AR$553,LEFT(B24,3))</f>
        <v>0</v>
      </c>
      <c r="Y24" s="549">
        <f>COUNTIF(URS確認!AS$2:AS$552,LEFT(B24,3))</f>
        <v>0</v>
      </c>
      <c r="Z24" s="602">
        <f>COUNTIF(URS確認!AT$2:AT$552,LEFT(B24,3))</f>
        <v>0</v>
      </c>
      <c r="AA24" s="556">
        <f>COUNTIF(URS確認!AU$2:AU$552,LEFT(B24,3))</f>
        <v>0</v>
      </c>
      <c r="AB24" s="567">
        <f>COUNTIF(URS確認!AV$2:AV$553,LEFT(B24,3))</f>
        <v>0</v>
      </c>
      <c r="AC24" s="4">
        <f t="shared" si="5"/>
        <v>5</v>
      </c>
      <c r="AD24" s="576">
        <f t="shared" si="6"/>
        <v>0</v>
      </c>
      <c r="AE24" s="260" t="str">
        <f t="shared" si="10"/>
        <v/>
      </c>
      <c r="AG24" s="4" t="str">
        <f t="shared" si="7"/>
        <v/>
      </c>
    </row>
    <row r="25" spans="1:33" x14ac:dyDescent="0.35">
      <c r="B25" s="4" t="s">
        <v>415</v>
      </c>
      <c r="C25" s="260">
        <f>COUNTIF(URS確認!$D:$D,業務統計!B25)</f>
        <v>17</v>
      </c>
      <c r="D25" s="260">
        <v>17</v>
      </c>
      <c r="E25" s="260">
        <v>17</v>
      </c>
      <c r="F25" s="260">
        <f>COUNTIF(URS確認!AQ23:AQ573,LEFT(B25,3))</f>
        <v>16</v>
      </c>
      <c r="G25" s="260">
        <v>16</v>
      </c>
      <c r="H25" s="260">
        <v>16</v>
      </c>
      <c r="I25" s="260">
        <f>COUNTIF(URS確認!AR23:AR574,LEFT(B25,3))</f>
        <v>0</v>
      </c>
      <c r="K25" s="260" t="str">
        <f t="shared" si="11"/>
        <v/>
      </c>
      <c r="L25" s="260">
        <f t="shared" si="9"/>
        <v>0</v>
      </c>
      <c r="M25" s="260">
        <v>16</v>
      </c>
      <c r="P25" s="544" t="s">
        <v>2903</v>
      </c>
      <c r="Q25" s="544">
        <v>1</v>
      </c>
      <c r="R25" s="4">
        <f t="shared" si="3"/>
        <v>17</v>
      </c>
      <c r="S25" s="4">
        <f t="shared" ref="S25:S30" si="13">SUM(O25:Q25)</f>
        <v>1</v>
      </c>
      <c r="V25" s="541"/>
      <c r="W25" s="538">
        <f>COUNTIF(URS確認!AQ$2:AQ$552,LEFT(B25,3))</f>
        <v>16</v>
      </c>
      <c r="X25" s="45">
        <f>COUNTIF(URS確認!AR$2:AR$553,LEFT(B25,3))</f>
        <v>0</v>
      </c>
      <c r="Y25" s="549">
        <f>COUNTIF(URS確認!AS$2:AS$552,LEFT(B25,3))</f>
        <v>0</v>
      </c>
      <c r="Z25" s="602">
        <f>COUNTIF(URS確認!AT$2:AT$552,LEFT(B25,3))</f>
        <v>0</v>
      </c>
      <c r="AA25" s="556">
        <f>COUNTIF(URS確認!AU$2:AU$552,LEFT(B25,3))</f>
        <v>0</v>
      </c>
      <c r="AB25" s="567">
        <f>COUNTIF(URS確認!AV$2:AV$553,LEFT(B25,3))</f>
        <v>1</v>
      </c>
      <c r="AC25" s="4">
        <f t="shared" si="5"/>
        <v>17</v>
      </c>
      <c r="AD25" s="576">
        <f t="shared" si="6"/>
        <v>0</v>
      </c>
      <c r="AE25" s="260" t="str">
        <f t="shared" si="10"/>
        <v/>
      </c>
      <c r="AG25" s="4" t="str">
        <f t="shared" si="7"/>
        <v/>
      </c>
    </row>
    <row r="26" spans="1:33" x14ac:dyDescent="0.35">
      <c r="B26" s="4" t="s">
        <v>829</v>
      </c>
      <c r="C26" s="260">
        <f>COUNTIF(URS確認!$D:$D,業務統計!B26)</f>
        <v>8</v>
      </c>
      <c r="D26" s="260">
        <v>8</v>
      </c>
      <c r="E26" s="260">
        <v>8</v>
      </c>
      <c r="F26" s="260">
        <f>COUNTIF(URS確認!AQ24:AQ574,LEFT(B26,3))</f>
        <v>7</v>
      </c>
      <c r="G26" s="260">
        <v>8</v>
      </c>
      <c r="H26" s="260">
        <v>8</v>
      </c>
      <c r="I26" s="260">
        <f>COUNTIF(URS確認!AR24:AR575,LEFT(B26,3))</f>
        <v>0</v>
      </c>
      <c r="K26" s="260" t="str">
        <f t="shared" si="11"/>
        <v/>
      </c>
      <c r="L26" s="260">
        <f t="shared" si="9"/>
        <v>0</v>
      </c>
      <c r="P26" s="544" t="s">
        <v>2903</v>
      </c>
      <c r="Q26" s="544" t="s">
        <v>2903</v>
      </c>
      <c r="R26" s="4">
        <f t="shared" si="3"/>
        <v>0</v>
      </c>
      <c r="S26" s="4">
        <f t="shared" si="13"/>
        <v>0</v>
      </c>
      <c r="V26" s="541"/>
      <c r="W26" s="538">
        <f>COUNTIF(URS確認!AQ$2:AQ$552,LEFT(B26,3))</f>
        <v>7</v>
      </c>
      <c r="X26" s="45">
        <f>COUNTIF(URS確認!AR$2:AR$553,LEFT(B26,3))</f>
        <v>0</v>
      </c>
      <c r="Y26" s="549">
        <f>COUNTIF(URS確認!AS$2:AS$552,LEFT(B26,3))</f>
        <v>0</v>
      </c>
      <c r="Z26" s="602">
        <f>COUNTIF(URS確認!AT$2:AT$552,LEFT(B26,3))</f>
        <v>0</v>
      </c>
      <c r="AA26" s="556">
        <f>COUNTIF(URS確認!AU$2:AU$552,LEFT(B26,3))</f>
        <v>1</v>
      </c>
      <c r="AB26" s="567">
        <f>COUNTIF(URS確認!AV$2:AV$553,LEFT(B26,3))</f>
        <v>0</v>
      </c>
      <c r="AC26" s="4">
        <f t="shared" si="5"/>
        <v>8</v>
      </c>
      <c r="AD26" s="576">
        <f t="shared" si="6"/>
        <v>0</v>
      </c>
      <c r="AE26" s="260" t="str">
        <f t="shared" si="10"/>
        <v/>
      </c>
      <c r="AG26" s="4" t="str">
        <f t="shared" si="7"/>
        <v/>
      </c>
    </row>
    <row r="27" spans="1:33" x14ac:dyDescent="0.35">
      <c r="B27" s="4" t="s">
        <v>383</v>
      </c>
      <c r="C27" s="620">
        <v>17</v>
      </c>
      <c r="D27" s="260">
        <v>17</v>
      </c>
      <c r="E27" s="260">
        <v>17</v>
      </c>
      <c r="F27" s="260">
        <f>COUNTIF(URS確認!AQ26:AQ576,LEFT(B27,3))</f>
        <v>16</v>
      </c>
      <c r="G27" s="260">
        <v>10</v>
      </c>
      <c r="H27" s="260">
        <v>10</v>
      </c>
      <c r="I27" s="260">
        <f>COUNTIF(URS確認!AR26:AR577,LEFT(B27,3))</f>
        <v>0</v>
      </c>
      <c r="K27" s="260" t="str">
        <f t="shared" si="11"/>
        <v/>
      </c>
      <c r="L27" s="260">
        <f t="shared" si="9"/>
        <v>0</v>
      </c>
      <c r="P27" s="544" t="s">
        <v>2903</v>
      </c>
      <c r="Q27" s="544" t="s">
        <v>2903</v>
      </c>
      <c r="R27" s="4">
        <f t="shared" si="3"/>
        <v>0</v>
      </c>
      <c r="S27" s="4">
        <f t="shared" si="13"/>
        <v>0</v>
      </c>
      <c r="V27" s="541"/>
      <c r="W27" s="538">
        <f>COUNTIF(URS確認!AQ$2:AQ$552,LEFT(B27,3))</f>
        <v>16</v>
      </c>
      <c r="X27" s="45">
        <f>COUNTIF(URS確認!AR$2:AR$553,LEFT(B27,3))</f>
        <v>0</v>
      </c>
      <c r="Y27" s="549">
        <f>COUNTIF(URS確認!AS$2:AS$552,LEFT(B27,3))</f>
        <v>0</v>
      </c>
      <c r="Z27" s="602">
        <f>COUNTIF(URS確認!AT$2:AT$552,LEFT(B27,3))</f>
        <v>0</v>
      </c>
      <c r="AA27" s="556">
        <f>COUNTIF(URS確認!AU$2:AU$552,LEFT(B27,3))</f>
        <v>0</v>
      </c>
      <c r="AB27" s="567">
        <f>COUNTIF(URS確認!AV$2:AV$553,LEFT(B27,3))</f>
        <v>1</v>
      </c>
      <c r="AC27" s="4">
        <f t="shared" si="5"/>
        <v>17</v>
      </c>
      <c r="AD27" s="576">
        <f t="shared" si="6"/>
        <v>0</v>
      </c>
      <c r="AE27" s="260" t="str">
        <f t="shared" si="10"/>
        <v/>
      </c>
      <c r="AG27" s="4" t="str">
        <f t="shared" si="7"/>
        <v/>
      </c>
    </row>
    <row r="28" spans="1:33" x14ac:dyDescent="0.35">
      <c r="B28" s="4" t="s">
        <v>3055</v>
      </c>
      <c r="C28" s="620">
        <v>8</v>
      </c>
      <c r="D28" s="260">
        <v>8</v>
      </c>
      <c r="E28" s="260">
        <v>8</v>
      </c>
      <c r="F28" s="260">
        <f>COUNTIF(URS確認!AQ27:AQ577,LEFT(B28,3))</f>
        <v>7</v>
      </c>
      <c r="G28" s="260">
        <v>7</v>
      </c>
      <c r="H28" s="260">
        <v>6</v>
      </c>
      <c r="I28" s="260">
        <f>COUNTIF(URS確認!AR27:AR578,LEFT(B28,3))</f>
        <v>0</v>
      </c>
      <c r="K28" s="260" t="str">
        <f t="shared" si="11"/>
        <v/>
      </c>
      <c r="L28" s="260">
        <f t="shared" si="9"/>
        <v>0</v>
      </c>
      <c r="M28" s="260">
        <v>6</v>
      </c>
      <c r="P28" s="544" t="s">
        <v>2903</v>
      </c>
      <c r="Q28" s="544">
        <v>1</v>
      </c>
      <c r="R28" s="4">
        <f t="shared" si="3"/>
        <v>7</v>
      </c>
      <c r="S28" s="4">
        <f t="shared" si="13"/>
        <v>1</v>
      </c>
      <c r="V28" s="541"/>
      <c r="W28" s="538">
        <f>COUNTIF(URS確認!AQ$2:AQ$552,LEFT(B28,3))</f>
        <v>7</v>
      </c>
      <c r="X28" s="45">
        <f>COUNTIF(URS確認!AR$2:AR$553,LEFT(B28,3))</f>
        <v>0</v>
      </c>
      <c r="Y28" s="549">
        <f>COUNTIF(URS確認!AS$2:AS$552,LEFT(B28,3))</f>
        <v>0</v>
      </c>
      <c r="Z28" s="602">
        <f>COUNTIF(URS確認!AT$2:AT$552,LEFT(B28,3))</f>
        <v>0</v>
      </c>
      <c r="AA28" s="556">
        <f>COUNTIF(URS確認!AU$2:AU$552,LEFT(B28,3))</f>
        <v>0</v>
      </c>
      <c r="AB28" s="567">
        <f>COUNTIF(URS確認!AV$2:AV$553,LEFT(B28,3))</f>
        <v>1</v>
      </c>
      <c r="AC28" s="4">
        <f t="shared" si="5"/>
        <v>8</v>
      </c>
      <c r="AD28" s="576">
        <f t="shared" si="6"/>
        <v>0</v>
      </c>
      <c r="AE28" s="260" t="str">
        <f t="shared" si="10"/>
        <v/>
      </c>
      <c r="AG28" s="4" t="str">
        <f t="shared" si="7"/>
        <v/>
      </c>
    </row>
    <row r="29" spans="1:33" x14ac:dyDescent="0.35">
      <c r="B29" s="4" t="s">
        <v>444</v>
      </c>
      <c r="C29" s="260">
        <f>COUNTIF(URS確認!$D:$D,業務統計!B29)</f>
        <v>17</v>
      </c>
      <c r="D29" s="260">
        <v>17</v>
      </c>
      <c r="E29" s="260">
        <v>17</v>
      </c>
      <c r="F29" s="260">
        <f>COUNTIF(URS確認!AQ29:AQ579,LEFT(B29,3))</f>
        <v>16</v>
      </c>
      <c r="G29" s="260">
        <v>16</v>
      </c>
      <c r="H29" s="260">
        <v>16</v>
      </c>
      <c r="I29" s="260">
        <f>COUNTIF(URS確認!AR29:AR580,LEFT(B29,3))</f>
        <v>0</v>
      </c>
      <c r="K29" s="260" t="str">
        <f t="shared" si="11"/>
        <v/>
      </c>
      <c r="L29" s="260">
        <f t="shared" si="9"/>
        <v>0</v>
      </c>
      <c r="M29" s="260">
        <v>16</v>
      </c>
      <c r="P29" s="544" t="s">
        <v>2903</v>
      </c>
      <c r="Q29" s="544">
        <v>1</v>
      </c>
      <c r="R29" s="4">
        <f t="shared" si="3"/>
        <v>17</v>
      </c>
      <c r="S29" s="4">
        <f t="shared" si="13"/>
        <v>1</v>
      </c>
      <c r="V29" s="541"/>
      <c r="W29" s="538">
        <f>COUNTIF(URS確認!AQ$2:AQ$552,LEFT(B29,3))</f>
        <v>16</v>
      </c>
      <c r="X29" s="45">
        <f>COUNTIF(URS確認!AR$2:AR$553,LEFT(B29,3))</f>
        <v>0</v>
      </c>
      <c r="Y29" s="549">
        <f>COUNTIF(URS確認!AS$2:AS$552,LEFT(B29,3))</f>
        <v>0</v>
      </c>
      <c r="Z29" s="602">
        <f>COUNTIF(URS確認!AT$2:AT$552,LEFT(B29,3))</f>
        <v>0</v>
      </c>
      <c r="AA29" s="556">
        <f>COUNTIF(URS確認!AU$2:AU$552,LEFT(B29,3))</f>
        <v>0</v>
      </c>
      <c r="AB29" s="567">
        <f>COUNTIF(URS確認!AV$2:AV$553,LEFT(B29,3))</f>
        <v>1</v>
      </c>
      <c r="AC29" s="4">
        <f t="shared" si="5"/>
        <v>17</v>
      </c>
      <c r="AD29" s="576">
        <f t="shared" si="6"/>
        <v>0</v>
      </c>
      <c r="AE29" s="260" t="str">
        <f t="shared" si="10"/>
        <v/>
      </c>
      <c r="AG29" s="4" t="str">
        <f t="shared" si="7"/>
        <v/>
      </c>
    </row>
    <row r="30" spans="1:33" x14ac:dyDescent="0.35">
      <c r="B30" s="4" t="s">
        <v>424</v>
      </c>
      <c r="C30" s="260">
        <f>COUNTIF(URS確認!$D:$D,業務統計!B30)</f>
        <v>3</v>
      </c>
      <c r="D30" s="260">
        <v>3</v>
      </c>
      <c r="E30" s="260">
        <v>3</v>
      </c>
      <c r="F30" s="260">
        <f>COUNTIF(URS確認!AQ30:AQ580,LEFT(B30,3))</f>
        <v>2</v>
      </c>
      <c r="G30" s="260">
        <v>2</v>
      </c>
      <c r="H30" s="260">
        <v>2</v>
      </c>
      <c r="I30" s="260">
        <f>COUNTIF(URS確認!AR30:AR581,LEFT(B30,3))</f>
        <v>0</v>
      </c>
      <c r="K30" s="260" t="str">
        <f t="shared" si="11"/>
        <v/>
      </c>
      <c r="L30" s="260">
        <f t="shared" si="9"/>
        <v>0</v>
      </c>
      <c r="M30" s="260">
        <v>2</v>
      </c>
      <c r="P30" s="544" t="s">
        <v>2903</v>
      </c>
      <c r="Q30" s="544">
        <v>1</v>
      </c>
      <c r="R30" s="4">
        <f t="shared" si="3"/>
        <v>3</v>
      </c>
      <c r="S30" s="4">
        <f t="shared" si="13"/>
        <v>1</v>
      </c>
      <c r="V30" s="541"/>
      <c r="W30" s="538">
        <f>COUNTIF(URS確認!AQ$2:AQ$552,LEFT(B30,3))</f>
        <v>2</v>
      </c>
      <c r="X30" s="45">
        <f>COUNTIF(URS確認!AR$2:AR$553,LEFT(B30,3))</f>
        <v>0</v>
      </c>
      <c r="Y30" s="549">
        <f>COUNTIF(URS確認!AS$2:AS$552,LEFT(B30,3))</f>
        <v>0</v>
      </c>
      <c r="Z30" s="602">
        <f>COUNTIF(URS確認!AT$2:AT$552,LEFT(B30,3))</f>
        <v>0</v>
      </c>
      <c r="AA30" s="556">
        <f>COUNTIF(URS確認!AU$2:AU$552,LEFT(B30,3))</f>
        <v>0</v>
      </c>
      <c r="AB30" s="567">
        <f>COUNTIF(URS確認!AV$2:AV$553,LEFT(B30,3))</f>
        <v>1</v>
      </c>
      <c r="AC30" s="4">
        <f t="shared" si="5"/>
        <v>3</v>
      </c>
      <c r="AD30" s="576">
        <f t="shared" si="6"/>
        <v>0</v>
      </c>
      <c r="AE30" s="260" t="str">
        <f t="shared" si="10"/>
        <v/>
      </c>
      <c r="AG30" s="4" t="str">
        <f t="shared" si="7"/>
        <v/>
      </c>
    </row>
    <row r="31" spans="1:33" x14ac:dyDescent="0.35">
      <c r="A31" s="538" t="s">
        <v>95</v>
      </c>
      <c r="B31" s="538"/>
      <c r="C31" s="259">
        <f>SUM(C32:C37)</f>
        <v>87</v>
      </c>
      <c r="D31" s="259">
        <v>87</v>
      </c>
      <c r="E31" s="259">
        <v>50</v>
      </c>
      <c r="G31" s="259">
        <v>86</v>
      </c>
      <c r="H31" s="259">
        <v>82</v>
      </c>
      <c r="J31" s="259"/>
      <c r="K31" s="259" t="str">
        <f t="shared" si="11"/>
        <v/>
      </c>
      <c r="L31" s="259"/>
      <c r="M31" s="259"/>
      <c r="N31" s="259"/>
      <c r="O31" s="539"/>
      <c r="P31" s="540" t="s">
        <v>2903</v>
      </c>
      <c r="Q31" s="540" t="s">
        <v>2903</v>
      </c>
      <c r="R31" s="538"/>
      <c r="S31" s="538"/>
      <c r="V31" s="541"/>
      <c r="W31" s="538"/>
      <c r="X31" s="45"/>
      <c r="Y31" s="549"/>
      <c r="Z31" s="602"/>
      <c r="AA31" s="556"/>
      <c r="AB31" s="567"/>
      <c r="AD31" s="576"/>
      <c r="AE31" s="260" t="str">
        <f t="shared" si="10"/>
        <v/>
      </c>
      <c r="AG31" s="4" t="str">
        <f t="shared" si="7"/>
        <v/>
      </c>
    </row>
    <row r="32" spans="1:33" x14ac:dyDescent="0.35">
      <c r="B32" s="4" t="s">
        <v>1011</v>
      </c>
      <c r="C32" s="260">
        <f>COUNTIF(URS確認!$D:$D,業務統計!B32)</f>
        <v>15</v>
      </c>
      <c r="D32" s="260">
        <v>15</v>
      </c>
      <c r="E32" s="545">
        <v>11</v>
      </c>
      <c r="F32" s="260">
        <f>COUNTIF(URS確認!AQ32:AQ582,LEFT(B32,3))</f>
        <v>0</v>
      </c>
      <c r="G32" s="260">
        <v>15</v>
      </c>
      <c r="H32" s="260">
        <v>15</v>
      </c>
      <c r="I32" s="260">
        <f>COUNTIF(URS確認!AR32:AR583,LEFT(B32,3))</f>
        <v>10</v>
      </c>
      <c r="J32" s="260">
        <v>11</v>
      </c>
      <c r="K32" s="260">
        <v>4</v>
      </c>
      <c r="L32" s="260">
        <f t="shared" si="9"/>
        <v>15</v>
      </c>
      <c r="P32" s="544" t="s">
        <v>2903</v>
      </c>
      <c r="Q32" s="544" t="s">
        <v>2903</v>
      </c>
      <c r="R32" s="4">
        <f t="shared" si="3"/>
        <v>0</v>
      </c>
      <c r="S32" s="4">
        <f>SUM(O32:Q32)</f>
        <v>0</v>
      </c>
      <c r="V32" s="541"/>
      <c r="W32" s="538">
        <f>COUNTIF(URS確認!AQ$2:AQ$552,LEFT(B32,3))</f>
        <v>0</v>
      </c>
      <c r="X32" s="45">
        <f>COUNTIF(URS確認!AR$2:AR$553,LEFT(B32,3))</f>
        <v>10</v>
      </c>
      <c r="Y32" s="549">
        <f>COUNTIF(URS確認!AS$2:AS$552,LEFT(B32,3))</f>
        <v>5</v>
      </c>
      <c r="Z32" s="602">
        <f>COUNTIF(URS確認!AT$2:AT$552,LEFT(B32,3))</f>
        <v>0</v>
      </c>
      <c r="AA32" s="556">
        <f>COUNTIF(URS確認!AU$2:AU$552,LEFT(B32,3))</f>
        <v>0</v>
      </c>
      <c r="AB32" s="567">
        <f>COUNTIF(URS確認!AV$2:AV$553,LEFT(B32,3))</f>
        <v>0</v>
      </c>
      <c r="AC32" s="4">
        <f t="shared" si="5"/>
        <v>15</v>
      </c>
      <c r="AD32" s="576">
        <f t="shared" si="6"/>
        <v>0</v>
      </c>
      <c r="AE32" s="260">
        <f t="shared" si="10"/>
        <v>5</v>
      </c>
      <c r="AF32" s="614">
        <v>44543</v>
      </c>
      <c r="AG32" s="4" t="str">
        <f t="shared" si="7"/>
        <v/>
      </c>
    </row>
    <row r="33" spans="1:33" x14ac:dyDescent="0.35">
      <c r="B33" s="4" t="s">
        <v>1472</v>
      </c>
      <c r="C33" s="260">
        <f>COUNTIF(URS確認!$D:$D,業務統計!B33)</f>
        <v>12</v>
      </c>
      <c r="D33" s="260">
        <v>12</v>
      </c>
      <c r="E33" s="545">
        <v>4</v>
      </c>
      <c r="F33" s="260">
        <f>COUNTIF(URS確認!AQ33:AQ583,LEFT(B33,3))</f>
        <v>0</v>
      </c>
      <c r="G33" s="260">
        <v>11</v>
      </c>
      <c r="H33" s="260">
        <v>11</v>
      </c>
      <c r="I33" s="260">
        <f>COUNTIF(URS確認!AR33:AR584,LEFT(B33,3))</f>
        <v>4</v>
      </c>
      <c r="J33" s="260">
        <v>4</v>
      </c>
      <c r="K33" s="260">
        <v>8</v>
      </c>
      <c r="L33" s="260">
        <f t="shared" si="9"/>
        <v>12</v>
      </c>
      <c r="P33" s="544" t="s">
        <v>2903</v>
      </c>
      <c r="Q33" s="544" t="s">
        <v>2903</v>
      </c>
      <c r="R33" s="4">
        <f t="shared" si="3"/>
        <v>0</v>
      </c>
      <c r="S33" s="4">
        <f t="shared" ref="S33:S37" si="14">SUM(O33:Q33)</f>
        <v>0</v>
      </c>
      <c r="V33" s="541"/>
      <c r="W33" s="538">
        <f>COUNTIF(URS確認!AQ$2:AQ$552,LEFT(B33,3))</f>
        <v>0</v>
      </c>
      <c r="X33" s="45">
        <f>COUNTIF(URS確認!AR$2:AR$553,LEFT(B33,3))</f>
        <v>4</v>
      </c>
      <c r="Y33" s="549">
        <f>COUNTIF(URS確認!AS$2:AS$552,LEFT(B33,3))</f>
        <v>8</v>
      </c>
      <c r="Z33" s="602">
        <f>COUNTIF(URS確認!AT$2:AT$552,LEFT(B33,3))</f>
        <v>0</v>
      </c>
      <c r="AA33" s="556">
        <f>COUNTIF(URS確認!AU$2:AU$552,LEFT(B33,3))</f>
        <v>0</v>
      </c>
      <c r="AB33" s="567">
        <f>COUNTIF(URS確認!AV$2:AV$553,LEFT(B33,3))</f>
        <v>0</v>
      </c>
      <c r="AC33" s="4">
        <f t="shared" si="5"/>
        <v>12</v>
      </c>
      <c r="AD33" s="576">
        <f t="shared" si="6"/>
        <v>0</v>
      </c>
      <c r="AE33" s="260">
        <f t="shared" si="10"/>
        <v>8</v>
      </c>
      <c r="AF33" s="617" t="s">
        <v>3168</v>
      </c>
      <c r="AG33" s="4" t="str">
        <f t="shared" si="7"/>
        <v/>
      </c>
    </row>
    <row r="34" spans="1:33" x14ac:dyDescent="0.35">
      <c r="B34" s="4" t="s">
        <v>2902</v>
      </c>
      <c r="C34" s="260">
        <f>COUNTIF(URS確認!$D:$D,業務統計!B34)</f>
        <v>15</v>
      </c>
      <c r="D34" s="260">
        <v>15</v>
      </c>
      <c r="E34" s="545">
        <v>9</v>
      </c>
      <c r="F34" s="260">
        <f>COUNTIF(URS確認!AQ34:AQ584,LEFT(B34,3))</f>
        <v>0</v>
      </c>
      <c r="G34" s="260">
        <v>15</v>
      </c>
      <c r="H34" s="260">
        <v>12</v>
      </c>
      <c r="I34" s="260">
        <f>COUNTIF(URS確認!AR34:AR585,LEFT(B34,3))</f>
        <v>0</v>
      </c>
      <c r="K34" s="260" t="str">
        <f>IF(J34="V",C34,"")</f>
        <v/>
      </c>
      <c r="L34" s="260">
        <f t="shared" si="9"/>
        <v>0</v>
      </c>
      <c r="P34" s="544">
        <v>12</v>
      </c>
      <c r="Q34" s="544">
        <v>3</v>
      </c>
      <c r="R34" s="4">
        <f t="shared" si="3"/>
        <v>15</v>
      </c>
      <c r="S34" s="4">
        <f t="shared" si="14"/>
        <v>15</v>
      </c>
      <c r="V34" s="541"/>
      <c r="W34" s="538">
        <f>COUNTIF(URS確認!AQ$2:AQ$552,LEFT(B34,3))</f>
        <v>0</v>
      </c>
      <c r="X34" s="45">
        <f>COUNTIF(URS確認!AR$2:AR$553,LEFT(B34,3))</f>
        <v>0</v>
      </c>
      <c r="Y34" s="549">
        <f>COUNTIF(URS確認!AS$2:AS$552,LEFT(B34,3))</f>
        <v>0</v>
      </c>
      <c r="Z34" s="602">
        <f>COUNTIF(URS確認!AT$2:AT$552,LEFT(B34,3))</f>
        <v>12</v>
      </c>
      <c r="AA34" s="556">
        <f>COUNTIF(URS確認!AU$2:AU$552,LEFT(B34,3))</f>
        <v>0</v>
      </c>
      <c r="AB34" s="567">
        <f>COUNTIF(URS確認!AV$2:AV$553,LEFT(B34,3))</f>
        <v>3</v>
      </c>
      <c r="AC34" s="4">
        <f t="shared" si="5"/>
        <v>15</v>
      </c>
      <c r="AD34" s="576">
        <f t="shared" si="6"/>
        <v>0</v>
      </c>
      <c r="AE34" s="260" t="str">
        <f t="shared" si="10"/>
        <v/>
      </c>
      <c r="AG34" s="4" t="str">
        <f t="shared" si="7"/>
        <v/>
      </c>
    </row>
    <row r="35" spans="1:33" x14ac:dyDescent="0.35">
      <c r="B35" s="4" t="s">
        <v>2966</v>
      </c>
      <c r="C35" s="260">
        <f>COUNTIF(URS確認!$D:$D,業務統計!B35)</f>
        <v>15</v>
      </c>
      <c r="D35" s="260">
        <v>15</v>
      </c>
      <c r="E35" s="545"/>
      <c r="F35" s="260">
        <f>COUNTIF(URS確認!AQ35:AQ585,LEFT(B35,3))</f>
        <v>15</v>
      </c>
      <c r="G35" s="260">
        <v>15</v>
      </c>
      <c r="H35" s="260">
        <v>14</v>
      </c>
      <c r="I35" s="260">
        <f>COUNTIF(URS確認!AR35:AR586,LEFT(B35,3))</f>
        <v>0</v>
      </c>
      <c r="K35" s="260" t="str">
        <f>IF(J35="V",C35,"")</f>
        <v/>
      </c>
      <c r="L35" s="260">
        <f t="shared" si="9"/>
        <v>0</v>
      </c>
      <c r="N35" s="260">
        <v>14</v>
      </c>
      <c r="P35" s="544" t="s">
        <v>2903</v>
      </c>
      <c r="Q35" s="544">
        <v>1</v>
      </c>
      <c r="R35" s="4">
        <f t="shared" si="3"/>
        <v>15</v>
      </c>
      <c r="S35" s="4">
        <f t="shared" si="14"/>
        <v>1</v>
      </c>
      <c r="V35" s="541"/>
      <c r="W35" s="538">
        <f>COUNTIF(URS確認!AQ$2:AQ$552,LEFT(B35,3))</f>
        <v>15</v>
      </c>
      <c r="X35" s="45">
        <f>COUNTIF(URS確認!AR$2:AR$553,LEFT(B35,3))</f>
        <v>0</v>
      </c>
      <c r="Y35" s="549">
        <f>COUNTIF(URS確認!AS$2:AS$552,LEFT(B35,3))</f>
        <v>0</v>
      </c>
      <c r="Z35" s="602">
        <f>COUNTIF(URS確認!AT$2:AT$552,LEFT(B35,3))</f>
        <v>0</v>
      </c>
      <c r="AA35" s="556">
        <f>COUNTIF(URS確認!AU$2:AU$552,LEFT(B35,3))</f>
        <v>0</v>
      </c>
      <c r="AB35" s="567">
        <f>COUNTIF(URS確認!AV$2:AV$553,LEFT(B35,3))</f>
        <v>0</v>
      </c>
      <c r="AC35" s="4">
        <f t="shared" si="5"/>
        <v>15</v>
      </c>
      <c r="AD35" s="576">
        <f t="shared" si="6"/>
        <v>0</v>
      </c>
      <c r="AE35" s="260" t="str">
        <f t="shared" si="10"/>
        <v/>
      </c>
      <c r="AF35" s="614">
        <v>44539</v>
      </c>
      <c r="AG35" s="4" t="str">
        <f t="shared" si="7"/>
        <v/>
      </c>
    </row>
    <row r="36" spans="1:33" x14ac:dyDescent="0.35">
      <c r="B36" s="4" t="s">
        <v>2922</v>
      </c>
      <c r="C36" s="260">
        <f>COUNTIF(URS確認!$D:$D,業務統計!B36)</f>
        <v>26</v>
      </c>
      <c r="D36" s="260">
        <v>26</v>
      </c>
      <c r="E36" s="260">
        <v>26</v>
      </c>
      <c r="F36" s="260">
        <f>COUNTIF(URS確認!AQ36:AQ586,LEFT(B36,3))</f>
        <v>26</v>
      </c>
      <c r="G36" s="260">
        <v>26</v>
      </c>
      <c r="H36" s="260">
        <v>26</v>
      </c>
      <c r="I36" s="260">
        <f>COUNTIF(URS確認!AR36:AR587,LEFT(B36,3))</f>
        <v>0</v>
      </c>
      <c r="K36" s="260" t="str">
        <f>IF(J36="V",C36,"")</f>
        <v/>
      </c>
      <c r="L36" s="260">
        <f t="shared" si="9"/>
        <v>0</v>
      </c>
      <c r="P36" s="544" t="s">
        <v>2903</v>
      </c>
      <c r="Q36" s="544" t="s">
        <v>2903</v>
      </c>
      <c r="R36" s="4">
        <f t="shared" si="3"/>
        <v>0</v>
      </c>
      <c r="S36" s="4">
        <f t="shared" si="14"/>
        <v>0</v>
      </c>
      <c r="V36" s="541"/>
      <c r="W36" s="538">
        <f>COUNTIF(URS確認!AQ$2:AQ$552,LEFT(B36,3))</f>
        <v>26</v>
      </c>
      <c r="X36" s="45">
        <f>COUNTIF(URS確認!AR$2:AR$553,LEFT(B36,3))</f>
        <v>0</v>
      </c>
      <c r="Y36" s="549">
        <f>COUNTIF(URS確認!AS$2:AS$552,LEFT(B36,3))</f>
        <v>0</v>
      </c>
      <c r="Z36" s="602">
        <f>COUNTIF(URS確認!AT$2:AT$552,LEFT(B36,3))</f>
        <v>0</v>
      </c>
      <c r="AA36" s="556">
        <f>COUNTIF(URS確認!AU$2:AU$552,LEFT(B36,3))</f>
        <v>0</v>
      </c>
      <c r="AB36" s="567">
        <f>COUNTIF(URS確認!AV$2:AV$553,LEFT(B36,3))</f>
        <v>0</v>
      </c>
      <c r="AC36" s="4">
        <f t="shared" si="5"/>
        <v>26</v>
      </c>
      <c r="AD36" s="576">
        <f t="shared" si="6"/>
        <v>0</v>
      </c>
      <c r="AE36" s="260" t="str">
        <f t="shared" si="10"/>
        <v/>
      </c>
      <c r="AG36" s="4" t="str">
        <f t="shared" si="7"/>
        <v/>
      </c>
    </row>
    <row r="37" spans="1:33" x14ac:dyDescent="0.35">
      <c r="B37" s="4" t="s">
        <v>2967</v>
      </c>
      <c r="C37" s="260">
        <f>COUNTIF(URS確認!$D:$D,業務統計!B37)</f>
        <v>4</v>
      </c>
      <c r="D37" s="260">
        <v>4</v>
      </c>
      <c r="F37" s="260">
        <f>COUNTIF(URS確認!AQ37:AQ587,LEFT(B37,3))</f>
        <v>0</v>
      </c>
      <c r="G37" s="260">
        <v>4</v>
      </c>
      <c r="H37" s="260">
        <v>4</v>
      </c>
      <c r="I37" s="260">
        <f>COUNTIF(URS確認!AR37:AR588,LEFT(B37,3))</f>
        <v>3</v>
      </c>
      <c r="J37" s="260">
        <v>0</v>
      </c>
      <c r="K37" s="260">
        <v>4</v>
      </c>
      <c r="L37" s="260">
        <f t="shared" si="9"/>
        <v>4</v>
      </c>
      <c r="P37" s="544" t="s">
        <v>2903</v>
      </c>
      <c r="Q37" s="544" t="s">
        <v>2903</v>
      </c>
      <c r="R37" s="4">
        <f t="shared" si="3"/>
        <v>0</v>
      </c>
      <c r="S37" s="4">
        <f t="shared" si="14"/>
        <v>0</v>
      </c>
      <c r="V37" s="541"/>
      <c r="W37" s="538">
        <f>COUNTIF(URS確認!AQ$2:AQ$552,LEFT(B37,3))</f>
        <v>0</v>
      </c>
      <c r="X37" s="45">
        <f>COUNTIF(URS確認!AR$2:AR$553,LEFT(B37,3))</f>
        <v>3</v>
      </c>
      <c r="Y37" s="549">
        <f>COUNTIF(URS確認!AS$2:AS$552,LEFT(B37,3))</f>
        <v>1</v>
      </c>
      <c r="Z37" s="602">
        <f>COUNTIF(URS確認!AT$2:AT$552,LEFT(B37,3))</f>
        <v>0</v>
      </c>
      <c r="AA37" s="556">
        <f>COUNTIF(URS確認!AU$2:AU$552,LEFT(B37,3))</f>
        <v>0</v>
      </c>
      <c r="AB37" s="567">
        <f>COUNTIF(URS確認!AV$2:AV$553,LEFT(B37,3))</f>
        <v>0</v>
      </c>
      <c r="AC37" s="4">
        <f t="shared" si="5"/>
        <v>4</v>
      </c>
      <c r="AD37" s="576">
        <f t="shared" si="6"/>
        <v>0</v>
      </c>
      <c r="AE37" s="260">
        <f t="shared" si="10"/>
        <v>1</v>
      </c>
      <c r="AF37" s="614">
        <v>44543</v>
      </c>
      <c r="AG37" s="4" t="str">
        <f t="shared" si="7"/>
        <v/>
      </c>
    </row>
    <row r="38" spans="1:33" x14ac:dyDescent="0.35">
      <c r="A38" s="538" t="s">
        <v>96</v>
      </c>
      <c r="B38" s="538"/>
      <c r="C38" s="259">
        <f>SUM(C39:C46)</f>
        <v>90</v>
      </c>
      <c r="D38" s="259">
        <v>88</v>
      </c>
      <c r="E38" s="259">
        <v>42</v>
      </c>
      <c r="G38" s="259">
        <v>85</v>
      </c>
      <c r="H38" s="259">
        <v>86</v>
      </c>
      <c r="J38" s="259"/>
      <c r="K38" s="259" t="str">
        <f>IF(J38="V",C38,"")</f>
        <v/>
      </c>
      <c r="L38" s="259"/>
      <c r="M38" s="259"/>
      <c r="N38" s="259"/>
      <c r="O38" s="539"/>
      <c r="P38" s="540" t="s">
        <v>2903</v>
      </c>
      <c r="Q38" s="540" t="s">
        <v>2903</v>
      </c>
      <c r="R38" s="538"/>
      <c r="S38" s="538"/>
      <c r="V38" s="541"/>
      <c r="W38" s="538"/>
      <c r="X38" s="45"/>
      <c r="Y38" s="549"/>
      <c r="Z38" s="602"/>
      <c r="AA38" s="556"/>
      <c r="AB38" s="567"/>
      <c r="AD38" s="576"/>
      <c r="AE38" s="260" t="str">
        <f t="shared" si="10"/>
        <v/>
      </c>
      <c r="AG38" s="4" t="str">
        <f t="shared" si="7"/>
        <v/>
      </c>
    </row>
    <row r="39" spans="1:33" x14ac:dyDescent="0.35">
      <c r="B39" s="4" t="s">
        <v>2968</v>
      </c>
      <c r="C39" s="260">
        <f>COUNTIF(URS確認!$D:$D,業務統計!B39)</f>
        <v>4</v>
      </c>
      <c r="D39" s="260">
        <v>4</v>
      </c>
      <c r="E39" s="545"/>
      <c r="F39" s="260">
        <f>COUNTIF(URS確認!AQ39:AQ589,LEFT(B39,3))</f>
        <v>0</v>
      </c>
      <c r="G39" s="260">
        <v>3</v>
      </c>
      <c r="H39" s="260">
        <v>3</v>
      </c>
      <c r="I39" s="260">
        <f>COUNTIF(URS確認!AR39:AR590,LEFT(B39,3))</f>
        <v>0</v>
      </c>
      <c r="K39" s="260" t="str">
        <f>IF(J39="V",C39,"")</f>
        <v/>
      </c>
      <c r="L39" s="260">
        <f t="shared" si="9"/>
        <v>0</v>
      </c>
      <c r="N39" s="260">
        <v>1</v>
      </c>
      <c r="P39" s="544">
        <v>2</v>
      </c>
      <c r="Q39" s="544">
        <v>1</v>
      </c>
      <c r="R39" s="4">
        <f t="shared" si="3"/>
        <v>4</v>
      </c>
      <c r="S39" s="4">
        <f>SUM(O39:Q39)</f>
        <v>3</v>
      </c>
      <c r="V39" s="541"/>
      <c r="W39" s="538">
        <f>COUNTIF(URS確認!AQ$2:AQ$552,LEFT(B39,3))</f>
        <v>0</v>
      </c>
      <c r="X39" s="45">
        <f>COUNTIF(URS確認!AR$2:AR$553,LEFT(B39,3))</f>
        <v>0</v>
      </c>
      <c r="Y39" s="549">
        <f>COUNTIF(URS確認!AS$2:AS$552,LEFT(B39,3))</f>
        <v>3</v>
      </c>
      <c r="Z39" s="602">
        <f>COUNTIF(URS確認!AT$2:AT$552,LEFT(B39,3))</f>
        <v>0</v>
      </c>
      <c r="AA39" s="556">
        <f>COUNTIF(URS確認!AU$2:AU$552,LEFT(B39,3))</f>
        <v>0</v>
      </c>
      <c r="AB39" s="567">
        <f>COUNTIF(URS確認!AV$2:AV$553,LEFT(B39,3))</f>
        <v>1</v>
      </c>
      <c r="AC39" s="4">
        <f t="shared" si="5"/>
        <v>4</v>
      </c>
      <c r="AD39" s="576">
        <f t="shared" si="6"/>
        <v>0</v>
      </c>
      <c r="AE39" s="260" t="str">
        <f t="shared" si="10"/>
        <v/>
      </c>
      <c r="AG39" s="4" t="str">
        <f t="shared" si="7"/>
        <v/>
      </c>
    </row>
    <row r="40" spans="1:33" x14ac:dyDescent="0.35">
      <c r="B40" s="4" t="s">
        <v>2969</v>
      </c>
      <c r="C40" s="260">
        <f>COUNTIF(URS確認!$D:$D,業務統計!B40)</f>
        <v>9</v>
      </c>
      <c r="D40" s="260">
        <v>9</v>
      </c>
      <c r="E40" s="260">
        <v>7</v>
      </c>
      <c r="F40" s="260">
        <f>COUNTIF(URS確認!AQ40:AQ590,LEFT(B40,3))</f>
        <v>0</v>
      </c>
      <c r="G40" s="260">
        <v>9</v>
      </c>
      <c r="H40" s="260">
        <v>9</v>
      </c>
      <c r="I40" s="260">
        <f>COUNTIF(URS確認!AR40:AR591,LEFT(B40,3))</f>
        <v>7</v>
      </c>
      <c r="J40" s="260">
        <v>7</v>
      </c>
      <c r="K40" s="260">
        <v>2</v>
      </c>
      <c r="L40" s="260">
        <f t="shared" si="9"/>
        <v>9</v>
      </c>
      <c r="P40" s="544" t="s">
        <v>2903</v>
      </c>
      <c r="Q40" s="544" t="s">
        <v>2903</v>
      </c>
      <c r="R40" s="4">
        <f t="shared" si="3"/>
        <v>0</v>
      </c>
      <c r="S40" s="4">
        <f t="shared" ref="S40:S46" si="15">SUM(O40:Q40)</f>
        <v>0</v>
      </c>
      <c r="T40" s="4" t="s">
        <v>3020</v>
      </c>
      <c r="V40" s="541"/>
      <c r="W40" s="538">
        <f>COUNTIF(URS確認!AQ$2:AQ$552,LEFT(B40,3))</f>
        <v>0</v>
      </c>
      <c r="X40" s="45">
        <f>COUNTIF(URS確認!AR$2:AR$553,LEFT(B40,3))</f>
        <v>7</v>
      </c>
      <c r="Y40" s="549">
        <f>COUNTIF(URS確認!AS$2:AS$552,LEFT(B40,3))</f>
        <v>2</v>
      </c>
      <c r="Z40" s="602">
        <f>COUNTIF(URS確認!AT$2:AT$552,LEFT(B40,3))</f>
        <v>0</v>
      </c>
      <c r="AA40" s="556">
        <f>COUNTIF(URS確認!AU$2:AU$552,LEFT(B40,3))</f>
        <v>0</v>
      </c>
      <c r="AB40" s="567">
        <f>COUNTIF(URS確認!AV$2:AV$553,LEFT(B40,3))</f>
        <v>0</v>
      </c>
      <c r="AC40" s="4">
        <f t="shared" si="5"/>
        <v>9</v>
      </c>
      <c r="AD40" s="576">
        <f t="shared" si="6"/>
        <v>0</v>
      </c>
      <c r="AE40" s="260">
        <f t="shared" si="10"/>
        <v>2</v>
      </c>
      <c r="AF40" s="614">
        <v>44544</v>
      </c>
      <c r="AG40" s="4" t="s">
        <v>3067</v>
      </c>
    </row>
    <row r="41" spans="1:33" x14ac:dyDescent="0.35">
      <c r="B41" s="4" t="s">
        <v>2970</v>
      </c>
      <c r="C41" s="260">
        <f>COUNTIF(URS確認!$D:$D,業務統計!B41)</f>
        <v>6</v>
      </c>
      <c r="D41" s="260">
        <v>6</v>
      </c>
      <c r="F41" s="260">
        <f>COUNTIF(URS確認!AQ41:AQ591,LEFT(B41,3))</f>
        <v>0</v>
      </c>
      <c r="G41" s="260">
        <v>6</v>
      </c>
      <c r="H41" s="260">
        <v>6</v>
      </c>
      <c r="I41" s="260">
        <f>COUNTIF(URS確認!AR41:AR592,LEFT(B41,3))</f>
        <v>2</v>
      </c>
      <c r="J41" s="260">
        <v>0</v>
      </c>
      <c r="K41" s="260">
        <v>6</v>
      </c>
      <c r="L41" s="260">
        <f t="shared" si="9"/>
        <v>6</v>
      </c>
      <c r="P41" s="544" t="s">
        <v>2903</v>
      </c>
      <c r="Q41" s="544" t="s">
        <v>2903</v>
      </c>
      <c r="R41" s="4">
        <f t="shared" si="3"/>
        <v>0</v>
      </c>
      <c r="S41" s="4">
        <f t="shared" si="15"/>
        <v>0</v>
      </c>
      <c r="T41" s="4" t="s">
        <v>3020</v>
      </c>
      <c r="V41" s="541"/>
      <c r="W41" s="538">
        <f>COUNTIF(URS確認!AQ$2:AQ$552,LEFT(B41,3))</f>
        <v>0</v>
      </c>
      <c r="X41" s="45">
        <f>COUNTIF(URS確認!AR$2:AR$553,LEFT(B41,3))</f>
        <v>2</v>
      </c>
      <c r="Y41" s="549">
        <f>COUNTIF(URS確認!AS$2:AS$552,LEFT(B41,3))</f>
        <v>4</v>
      </c>
      <c r="Z41" s="602">
        <f>COUNTIF(URS確認!AT$2:AT$552,LEFT(B41,3))</f>
        <v>0</v>
      </c>
      <c r="AA41" s="556">
        <f>COUNTIF(URS確認!AU$2:AU$552,LEFT(B41,3))</f>
        <v>0</v>
      </c>
      <c r="AB41" s="567">
        <f>COUNTIF(URS確認!AV$2:AV$553,LEFT(B41,3))</f>
        <v>0</v>
      </c>
      <c r="AC41" s="4">
        <f t="shared" si="5"/>
        <v>6</v>
      </c>
      <c r="AD41" s="576">
        <f t="shared" si="6"/>
        <v>0</v>
      </c>
      <c r="AE41" s="260">
        <f t="shared" si="10"/>
        <v>4</v>
      </c>
      <c r="AF41" s="614">
        <v>44544</v>
      </c>
      <c r="AG41" s="4" t="s">
        <v>3067</v>
      </c>
    </row>
    <row r="42" spans="1:33" x14ac:dyDescent="0.35">
      <c r="B42" s="4" t="s">
        <v>2971</v>
      </c>
      <c r="C42" s="260">
        <f>COUNTIF(URS確認!$D:$D,業務統計!B42)</f>
        <v>8</v>
      </c>
      <c r="D42" s="260">
        <v>8</v>
      </c>
      <c r="E42" s="545"/>
      <c r="F42" s="260">
        <f>COUNTIF(URS確認!AQ42:AQ592,LEFT(B42,3))</f>
        <v>0</v>
      </c>
      <c r="G42" s="260">
        <v>7</v>
      </c>
      <c r="H42" s="260">
        <v>8</v>
      </c>
      <c r="I42" s="260">
        <f>COUNTIF(URS確認!AR42:AR593,LEFT(B42,3))</f>
        <v>0</v>
      </c>
      <c r="K42" s="260" t="str">
        <f>IF(J42="V",C42,"")</f>
        <v/>
      </c>
      <c r="L42" s="260">
        <f t="shared" si="9"/>
        <v>0</v>
      </c>
      <c r="P42" s="544">
        <v>8</v>
      </c>
      <c r="Q42" s="544" t="s">
        <v>2903</v>
      </c>
      <c r="R42" s="4">
        <f t="shared" si="3"/>
        <v>8</v>
      </c>
      <c r="S42" s="4">
        <f t="shared" si="15"/>
        <v>8</v>
      </c>
      <c r="V42" s="541"/>
      <c r="W42" s="538">
        <f>COUNTIF(URS確認!AQ$2:AQ$552,LEFT(B42,3))</f>
        <v>0</v>
      </c>
      <c r="X42" s="45">
        <f>COUNTIF(URS確認!AR$2:AR$553,LEFT(B42,3))</f>
        <v>0</v>
      </c>
      <c r="Y42" s="549">
        <f>COUNTIF(URS確認!AS$2:AS$552,LEFT(B42,3))</f>
        <v>8</v>
      </c>
      <c r="Z42" s="602">
        <f>COUNTIF(URS確認!AT$2:AT$552,LEFT(B42,3))</f>
        <v>0</v>
      </c>
      <c r="AA42" s="556">
        <f>COUNTIF(URS確認!AU$2:AU$552,LEFT(B42,3))</f>
        <v>0</v>
      </c>
      <c r="AB42" s="567">
        <f>COUNTIF(URS確認!AV$2:AV$553,LEFT(B42,3))</f>
        <v>0</v>
      </c>
      <c r="AC42" s="4">
        <f t="shared" si="5"/>
        <v>8</v>
      </c>
      <c r="AD42" s="576">
        <f t="shared" si="6"/>
        <v>0</v>
      </c>
      <c r="AE42" s="260">
        <f t="shared" si="10"/>
        <v>8</v>
      </c>
      <c r="AF42" s="614">
        <v>44544</v>
      </c>
      <c r="AG42" s="4" t="s">
        <v>3067</v>
      </c>
    </row>
    <row r="43" spans="1:33" x14ac:dyDescent="0.35">
      <c r="B43" s="4" t="s">
        <v>2972</v>
      </c>
      <c r="C43" s="260">
        <f>COUNTIF(URS確認!$D:$D,業務統計!B43)</f>
        <v>7</v>
      </c>
      <c r="D43" s="260">
        <v>7</v>
      </c>
      <c r="E43" s="545">
        <v>4</v>
      </c>
      <c r="F43" s="260">
        <f>COUNTIF(URS確認!AQ43:AQ593,LEFT(B43,3))</f>
        <v>0</v>
      </c>
      <c r="G43" s="260">
        <v>6</v>
      </c>
      <c r="H43" s="260">
        <v>6</v>
      </c>
      <c r="I43" s="260">
        <f>COUNTIF(URS確認!AR43:AR594,LEFT(B43,3))</f>
        <v>4</v>
      </c>
      <c r="L43" s="260">
        <f t="shared" si="9"/>
        <v>0</v>
      </c>
      <c r="M43" s="260">
        <v>4</v>
      </c>
      <c r="N43" s="260">
        <v>2</v>
      </c>
      <c r="P43" s="544" t="s">
        <v>2903</v>
      </c>
      <c r="Q43" s="544">
        <v>1</v>
      </c>
      <c r="R43" s="4">
        <f t="shared" si="3"/>
        <v>7</v>
      </c>
      <c r="S43" s="4">
        <f t="shared" si="15"/>
        <v>1</v>
      </c>
      <c r="V43" s="541"/>
      <c r="W43" s="538">
        <f>COUNTIF(URS確認!AQ$2:AQ$552,LEFT(B43,3))</f>
        <v>0</v>
      </c>
      <c r="X43" s="45">
        <f>COUNTIF(URS確認!AR$2:AR$553,LEFT(B43,3))</f>
        <v>4</v>
      </c>
      <c r="Y43" s="549">
        <f>COUNTIF(URS確認!AS$2:AS$552,LEFT(B43,3))</f>
        <v>3</v>
      </c>
      <c r="Z43" s="602">
        <f>COUNTIF(URS確認!AT$2:AT$552,LEFT(B43,3))</f>
        <v>0</v>
      </c>
      <c r="AA43" s="556">
        <f>COUNTIF(URS確認!AU$2:AU$552,LEFT(B43,3))</f>
        <v>0</v>
      </c>
      <c r="AB43" s="567">
        <f>COUNTIF(URS確認!AV$2:AV$553,LEFT(B43,3))</f>
        <v>0</v>
      </c>
      <c r="AC43" s="4">
        <f t="shared" si="5"/>
        <v>7</v>
      </c>
      <c r="AD43" s="576">
        <f t="shared" si="6"/>
        <v>0</v>
      </c>
      <c r="AE43" s="260">
        <f t="shared" si="10"/>
        <v>3</v>
      </c>
      <c r="AF43" s="614">
        <v>44544</v>
      </c>
      <c r="AG43" s="4" t="str">
        <f t="shared" ref="AG43:AG61" si="16">IF(AND(X43&gt;0,Y43=0,Z43=0,AA43=0,AB43=0),X43,"")</f>
        <v/>
      </c>
    </row>
    <row r="44" spans="1:33" x14ac:dyDescent="0.35">
      <c r="B44" s="4" t="s">
        <v>2973</v>
      </c>
      <c r="C44" s="260">
        <f>COUNTIF(URS確認!$D:$D,業務統計!B44)</f>
        <v>22</v>
      </c>
      <c r="D44" s="260">
        <v>20</v>
      </c>
      <c r="E44" s="545">
        <v>12</v>
      </c>
      <c r="F44" s="260">
        <f>COUNTIF(URS確認!AQ44:AQ594,LEFT(B44,3))</f>
        <v>0</v>
      </c>
      <c r="G44" s="260">
        <v>20</v>
      </c>
      <c r="H44" s="260">
        <v>20</v>
      </c>
      <c r="I44" s="260">
        <f>COUNTIF(URS確認!AR44:AR595,LEFT(B44,3))</f>
        <v>14</v>
      </c>
      <c r="J44" s="260">
        <v>12</v>
      </c>
      <c r="K44" s="260">
        <v>8</v>
      </c>
      <c r="L44" s="260">
        <f t="shared" si="9"/>
        <v>20</v>
      </c>
      <c r="P44" s="544" t="s">
        <v>2903</v>
      </c>
      <c r="Q44" s="544" t="s">
        <v>2903</v>
      </c>
      <c r="R44" s="4">
        <f t="shared" si="3"/>
        <v>0</v>
      </c>
      <c r="S44" s="4">
        <f t="shared" si="15"/>
        <v>0</v>
      </c>
      <c r="V44" s="541"/>
      <c r="W44" s="538">
        <f>COUNTIF(URS確認!AQ$2:AQ$552,LEFT(B44,3))</f>
        <v>0</v>
      </c>
      <c r="X44" s="45">
        <f>COUNTIF(URS確認!AR$2:AR$553,LEFT(B44,3))</f>
        <v>14</v>
      </c>
      <c r="Y44" s="549">
        <f>COUNTIF(URS確認!AS$2:AS$552,LEFT(B44,3))</f>
        <v>8</v>
      </c>
      <c r="Z44" s="602">
        <f>COUNTIF(URS確認!AT$2:AT$552,LEFT(B44,3))</f>
        <v>0</v>
      </c>
      <c r="AA44" s="556">
        <f>COUNTIF(URS確認!AU$2:AU$552,LEFT(B44,3))</f>
        <v>0</v>
      </c>
      <c r="AB44" s="567">
        <f>COUNTIF(URS確認!AV$2:AV$553,LEFT(B44,3))</f>
        <v>0</v>
      </c>
      <c r="AC44" s="4">
        <f t="shared" si="5"/>
        <v>22</v>
      </c>
      <c r="AD44" s="576">
        <f t="shared" si="6"/>
        <v>0</v>
      </c>
      <c r="AE44" s="260">
        <f t="shared" si="10"/>
        <v>8</v>
      </c>
      <c r="AF44" s="614">
        <v>44544</v>
      </c>
      <c r="AG44" s="4" t="str">
        <f t="shared" si="16"/>
        <v/>
      </c>
    </row>
    <row r="45" spans="1:33" x14ac:dyDescent="0.35">
      <c r="B45" s="4" t="s">
        <v>2974</v>
      </c>
      <c r="C45" s="260">
        <f>COUNTIF(URS確認!$D:$D,業務統計!B45)</f>
        <v>29</v>
      </c>
      <c r="D45" s="260">
        <v>29</v>
      </c>
      <c r="E45" s="545">
        <v>15</v>
      </c>
      <c r="F45" s="260">
        <f>COUNTIF(URS確認!AQ45:AQ595,LEFT(B45,3))</f>
        <v>0</v>
      </c>
      <c r="G45" s="260">
        <v>29</v>
      </c>
      <c r="H45" s="260">
        <v>29</v>
      </c>
      <c r="I45" s="260">
        <f>COUNTIF(URS確認!AR45:AR596,LEFT(B45,3))</f>
        <v>17</v>
      </c>
      <c r="J45" s="260">
        <v>15</v>
      </c>
      <c r="K45" s="260">
        <v>14</v>
      </c>
      <c r="L45" s="260">
        <f t="shared" si="9"/>
        <v>29</v>
      </c>
      <c r="P45" s="544" t="s">
        <v>2903</v>
      </c>
      <c r="Q45" s="544" t="s">
        <v>2903</v>
      </c>
      <c r="R45" s="4">
        <f t="shared" si="3"/>
        <v>0</v>
      </c>
      <c r="S45" s="4">
        <f t="shared" si="15"/>
        <v>0</v>
      </c>
      <c r="V45" s="541"/>
      <c r="W45" s="538">
        <f>COUNTIF(URS確認!AQ$2:AQ$552,LEFT(B45,3))</f>
        <v>0</v>
      </c>
      <c r="X45" s="45">
        <f>COUNTIF(URS確認!AR$2:AR$553,LEFT(B45,3))</f>
        <v>17</v>
      </c>
      <c r="Y45" s="549">
        <f>COUNTIF(URS確認!AS$2:AS$552,LEFT(B45,3))</f>
        <v>12</v>
      </c>
      <c r="Z45" s="602">
        <f>COUNTIF(URS確認!AT$2:AT$552,LEFT(B45,3))</f>
        <v>0</v>
      </c>
      <c r="AA45" s="556">
        <f>COUNTIF(URS確認!AU$2:AU$552,LEFT(B45,3))</f>
        <v>0</v>
      </c>
      <c r="AB45" s="567">
        <f>COUNTIF(URS確認!AV$2:AV$553,LEFT(B45,3))</f>
        <v>0</v>
      </c>
      <c r="AC45" s="4">
        <f t="shared" si="5"/>
        <v>29</v>
      </c>
      <c r="AD45" s="576">
        <f t="shared" si="6"/>
        <v>0</v>
      </c>
      <c r="AE45" s="260">
        <f t="shared" si="10"/>
        <v>12</v>
      </c>
      <c r="AF45" s="614">
        <v>44544</v>
      </c>
      <c r="AG45" s="4" t="str">
        <f t="shared" si="16"/>
        <v/>
      </c>
    </row>
    <row r="46" spans="1:33" x14ac:dyDescent="0.35">
      <c r="B46" s="4" t="s">
        <v>2975</v>
      </c>
      <c r="C46" s="260">
        <f>COUNTIF(URS確認!$D:$D,業務統計!B46)</f>
        <v>5</v>
      </c>
      <c r="D46" s="260">
        <v>5</v>
      </c>
      <c r="E46" s="545">
        <v>4</v>
      </c>
      <c r="F46" s="260">
        <f>COUNTIF(URS確認!AQ46:AQ596,LEFT(B46,3))</f>
        <v>0</v>
      </c>
      <c r="G46" s="260">
        <v>5</v>
      </c>
      <c r="H46" s="260">
        <v>5</v>
      </c>
      <c r="I46" s="260">
        <f>COUNTIF(URS確認!AR46:AR597,LEFT(B46,3))</f>
        <v>4</v>
      </c>
      <c r="K46" s="260" t="str">
        <f>IF(J46="V",C46,"")</f>
        <v/>
      </c>
      <c r="L46" s="260">
        <f t="shared" si="9"/>
        <v>0</v>
      </c>
      <c r="M46" s="260">
        <v>4</v>
      </c>
      <c r="P46" s="544">
        <v>1</v>
      </c>
      <c r="Q46" s="544" t="s">
        <v>2903</v>
      </c>
      <c r="R46" s="4">
        <f t="shared" si="3"/>
        <v>5</v>
      </c>
      <c r="S46" s="4">
        <f t="shared" si="15"/>
        <v>1</v>
      </c>
      <c r="V46" s="541"/>
      <c r="W46" s="538">
        <f>COUNTIF(URS確認!AQ$2:AQ$552,LEFT(B46,3))</f>
        <v>0</v>
      </c>
      <c r="X46" s="45">
        <f>COUNTIF(URS確認!AR$2:AR$553,LEFT(B46,3))</f>
        <v>4</v>
      </c>
      <c r="Y46" s="549">
        <f>COUNTIF(URS確認!AS$2:AS$552,LEFT(B46,3))</f>
        <v>0</v>
      </c>
      <c r="Z46" s="602">
        <f>COUNTIF(URS確認!AT$2:AT$552,LEFT(B46,3))</f>
        <v>1</v>
      </c>
      <c r="AA46" s="556">
        <f>COUNTIF(URS確認!AU$2:AU$552,LEFT(B46,3))</f>
        <v>0</v>
      </c>
      <c r="AB46" s="567">
        <f>COUNTIF(URS確認!AV$2:AV$553,LEFT(B46,3))</f>
        <v>0</v>
      </c>
      <c r="AC46" s="4">
        <f t="shared" si="5"/>
        <v>5</v>
      </c>
      <c r="AD46" s="576">
        <f t="shared" si="6"/>
        <v>0</v>
      </c>
      <c r="AE46" s="260" t="str">
        <f t="shared" si="10"/>
        <v/>
      </c>
      <c r="AG46" s="4" t="str">
        <f t="shared" si="16"/>
        <v/>
      </c>
    </row>
    <row r="47" spans="1:33" x14ac:dyDescent="0.35">
      <c r="A47" s="538" t="s">
        <v>97</v>
      </c>
      <c r="B47" s="538"/>
      <c r="C47" s="259">
        <f>SUM(C48:C49)</f>
        <v>10</v>
      </c>
      <c r="D47" s="259">
        <v>10</v>
      </c>
      <c r="E47" s="259"/>
      <c r="G47" s="259">
        <v>10</v>
      </c>
      <c r="H47" s="259">
        <v>9</v>
      </c>
      <c r="J47" s="259"/>
      <c r="K47" s="259" t="str">
        <f>IF(J47="V",C47,"")</f>
        <v/>
      </c>
      <c r="L47" s="259"/>
      <c r="M47" s="259"/>
      <c r="N47" s="259"/>
      <c r="O47" s="539"/>
      <c r="P47" s="540" t="s">
        <v>2903</v>
      </c>
      <c r="Q47" s="540" t="s">
        <v>2903</v>
      </c>
      <c r="R47" s="538"/>
      <c r="S47" s="538"/>
      <c r="V47" s="541"/>
      <c r="W47" s="538"/>
      <c r="X47" s="45"/>
      <c r="Y47" s="549"/>
      <c r="Z47" s="602"/>
      <c r="AA47" s="556"/>
      <c r="AB47" s="567"/>
      <c r="AD47" s="576"/>
      <c r="AE47" s="260" t="str">
        <f t="shared" si="10"/>
        <v/>
      </c>
      <c r="AG47" s="4" t="str">
        <f t="shared" si="16"/>
        <v/>
      </c>
    </row>
    <row r="48" spans="1:33" x14ac:dyDescent="0.35">
      <c r="B48" s="4" t="s">
        <v>2976</v>
      </c>
      <c r="C48" s="260">
        <f>COUNTIF(URS確認!$D:$D,業務統計!B48)</f>
        <v>1</v>
      </c>
      <c r="D48" s="260">
        <v>1</v>
      </c>
      <c r="E48" s="545"/>
      <c r="F48" s="260">
        <f>COUNTIF(URS確認!AQ48:AQ598,LEFT(B48,3))</f>
        <v>0</v>
      </c>
      <c r="G48" s="260">
        <v>1</v>
      </c>
      <c r="H48" s="260">
        <v>1</v>
      </c>
      <c r="I48" s="260">
        <f>COUNTIF(URS確認!AR48:AR599,LEFT(B48,3))</f>
        <v>0</v>
      </c>
      <c r="J48" s="260">
        <v>0</v>
      </c>
      <c r="K48" s="260">
        <v>1</v>
      </c>
      <c r="L48" s="260">
        <f t="shared" si="9"/>
        <v>1</v>
      </c>
      <c r="P48" s="544" t="s">
        <v>2903</v>
      </c>
      <c r="Q48" s="544" t="s">
        <v>2903</v>
      </c>
      <c r="R48" s="4">
        <f t="shared" si="3"/>
        <v>0</v>
      </c>
      <c r="S48" s="4">
        <f>SUM(O48:Q48)</f>
        <v>0</v>
      </c>
      <c r="V48" s="541"/>
      <c r="W48" s="538">
        <f>COUNTIF(URS確認!AQ$2:AQ$552,LEFT(B48,3))</f>
        <v>0</v>
      </c>
      <c r="X48" s="45">
        <f>COUNTIF(URS確認!AR$2:AR$553,LEFT(B48,3))</f>
        <v>0</v>
      </c>
      <c r="Y48" s="549">
        <f>COUNTIF(URS確認!AS$2:AS$552,LEFT(B48,3))</f>
        <v>1</v>
      </c>
      <c r="Z48" s="602">
        <f>COUNTIF(URS確認!AT$2:AT$552,LEFT(B48,3))</f>
        <v>0</v>
      </c>
      <c r="AA48" s="556">
        <f>COUNTIF(URS確認!AU$2:AU$552,LEFT(B48,3))</f>
        <v>0</v>
      </c>
      <c r="AB48" s="567">
        <f>COUNTIF(URS確認!AV$2:AV$553,LEFT(B48,3))</f>
        <v>0</v>
      </c>
      <c r="AC48" s="4">
        <f t="shared" si="5"/>
        <v>1</v>
      </c>
      <c r="AD48" s="576">
        <f t="shared" si="6"/>
        <v>0</v>
      </c>
      <c r="AE48" s="260">
        <f t="shared" si="10"/>
        <v>1</v>
      </c>
      <c r="AF48" s="614">
        <v>44544</v>
      </c>
      <c r="AG48" s="4" t="s">
        <v>3067</v>
      </c>
    </row>
    <row r="49" spans="1:33" x14ac:dyDescent="0.35">
      <c r="B49" s="4" t="s">
        <v>2921</v>
      </c>
      <c r="C49" s="260">
        <f>COUNTIF(URS確認!$D:$D,業務統計!B49)</f>
        <v>9</v>
      </c>
      <c r="D49" s="260">
        <v>9</v>
      </c>
      <c r="E49" s="545"/>
      <c r="F49" s="260">
        <f>COUNTIF(URS確認!AQ49:AQ599,LEFT(B49,3))</f>
        <v>0</v>
      </c>
      <c r="G49" s="260">
        <v>9</v>
      </c>
      <c r="H49" s="260">
        <v>8</v>
      </c>
      <c r="I49" s="260">
        <f>COUNTIF(URS確認!AR49:AR600,LEFT(B49,3))</f>
        <v>0</v>
      </c>
      <c r="K49" s="260" t="str">
        <f>IF(J49="V",C49,"")</f>
        <v/>
      </c>
      <c r="L49" s="260">
        <f t="shared" si="9"/>
        <v>0</v>
      </c>
      <c r="N49" s="260">
        <v>8</v>
      </c>
      <c r="P49" s="544" t="s">
        <v>2903</v>
      </c>
      <c r="Q49" s="544">
        <v>1</v>
      </c>
      <c r="R49" s="4">
        <f t="shared" si="3"/>
        <v>9</v>
      </c>
      <c r="S49" s="4">
        <f>SUM(O49:Q49)</f>
        <v>1</v>
      </c>
      <c r="V49" s="541"/>
      <c r="W49" s="538">
        <f>COUNTIF(URS確認!AQ$2:AQ$552,LEFT(B49,3))</f>
        <v>0</v>
      </c>
      <c r="X49" s="45">
        <f>COUNTIF(URS確認!AR$2:AR$553,LEFT(B49,3))</f>
        <v>0</v>
      </c>
      <c r="Y49" s="549">
        <f>COUNTIF(URS確認!AS$2:AS$552,LEFT(B49,3))</f>
        <v>8</v>
      </c>
      <c r="Z49" s="602">
        <f>COUNTIF(URS確認!AT$2:AT$552,LEFT(B49,3))</f>
        <v>0</v>
      </c>
      <c r="AA49" s="556">
        <f>COUNTIF(URS確認!AU$2:AU$552,LEFT(B49,3))</f>
        <v>0</v>
      </c>
      <c r="AB49" s="567">
        <f>COUNTIF(URS確認!AV$2:AV$553,LEFT(B49,3))</f>
        <v>1</v>
      </c>
      <c r="AC49" s="4">
        <f t="shared" si="5"/>
        <v>9</v>
      </c>
      <c r="AD49" s="576">
        <f t="shared" si="6"/>
        <v>0</v>
      </c>
      <c r="AE49" s="260" t="str">
        <f t="shared" si="10"/>
        <v/>
      </c>
      <c r="AG49" s="4" t="str">
        <f t="shared" si="16"/>
        <v/>
      </c>
    </row>
    <row r="50" spans="1:33" x14ac:dyDescent="0.35">
      <c r="A50" s="538" t="s">
        <v>98</v>
      </c>
      <c r="B50" s="538"/>
      <c r="C50" s="259">
        <f>SUM(C51:C56)</f>
        <v>134</v>
      </c>
      <c r="D50" s="259">
        <v>134</v>
      </c>
      <c r="E50" s="259">
        <v>4</v>
      </c>
      <c r="G50" s="259">
        <v>133</v>
      </c>
      <c r="H50" s="259">
        <v>91</v>
      </c>
      <c r="J50" s="259"/>
      <c r="K50" s="259" t="str">
        <f>IF(J50="V",C50,"")</f>
        <v/>
      </c>
      <c r="L50" s="259"/>
      <c r="M50" s="259"/>
      <c r="N50" s="259"/>
      <c r="O50" s="539"/>
      <c r="P50" s="540" t="s">
        <v>2903</v>
      </c>
      <c r="Q50" s="540" t="s">
        <v>2903</v>
      </c>
      <c r="R50" s="538"/>
      <c r="S50" s="538"/>
      <c r="V50" s="541"/>
      <c r="W50" s="538"/>
      <c r="X50" s="45"/>
      <c r="Y50" s="549"/>
      <c r="Z50" s="602"/>
      <c r="AA50" s="556"/>
      <c r="AB50" s="567"/>
      <c r="AD50" s="576"/>
      <c r="AE50" s="260" t="str">
        <f t="shared" si="10"/>
        <v/>
      </c>
      <c r="AG50" s="4" t="str">
        <f t="shared" si="16"/>
        <v/>
      </c>
    </row>
    <row r="51" spans="1:33" x14ac:dyDescent="0.35">
      <c r="B51" s="4" t="s">
        <v>923</v>
      </c>
      <c r="C51" s="260">
        <f>COUNTIF(URS確認!$D:$D,業務統計!B51)</f>
        <v>7</v>
      </c>
      <c r="D51" s="260">
        <v>7</v>
      </c>
      <c r="E51" s="545">
        <v>2</v>
      </c>
      <c r="F51" s="260">
        <f>COUNTIF(URS確認!AQ51:AQ601,LEFT(B51,3))</f>
        <v>0</v>
      </c>
      <c r="G51" s="260">
        <v>7</v>
      </c>
      <c r="H51" s="260">
        <v>2</v>
      </c>
      <c r="I51" s="260">
        <f>COUNTIF(URS確認!AR51:AR602,LEFT(B51,3))</f>
        <v>2</v>
      </c>
      <c r="K51" s="260" t="str">
        <f>IF(J51="V",C51,"")</f>
        <v/>
      </c>
      <c r="L51" s="260">
        <f t="shared" si="9"/>
        <v>0</v>
      </c>
      <c r="M51" s="260">
        <v>2</v>
      </c>
      <c r="P51" s="544">
        <v>5</v>
      </c>
      <c r="Q51" s="544" t="s">
        <v>2903</v>
      </c>
      <c r="R51" s="4">
        <f t="shared" si="3"/>
        <v>7</v>
      </c>
      <c r="S51" s="4">
        <f>SUM(O51:Q51)</f>
        <v>5</v>
      </c>
      <c r="V51" s="541"/>
      <c r="W51" s="538">
        <f>COUNTIF(URS確認!AQ$2:AQ$552,LEFT(B51,3))</f>
        <v>0</v>
      </c>
      <c r="X51" s="45">
        <f>COUNTIF(URS確認!AR$2:AR$553,LEFT(B51,3))</f>
        <v>2</v>
      </c>
      <c r="Y51" s="549">
        <f>COUNTIF(URS確認!AS$2:AS$552,LEFT(B51,3))</f>
        <v>0</v>
      </c>
      <c r="Z51" s="602">
        <f>COUNTIF(URS確認!AT$2:AT$552,LEFT(B51,3))</f>
        <v>5</v>
      </c>
      <c r="AA51" s="556">
        <f>COUNTIF(URS確認!AU$2:AU$552,LEFT(B51,3))</f>
        <v>0</v>
      </c>
      <c r="AB51" s="567">
        <f>COUNTIF(URS確認!AV$2:AV$553,LEFT(B51,3))</f>
        <v>0</v>
      </c>
      <c r="AC51" s="4">
        <f t="shared" si="5"/>
        <v>7</v>
      </c>
      <c r="AD51" s="576">
        <f t="shared" si="6"/>
        <v>0</v>
      </c>
      <c r="AE51" s="260" t="str">
        <f t="shared" si="10"/>
        <v/>
      </c>
      <c r="AG51" s="4" t="str">
        <f t="shared" si="16"/>
        <v/>
      </c>
    </row>
    <row r="52" spans="1:33" x14ac:dyDescent="0.35">
      <c r="B52" s="4" t="s">
        <v>944</v>
      </c>
      <c r="C52" s="260">
        <f>COUNTIF(URS確認!$D:$D,業務統計!B52)</f>
        <v>9</v>
      </c>
      <c r="D52" s="260">
        <v>9</v>
      </c>
      <c r="E52" s="545">
        <v>2</v>
      </c>
      <c r="F52" s="260">
        <f>COUNTIF(URS確認!AQ52:AQ602,LEFT(B52,3))</f>
        <v>0</v>
      </c>
      <c r="G52" s="260">
        <v>8</v>
      </c>
      <c r="H52" s="260">
        <v>8</v>
      </c>
      <c r="I52" s="260">
        <f>COUNTIF(URS確認!AR52:AR603,LEFT(B52,3))</f>
        <v>3</v>
      </c>
      <c r="K52" s="260" t="str">
        <f>IF(J52="V",C52,"")</f>
        <v/>
      </c>
      <c r="L52" s="260">
        <f t="shared" si="9"/>
        <v>0</v>
      </c>
      <c r="M52" s="260">
        <v>2</v>
      </c>
      <c r="N52" s="260">
        <v>6</v>
      </c>
      <c r="P52" s="544" t="s">
        <v>2903</v>
      </c>
      <c r="Q52" s="544">
        <v>1</v>
      </c>
      <c r="R52" s="4">
        <f t="shared" si="3"/>
        <v>9</v>
      </c>
      <c r="S52" s="4">
        <f t="shared" ref="S52:S56" si="17">SUM(O52:Q52)</f>
        <v>1</v>
      </c>
      <c r="V52" s="541"/>
      <c r="W52" s="538">
        <f>COUNTIF(URS確認!AQ$2:AQ$552,LEFT(B52,3))</f>
        <v>0</v>
      </c>
      <c r="X52" s="45">
        <f>COUNTIF(URS確認!AR$2:AR$553,LEFT(B52,3))</f>
        <v>3</v>
      </c>
      <c r="Y52" s="549">
        <f>COUNTIF(URS確認!AS$2:AS$552,LEFT(B52,3))</f>
        <v>6</v>
      </c>
      <c r="Z52" s="602">
        <f>COUNTIF(URS確認!AT$2:AT$552,LEFT(B52,3))</f>
        <v>0</v>
      </c>
      <c r="AA52" s="556">
        <f>COUNTIF(URS確認!AU$2:AU$552,LEFT(B52,3))</f>
        <v>0</v>
      </c>
      <c r="AB52" s="567">
        <f>COUNTIF(URS確認!AV$2:AV$553,LEFT(B52,3))</f>
        <v>0</v>
      </c>
      <c r="AC52" s="4">
        <f t="shared" si="5"/>
        <v>9</v>
      </c>
      <c r="AD52" s="576">
        <f t="shared" si="6"/>
        <v>0</v>
      </c>
      <c r="AE52" s="260">
        <f t="shared" si="10"/>
        <v>6</v>
      </c>
      <c r="AF52" s="614">
        <v>44544</v>
      </c>
      <c r="AG52" s="4" t="s">
        <v>3067</v>
      </c>
    </row>
    <row r="53" spans="1:33" x14ac:dyDescent="0.35">
      <c r="B53" s="4" t="s">
        <v>2977</v>
      </c>
      <c r="C53" s="260">
        <f>COUNTIF(URS確認!$D:$D,業務統計!B53)</f>
        <v>112</v>
      </c>
      <c r="D53" s="260">
        <v>112</v>
      </c>
      <c r="E53" s="545"/>
      <c r="F53" s="260">
        <f>COUNTIF(URS確認!AQ53:AQ603,LEFT(B53,3))</f>
        <v>0</v>
      </c>
      <c r="G53" s="260">
        <v>112</v>
      </c>
      <c r="H53" s="260">
        <v>75</v>
      </c>
      <c r="I53" s="260">
        <f>COUNTIF(URS確認!AR53:AR604,LEFT(B53,3))</f>
        <v>75</v>
      </c>
      <c r="K53" s="260" t="str">
        <f>IF(J53="V",C53,"")</f>
        <v/>
      </c>
      <c r="L53" s="260">
        <f t="shared" si="9"/>
        <v>0</v>
      </c>
      <c r="N53" s="260">
        <v>75</v>
      </c>
      <c r="P53" s="544" t="s">
        <v>2903</v>
      </c>
      <c r="Q53" s="544">
        <v>37</v>
      </c>
      <c r="R53" s="4">
        <f t="shared" si="3"/>
        <v>112</v>
      </c>
      <c r="S53" s="4">
        <f t="shared" si="17"/>
        <v>37</v>
      </c>
      <c r="V53" s="541"/>
      <c r="W53" s="538">
        <f>COUNTIF(URS確認!AQ$2:AQ$552,LEFT(B53,3))</f>
        <v>0</v>
      </c>
      <c r="X53" s="45">
        <f>COUNTIF(URS確認!AR$2:AR$553,LEFT(B53,3))</f>
        <v>75</v>
      </c>
      <c r="Y53" s="549">
        <f>COUNTIF(URS確認!AS$2:AS$552,LEFT(B53,3))</f>
        <v>0</v>
      </c>
      <c r="Z53" s="602">
        <f>COUNTIF(URS確認!AT$2:AT$552,LEFT(B53,3))</f>
        <v>0</v>
      </c>
      <c r="AA53" s="556">
        <f>COUNTIF(URS確認!AU$2:AU$552,LEFT(B53,3))</f>
        <v>0</v>
      </c>
      <c r="AB53" s="567">
        <f>COUNTIF(URS確認!AV$2:AV$553,LEFT(B53,3))</f>
        <v>37</v>
      </c>
      <c r="AC53" s="4">
        <f t="shared" si="5"/>
        <v>112</v>
      </c>
      <c r="AD53" s="576">
        <f t="shared" si="6"/>
        <v>0</v>
      </c>
      <c r="AE53" s="260" t="str">
        <f t="shared" si="10"/>
        <v/>
      </c>
      <c r="AF53" s="615">
        <v>44540</v>
      </c>
      <c r="AG53" s="4" t="str">
        <f t="shared" si="16"/>
        <v/>
      </c>
    </row>
    <row r="54" spans="1:33" x14ac:dyDescent="0.35">
      <c r="B54" s="4" t="s">
        <v>2978</v>
      </c>
      <c r="C54" s="260">
        <f>COUNTIF(URS確認!$D:$D,業務統計!B54)</f>
        <v>2</v>
      </c>
      <c r="D54" s="260">
        <v>2</v>
      </c>
      <c r="E54" s="545"/>
      <c r="F54" s="260">
        <f>COUNTIF(URS確認!AQ56:AQ604,LEFT(B54,3))</f>
        <v>0</v>
      </c>
      <c r="G54" s="260">
        <v>2</v>
      </c>
      <c r="H54" s="260">
        <v>2</v>
      </c>
      <c r="I54" s="260">
        <f>COUNTIF(URS確認!AR56:AR605,LEFT(B54,3))</f>
        <v>0</v>
      </c>
      <c r="J54" s="260">
        <v>0</v>
      </c>
      <c r="K54" s="260">
        <v>2</v>
      </c>
      <c r="L54" s="260">
        <f t="shared" si="9"/>
        <v>2</v>
      </c>
      <c r="P54" s="544" t="s">
        <v>2903</v>
      </c>
      <c r="Q54" s="544" t="s">
        <v>2903</v>
      </c>
      <c r="R54" s="4">
        <f t="shared" si="3"/>
        <v>0</v>
      </c>
      <c r="S54" s="4">
        <f t="shared" si="17"/>
        <v>0</v>
      </c>
      <c r="V54" s="541"/>
      <c r="W54" s="538">
        <f>COUNTIF(URS確認!AQ$2:AQ$552,LEFT(B54,3))</f>
        <v>0</v>
      </c>
      <c r="X54" s="45">
        <f>COUNTIF(URS確認!AR$2:AR$553,LEFT(B54,3))</f>
        <v>0</v>
      </c>
      <c r="Y54" s="549">
        <f>COUNTIF(URS確認!AS$2:AS$552,LEFT(B54,3))</f>
        <v>2</v>
      </c>
      <c r="Z54" s="602">
        <f>COUNTIF(URS確認!AT$2:AT$552,LEFT(B54,3))</f>
        <v>0</v>
      </c>
      <c r="AA54" s="556">
        <f>COUNTIF(URS確認!AU$2:AU$552,LEFT(B54,3))</f>
        <v>0</v>
      </c>
      <c r="AB54" s="567">
        <f>COUNTIF(URS確認!AV$2:AV$553,LEFT(B54,3))</f>
        <v>0</v>
      </c>
      <c r="AC54" s="4">
        <f t="shared" si="5"/>
        <v>2</v>
      </c>
      <c r="AD54" s="576">
        <f t="shared" si="6"/>
        <v>0</v>
      </c>
      <c r="AE54" s="260">
        <f t="shared" si="10"/>
        <v>2</v>
      </c>
      <c r="AF54" s="614">
        <v>44544</v>
      </c>
      <c r="AG54" s="4" t="str">
        <f t="shared" si="16"/>
        <v/>
      </c>
    </row>
    <row r="55" spans="1:33" x14ac:dyDescent="0.35">
      <c r="B55" s="4" t="s">
        <v>2979</v>
      </c>
      <c r="C55" s="260">
        <f>COUNTIF(URS確認!$D:$D,業務統計!B55)</f>
        <v>3</v>
      </c>
      <c r="D55" s="260">
        <v>3</v>
      </c>
      <c r="E55" s="545"/>
      <c r="F55" s="260">
        <f>COUNTIF(URS確認!AQ57:AQ605,LEFT(B55,3))</f>
        <v>0</v>
      </c>
      <c r="G55" s="260">
        <v>3</v>
      </c>
      <c r="H55" s="260">
        <v>3</v>
      </c>
      <c r="I55" s="260">
        <f>COUNTIF(URS確認!AR57:AR606,LEFT(B55,3))</f>
        <v>3</v>
      </c>
      <c r="J55" s="260">
        <v>0</v>
      </c>
      <c r="K55" s="260">
        <v>3</v>
      </c>
      <c r="L55" s="260">
        <f t="shared" si="9"/>
        <v>3</v>
      </c>
      <c r="P55" s="544" t="s">
        <v>2903</v>
      </c>
      <c r="Q55" s="544" t="s">
        <v>2903</v>
      </c>
      <c r="R55" s="4">
        <f t="shared" si="3"/>
        <v>0</v>
      </c>
      <c r="S55" s="4">
        <f t="shared" si="17"/>
        <v>0</v>
      </c>
      <c r="V55" s="541"/>
      <c r="W55" s="538">
        <f>COUNTIF(URS確認!AQ$2:AQ$552,LEFT(B55,3))</f>
        <v>0</v>
      </c>
      <c r="X55" s="45">
        <f>COUNTIF(URS確認!AR$2:AR$553,LEFT(B55,3))</f>
        <v>3</v>
      </c>
      <c r="Y55" s="549">
        <f>COUNTIF(URS確認!AS$2:AS$552,LEFT(B55,3))</f>
        <v>0</v>
      </c>
      <c r="Z55" s="602">
        <f>COUNTIF(URS確認!AT$2:AT$552,LEFT(B55,3))</f>
        <v>0</v>
      </c>
      <c r="AA55" s="556">
        <f>COUNTIF(URS確認!AU$2:AU$552,LEFT(B55,3))</f>
        <v>0</v>
      </c>
      <c r="AB55" s="567">
        <f>COUNTIF(URS確認!AV$2:AV$553,LEFT(B55,3))</f>
        <v>0</v>
      </c>
      <c r="AC55" s="4">
        <f t="shared" si="5"/>
        <v>3</v>
      </c>
      <c r="AD55" s="576">
        <f t="shared" si="6"/>
        <v>3</v>
      </c>
      <c r="AE55" s="260" t="str">
        <f t="shared" si="10"/>
        <v/>
      </c>
      <c r="AF55" s="614">
        <v>44540</v>
      </c>
      <c r="AG55" s="4">
        <f t="shared" si="16"/>
        <v>3</v>
      </c>
    </row>
    <row r="56" spans="1:33" x14ac:dyDescent="0.35">
      <c r="B56" s="4" t="s">
        <v>940</v>
      </c>
      <c r="C56" s="260">
        <f>COUNTIF(URS確認!$D:$D,業務統計!B56)</f>
        <v>1</v>
      </c>
      <c r="D56" s="260">
        <v>1</v>
      </c>
      <c r="E56" s="545"/>
      <c r="F56" s="260">
        <f>COUNTIF(URS確認!AQ58:AQ606,LEFT(B56,3))</f>
        <v>0</v>
      </c>
      <c r="G56" s="260">
        <v>1</v>
      </c>
      <c r="H56" s="260">
        <v>1</v>
      </c>
      <c r="I56" s="260">
        <f>COUNTIF(URS確認!AR58:AR607,LEFT(B56,3))</f>
        <v>0</v>
      </c>
      <c r="J56" s="260">
        <v>0</v>
      </c>
      <c r="K56" s="260">
        <v>1</v>
      </c>
      <c r="L56" s="260">
        <f t="shared" si="9"/>
        <v>1</v>
      </c>
      <c r="P56" s="544" t="s">
        <v>2903</v>
      </c>
      <c r="Q56" s="544" t="s">
        <v>2903</v>
      </c>
      <c r="R56" s="4">
        <f t="shared" si="3"/>
        <v>0</v>
      </c>
      <c r="S56" s="4">
        <f t="shared" si="17"/>
        <v>0</v>
      </c>
      <c r="V56" s="541"/>
      <c r="W56" s="538">
        <f>COUNTIF(URS確認!AQ$2:AQ$552,LEFT(B56,3))</f>
        <v>0</v>
      </c>
      <c r="X56" s="45">
        <f>COUNTIF(URS確認!AR$2:AR$553,LEFT(B56,3))</f>
        <v>0</v>
      </c>
      <c r="Y56" s="549">
        <f>COUNTIF(URS確認!AS$2:AS$552,LEFT(B56,3))</f>
        <v>1</v>
      </c>
      <c r="Z56" s="602">
        <f>COUNTIF(URS確認!AT$2:AT$552,LEFT(B56,3))</f>
        <v>0</v>
      </c>
      <c r="AA56" s="556">
        <f>COUNTIF(URS確認!AU$2:AU$552,LEFT(B56,3))</f>
        <v>0</v>
      </c>
      <c r="AB56" s="567">
        <f>COUNTIF(URS確認!AV$2:AV$553,LEFT(B56,3))</f>
        <v>0</v>
      </c>
      <c r="AC56" s="4">
        <f t="shared" si="5"/>
        <v>1</v>
      </c>
      <c r="AD56" s="576">
        <f t="shared" si="6"/>
        <v>0</v>
      </c>
      <c r="AE56" s="260">
        <f t="shared" si="10"/>
        <v>1</v>
      </c>
      <c r="AF56" s="614">
        <v>44544</v>
      </c>
      <c r="AG56" s="4" t="str">
        <f t="shared" si="16"/>
        <v/>
      </c>
    </row>
    <row r="57" spans="1:33" x14ac:dyDescent="0.35">
      <c r="A57" s="538" t="s">
        <v>99</v>
      </c>
      <c r="B57" s="538"/>
      <c r="C57" s="259">
        <f>SUM(C58)</f>
        <v>1</v>
      </c>
      <c r="D57" s="259">
        <v>1</v>
      </c>
      <c r="E57" s="259"/>
      <c r="G57" s="259">
        <v>1</v>
      </c>
      <c r="H57" s="259">
        <v>1</v>
      </c>
      <c r="J57" s="259"/>
      <c r="K57" s="259" t="str">
        <f>IF(J57="V",C57,"")</f>
        <v/>
      </c>
      <c r="L57" s="259"/>
      <c r="M57" s="259"/>
      <c r="N57" s="259"/>
      <c r="O57" s="539"/>
      <c r="P57" s="540" t="s">
        <v>2903</v>
      </c>
      <c r="Q57" s="540" t="s">
        <v>2903</v>
      </c>
      <c r="R57" s="538"/>
      <c r="S57" s="538"/>
      <c r="V57" s="541"/>
      <c r="W57" s="538"/>
      <c r="X57" s="45"/>
      <c r="Y57" s="549"/>
      <c r="Z57" s="602"/>
      <c r="AA57" s="556"/>
      <c r="AB57" s="567"/>
      <c r="AD57" s="576"/>
      <c r="AE57" s="260" t="str">
        <f t="shared" si="10"/>
        <v/>
      </c>
      <c r="AG57" s="4" t="str">
        <f t="shared" si="16"/>
        <v/>
      </c>
    </row>
    <row r="58" spans="1:33" x14ac:dyDescent="0.35">
      <c r="B58" s="4" t="s">
        <v>2980</v>
      </c>
      <c r="C58" s="260">
        <f>COUNTIF(URS確認!$D:$D,業務統計!B58)</f>
        <v>1</v>
      </c>
      <c r="D58" s="260">
        <v>1</v>
      </c>
      <c r="E58" s="545"/>
      <c r="F58" s="260">
        <f>COUNTIF(URS確認!AQ60:AQ608,LEFT(B58,3))</f>
        <v>0</v>
      </c>
      <c r="G58" s="260">
        <v>1</v>
      </c>
      <c r="H58" s="260">
        <v>1</v>
      </c>
      <c r="I58" s="260">
        <f>COUNTIF(URS確認!AR60:AR609,LEFT(B58,3))</f>
        <v>0</v>
      </c>
      <c r="J58" s="260">
        <v>0</v>
      </c>
      <c r="K58" s="260">
        <v>1</v>
      </c>
      <c r="L58" s="260">
        <f t="shared" si="9"/>
        <v>1</v>
      </c>
      <c r="P58" s="544" t="s">
        <v>2903</v>
      </c>
      <c r="Q58" s="544" t="s">
        <v>2903</v>
      </c>
      <c r="R58" s="4">
        <f t="shared" si="3"/>
        <v>0</v>
      </c>
      <c r="S58" s="4">
        <f>SUM(O58:Q58)</f>
        <v>0</v>
      </c>
      <c r="V58" s="541"/>
      <c r="W58" s="538">
        <f>COUNTIF(URS確認!AQ$2:AQ$552,LEFT(B58,3))</f>
        <v>0</v>
      </c>
      <c r="X58" s="45">
        <f>COUNTIF(URS確認!AR$2:AR$553,LEFT(B58,3))</f>
        <v>0</v>
      </c>
      <c r="Y58" s="549">
        <f>COUNTIF(URS確認!AS$2:AS$552,LEFT(B58,3))</f>
        <v>1</v>
      </c>
      <c r="Z58" s="602">
        <f>COUNTIF(URS確認!AT$2:AT$552,LEFT(B58,3))</f>
        <v>0</v>
      </c>
      <c r="AA58" s="556">
        <f>COUNTIF(URS確認!AU$2:AU$552,LEFT(B58,3))</f>
        <v>0</v>
      </c>
      <c r="AB58" s="567">
        <f>COUNTIF(URS確認!AV$2:AV$553,LEFT(B58,3))</f>
        <v>0</v>
      </c>
      <c r="AC58" s="4">
        <f t="shared" si="5"/>
        <v>1</v>
      </c>
      <c r="AD58" s="576">
        <f t="shared" si="6"/>
        <v>0</v>
      </c>
      <c r="AE58" s="260">
        <f t="shared" si="10"/>
        <v>1</v>
      </c>
      <c r="AF58" s="614">
        <v>44544</v>
      </c>
      <c r="AG58" s="4" t="str">
        <f t="shared" si="16"/>
        <v/>
      </c>
    </row>
    <row r="59" spans="1:33" x14ac:dyDescent="0.35">
      <c r="A59" s="538" t="s">
        <v>2981</v>
      </c>
      <c r="B59" s="538"/>
      <c r="C59" s="259">
        <f>SUM(C60)</f>
        <v>9</v>
      </c>
      <c r="D59" s="259">
        <v>7</v>
      </c>
      <c r="E59" s="259"/>
      <c r="G59" s="259">
        <v>9</v>
      </c>
      <c r="H59" s="259"/>
      <c r="J59" s="259"/>
      <c r="K59" s="259" t="str">
        <f>IF(J59="V",C59,"")</f>
        <v/>
      </c>
      <c r="L59" s="259"/>
      <c r="M59" s="259"/>
      <c r="N59" s="259"/>
      <c r="O59" s="539"/>
      <c r="P59" s="540" t="s">
        <v>2903</v>
      </c>
      <c r="Q59" s="540" t="s">
        <v>2903</v>
      </c>
      <c r="R59" s="538"/>
      <c r="S59" s="538"/>
      <c r="V59" s="541"/>
      <c r="W59" s="538"/>
      <c r="X59" s="45"/>
      <c r="Y59" s="549"/>
      <c r="Z59" s="602"/>
      <c r="AA59" s="556"/>
      <c r="AB59" s="567"/>
      <c r="AD59" s="576"/>
      <c r="AE59" s="260" t="str">
        <f t="shared" si="10"/>
        <v/>
      </c>
      <c r="AG59" s="4" t="str">
        <f t="shared" si="16"/>
        <v/>
      </c>
    </row>
    <row r="60" spans="1:33" x14ac:dyDescent="0.35">
      <c r="B60" s="4" t="s">
        <v>3048</v>
      </c>
      <c r="C60" s="260">
        <f>COUNTIF(URS確認!$D:$D,業務統計!B60)</f>
        <v>9</v>
      </c>
      <c r="D60" s="260">
        <v>7</v>
      </c>
      <c r="E60" s="545"/>
      <c r="F60" s="260">
        <f>COUNTIF(URS確認!AQ64:AQ612,LEFT(B60,3))</f>
        <v>0</v>
      </c>
      <c r="G60" s="260">
        <v>9</v>
      </c>
      <c r="I60" s="260">
        <f>COUNTIF(URS確認!AR62:AR611,LEFT(B60,3))</f>
        <v>0</v>
      </c>
      <c r="K60" s="260" t="str">
        <f>IF(J60="V",C60,"")</f>
        <v/>
      </c>
      <c r="L60" s="260">
        <f t="shared" si="9"/>
        <v>0</v>
      </c>
      <c r="P60" s="544" t="s">
        <v>2903</v>
      </c>
      <c r="Q60" s="544">
        <v>9</v>
      </c>
      <c r="R60" s="4">
        <f t="shared" si="3"/>
        <v>9</v>
      </c>
      <c r="S60" s="4">
        <f>SUM(O60:Q60)</f>
        <v>9</v>
      </c>
      <c r="V60" s="541"/>
      <c r="W60" s="538">
        <f>COUNTIF(URS確認!AQ$2:AQ$552,LEFT(B60,3))</f>
        <v>0</v>
      </c>
      <c r="X60" s="45">
        <f>COUNTIF(URS確認!AR$2:AR$553,LEFT(B60,3))</f>
        <v>0</v>
      </c>
      <c r="Y60" s="549">
        <f>COUNTIF(URS確認!AS$2:AS$552,LEFT(B60,3))</f>
        <v>0</v>
      </c>
      <c r="Z60" s="602">
        <f>COUNTIF(URS確認!AT$2:AT$552,LEFT(B60,3))</f>
        <v>0</v>
      </c>
      <c r="AA60" s="556">
        <f>COUNTIF(URS確認!AU$2:AU$552,LEFT(B60,3))</f>
        <v>1</v>
      </c>
      <c r="AB60" s="567">
        <f>COUNTIF(URS確認!AV$2:AV$553,LEFT(B60,3))</f>
        <v>8</v>
      </c>
      <c r="AC60" s="4">
        <f t="shared" si="5"/>
        <v>9</v>
      </c>
      <c r="AD60" s="576">
        <f t="shared" si="6"/>
        <v>0</v>
      </c>
      <c r="AE60" s="260" t="str">
        <f t="shared" si="10"/>
        <v/>
      </c>
      <c r="AG60" s="4" t="str">
        <f t="shared" si="16"/>
        <v/>
      </c>
    </row>
    <row r="61" spans="1:33" x14ac:dyDescent="0.35">
      <c r="A61" s="541"/>
      <c r="B61" s="541"/>
      <c r="C61" s="546"/>
      <c r="D61" s="546"/>
      <c r="E61" s="546"/>
      <c r="F61" s="546"/>
      <c r="G61" s="546"/>
      <c r="H61" s="546"/>
      <c r="I61" s="546"/>
      <c r="J61" s="546"/>
      <c r="K61" s="546"/>
      <c r="L61" s="546"/>
      <c r="M61" s="546"/>
      <c r="N61" s="546"/>
      <c r="O61" s="547"/>
      <c r="P61" s="548"/>
      <c r="Q61" s="548"/>
      <c r="R61" s="541"/>
      <c r="S61" s="541"/>
      <c r="T61" s="541"/>
      <c r="U61" s="541"/>
      <c r="V61" s="541"/>
      <c r="W61" s="541"/>
      <c r="X61" s="541"/>
      <c r="Y61" s="541"/>
      <c r="Z61" s="541"/>
      <c r="AA61" s="541"/>
      <c r="AB61" s="541"/>
      <c r="AC61" s="535"/>
      <c r="AD61" s="577"/>
      <c r="AG61" s="4" t="str">
        <f t="shared" si="16"/>
        <v/>
      </c>
    </row>
    <row r="62" spans="1:33" x14ac:dyDescent="0.35">
      <c r="A62" s="549"/>
      <c r="B62" s="549" t="s">
        <v>3017</v>
      </c>
      <c r="C62" s="565">
        <f>C4+C9+C17+C23+C31+C38+C47+C50+C57+C59</f>
        <v>538</v>
      </c>
      <c r="D62" s="259"/>
      <c r="E62" s="259"/>
      <c r="F62" s="550">
        <f>SUM(F5:F60)</f>
        <v>185</v>
      </c>
      <c r="G62" s="259"/>
      <c r="H62" s="259"/>
      <c r="I62" s="551">
        <f t="shared" ref="I62:R62" si="18">SUM(I5:I60)</f>
        <v>185</v>
      </c>
      <c r="J62" s="539">
        <f t="shared" si="18"/>
        <v>86</v>
      </c>
      <c r="K62" s="539">
        <f t="shared" si="18"/>
        <v>67</v>
      </c>
      <c r="L62" s="552">
        <f t="shared" si="18"/>
        <v>153</v>
      </c>
      <c r="M62" s="539">
        <f t="shared" si="18"/>
        <v>54</v>
      </c>
      <c r="N62" s="539">
        <f t="shared" si="18"/>
        <v>107</v>
      </c>
      <c r="O62" s="539">
        <f t="shared" si="18"/>
        <v>0</v>
      </c>
      <c r="P62" s="553">
        <f t="shared" si="18"/>
        <v>31</v>
      </c>
      <c r="Q62" s="553">
        <f t="shared" si="18"/>
        <v>58</v>
      </c>
      <c r="R62" s="542">
        <f t="shared" si="18"/>
        <v>250</v>
      </c>
      <c r="S62" s="538">
        <f>SUM(S6:S60)</f>
        <v>89</v>
      </c>
      <c r="T62" s="554" t="s">
        <v>3027</v>
      </c>
      <c r="U62" s="554">
        <f>F62+I62+L62+R62</f>
        <v>773</v>
      </c>
      <c r="V62" s="555"/>
      <c r="W62" s="549">
        <f>SUM(W5:W60)</f>
        <v>185</v>
      </c>
      <c r="X62" s="549">
        <f t="shared" ref="X62:AD62" si="19">SUM(X5:X60)</f>
        <v>185</v>
      </c>
      <c r="Y62" s="549">
        <f t="shared" si="19"/>
        <v>93</v>
      </c>
      <c r="Z62" s="549">
        <f t="shared" si="19"/>
        <v>18</v>
      </c>
      <c r="AA62" s="549">
        <f t="shared" si="19"/>
        <v>2</v>
      </c>
      <c r="AB62" s="549">
        <f t="shared" si="19"/>
        <v>55</v>
      </c>
      <c r="AC62" s="566">
        <f>SUM(W62:AB62)</f>
        <v>538</v>
      </c>
      <c r="AD62" s="576">
        <f t="shared" si="19"/>
        <v>3</v>
      </c>
    </row>
    <row r="63" spans="1:33" x14ac:dyDescent="0.35">
      <c r="A63" s="568"/>
      <c r="B63" s="568" t="s">
        <v>3021</v>
      </c>
      <c r="C63" s="569"/>
      <c r="F63" s="557">
        <f t="shared" ref="F63:L63" si="20">F62/$C$62</f>
        <v>0.34386617100371747</v>
      </c>
      <c r="G63" s="557">
        <f t="shared" si="20"/>
        <v>0</v>
      </c>
      <c r="H63" s="557">
        <f t="shared" si="20"/>
        <v>0</v>
      </c>
      <c r="I63" s="557">
        <f t="shared" si="20"/>
        <v>0.34386617100371747</v>
      </c>
      <c r="J63" s="557"/>
      <c r="K63" s="557"/>
      <c r="L63" s="557">
        <f t="shared" si="20"/>
        <v>0.28438661710037177</v>
      </c>
      <c r="M63" s="557"/>
      <c r="N63" s="557"/>
      <c r="O63" s="557"/>
      <c r="P63" s="557"/>
      <c r="Q63" s="558"/>
      <c r="R63" s="559">
        <f>R62/C62</f>
        <v>0.46468401486988847</v>
      </c>
      <c r="S63" s="560">
        <f>S62/$C$62</f>
        <v>0.1654275092936803</v>
      </c>
      <c r="T63" s="561" t="s">
        <v>3037</v>
      </c>
      <c r="U63" s="561"/>
      <c r="V63" s="562"/>
      <c r="W63" s="605">
        <f>W62/$AC$62</f>
        <v>0.34386617100371747</v>
      </c>
      <c r="X63" s="605">
        <f t="shared" ref="X63:AB63" si="21">X62/$AC$62</f>
        <v>0.34386617100371747</v>
      </c>
      <c r="Y63" s="605">
        <f t="shared" si="21"/>
        <v>0.17286245353159851</v>
      </c>
      <c r="Z63" s="605">
        <f t="shared" si="21"/>
        <v>3.3457249070631967E-2</v>
      </c>
      <c r="AA63" s="605">
        <f t="shared" si="21"/>
        <v>3.7174721189591076E-3</v>
      </c>
      <c r="AB63" s="605">
        <f t="shared" si="21"/>
        <v>0.10223048327137546</v>
      </c>
      <c r="AC63" s="570">
        <f>SUM(W63:AB63)</f>
        <v>1</v>
      </c>
      <c r="AD63" s="606">
        <f>AD62/AC62</f>
        <v>5.5762081784386614E-3</v>
      </c>
    </row>
    <row r="64" spans="1:33" x14ac:dyDescent="0.35">
      <c r="R64" s="563"/>
      <c r="AB64" s="607">
        <f>SUM(Z62:AB62)/AC62</f>
        <v>0.13940520446096655</v>
      </c>
    </row>
    <row r="65" spans="6:6" x14ac:dyDescent="0.35">
      <c r="F65" s="564"/>
    </row>
  </sheetData>
  <mergeCells count="1"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541"/>
  <sheetViews>
    <sheetView zoomScale="115" zoomScaleNormal="115"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K11" sqref="K11"/>
    </sheetView>
  </sheetViews>
  <sheetFormatPr defaultColWidth="8.69921875" defaultRowHeight="14.5" x14ac:dyDescent="0.3"/>
  <cols>
    <col min="1" max="1" width="8.69921875" style="609" customWidth="1"/>
    <col min="2" max="2" width="2.3984375" style="293" hidden="1" customWidth="1"/>
    <col min="3" max="3" width="10.19921875" style="292" customWidth="1"/>
    <col min="4" max="4" width="15.19921875" style="222" customWidth="1"/>
    <col min="5" max="5" width="9.19921875" style="293" customWidth="1"/>
    <col min="6" max="6" width="27.19921875" style="306" customWidth="1"/>
    <col min="7" max="7" width="19.8984375" style="306" customWidth="1"/>
    <col min="8" max="8" width="9" style="293" customWidth="1"/>
    <col min="9" max="9" width="11.3984375" style="306" customWidth="1"/>
    <col min="10" max="10" width="10" style="307" customWidth="1"/>
    <col min="11" max="11" width="11.8984375" style="292" customWidth="1"/>
    <col min="12" max="12" width="11.8984375" style="308" customWidth="1"/>
    <col min="13" max="13" width="12.09765625" style="292" customWidth="1"/>
    <col min="14" max="14" width="14.09765625" style="293" customWidth="1"/>
    <col min="15" max="15" width="11.3984375" style="293" customWidth="1"/>
    <col min="16" max="16" width="15.59765625" style="271" customWidth="1"/>
    <col min="17" max="17" width="9.3984375" style="292" hidden="1" customWidth="1"/>
    <col min="18" max="18" width="5.3984375" style="292" hidden="1" customWidth="1"/>
    <col min="19" max="19" width="9.3984375" style="292" hidden="1" customWidth="1"/>
    <col min="20" max="20" width="5.3984375" style="308" hidden="1" customWidth="1"/>
    <col min="21" max="21" width="5.3984375" style="292" hidden="1" customWidth="1"/>
    <col min="22" max="22" width="5.3984375" style="293" hidden="1" customWidth="1"/>
    <col min="23" max="23" width="9.09765625" style="293" hidden="1" customWidth="1"/>
    <col min="24" max="24" width="16.09765625" style="293" hidden="1" customWidth="1"/>
    <col min="25" max="25" width="12.8984375" style="292" customWidth="1"/>
    <col min="26" max="26" width="18.5" style="292" bestFit="1" customWidth="1"/>
    <col min="27" max="27" width="16.19921875" style="293" customWidth="1"/>
    <col min="28" max="28" width="12.3984375" style="293" customWidth="1"/>
    <col min="29" max="29" width="14.3984375" style="293" bestFit="1" customWidth="1"/>
    <col min="30" max="30" width="15.8984375" style="293" hidden="1" customWidth="1"/>
    <col min="31" max="31" width="18.09765625" style="356" hidden="1" customWidth="1"/>
    <col min="32" max="32" width="11.69921875" style="223" hidden="1" customWidth="1"/>
    <col min="33" max="33" width="9.3984375" style="293" hidden="1" customWidth="1"/>
    <col min="34" max="35" width="11.3984375" style="306" hidden="1" customWidth="1"/>
    <col min="36" max="36" width="8.69921875" style="306" hidden="1" customWidth="1"/>
    <col min="37" max="37" width="49.69921875" style="225" hidden="1" customWidth="1"/>
    <col min="38" max="38" width="14.19921875" style="292" customWidth="1"/>
    <col min="39" max="39" width="33.3984375" style="293" customWidth="1"/>
    <col min="40" max="40" width="10.5" style="293" customWidth="1"/>
    <col min="41" max="41" width="16.69921875" style="357" customWidth="1"/>
    <col min="42" max="42" width="4" style="508" customWidth="1"/>
    <col min="43" max="43" width="8.69921875" style="503"/>
    <col min="44" max="48" width="8.69921875" style="293"/>
    <col min="49" max="49" width="18.59765625" style="293" customWidth="1"/>
    <col min="50" max="16384" width="8.69921875" style="293"/>
  </cols>
  <sheetData>
    <row r="1" spans="1:49" ht="29.25" customHeight="1" thickBot="1" x14ac:dyDescent="0.35">
      <c r="A1" s="608" t="s">
        <v>3029</v>
      </c>
      <c r="B1" s="219" t="s">
        <v>3038</v>
      </c>
      <c r="C1" s="219" t="s">
        <v>30</v>
      </c>
      <c r="D1" s="286" t="s">
        <v>102</v>
      </c>
      <c r="E1" s="265" t="s">
        <v>103</v>
      </c>
      <c r="F1" s="265" t="s">
        <v>104</v>
      </c>
      <c r="G1" s="265" t="s">
        <v>105</v>
      </c>
      <c r="H1" s="265" t="s">
        <v>106</v>
      </c>
      <c r="I1" s="266" t="s">
        <v>107</v>
      </c>
      <c r="J1" s="262" t="s">
        <v>108</v>
      </c>
      <c r="K1" s="300" t="s">
        <v>109</v>
      </c>
      <c r="L1" s="469" t="s">
        <v>110</v>
      </c>
      <c r="M1" s="469" t="s">
        <v>2852</v>
      </c>
      <c r="N1" s="267" t="s">
        <v>47</v>
      </c>
      <c r="O1" s="267" t="s">
        <v>48</v>
      </c>
      <c r="P1" s="270" t="s">
        <v>112</v>
      </c>
      <c r="Q1" s="292" t="s">
        <v>113</v>
      </c>
      <c r="R1" s="292" t="s">
        <v>114</v>
      </c>
      <c r="S1" s="292" t="s">
        <v>115</v>
      </c>
      <c r="T1" s="292" t="s">
        <v>116</v>
      </c>
      <c r="U1" s="292" t="s">
        <v>117</v>
      </c>
      <c r="V1" s="292" t="s">
        <v>118</v>
      </c>
      <c r="W1" s="292" t="s">
        <v>119</v>
      </c>
      <c r="X1" s="293" t="s">
        <v>120</v>
      </c>
      <c r="Y1" s="470" t="s">
        <v>2887</v>
      </c>
      <c r="Z1" s="309" t="s">
        <v>121</v>
      </c>
      <c r="AA1" s="301" t="s">
        <v>122</v>
      </c>
      <c r="AB1" s="470" t="s">
        <v>123</v>
      </c>
      <c r="AC1" s="221" t="s">
        <v>124</v>
      </c>
      <c r="AD1" s="300" t="s">
        <v>125</v>
      </c>
      <c r="AE1" s="358" t="s">
        <v>126</v>
      </c>
      <c r="AF1" s="221" t="s">
        <v>127</v>
      </c>
      <c r="AG1" s="221" t="s">
        <v>128</v>
      </c>
      <c r="AH1" s="221" t="s">
        <v>129</v>
      </c>
      <c r="AI1" s="221" t="s">
        <v>130</v>
      </c>
      <c r="AJ1" s="220" t="s">
        <v>131</v>
      </c>
      <c r="AK1" s="300" t="s">
        <v>132</v>
      </c>
      <c r="AL1" s="267" t="s">
        <v>133</v>
      </c>
      <c r="AM1" s="264" t="s">
        <v>134</v>
      </c>
      <c r="AN1" s="285" t="s">
        <v>135</v>
      </c>
      <c r="AO1" s="359" t="s">
        <v>2951</v>
      </c>
      <c r="AP1" s="508" t="s">
        <v>3053</v>
      </c>
      <c r="AQ1" s="579" t="s">
        <v>3041</v>
      </c>
      <c r="AR1" s="580" t="s">
        <v>3056</v>
      </c>
      <c r="AS1" s="582" t="s">
        <v>3047</v>
      </c>
      <c r="AT1" s="584" t="s">
        <v>3044</v>
      </c>
      <c r="AU1" s="586" t="s">
        <v>3045</v>
      </c>
      <c r="AV1" s="588" t="s">
        <v>3046</v>
      </c>
      <c r="AW1" s="503" t="s">
        <v>3064</v>
      </c>
    </row>
    <row r="2" spans="1:49" x14ac:dyDescent="0.3">
      <c r="B2" s="293">
        <v>1</v>
      </c>
      <c r="C2" s="293" t="s">
        <v>91</v>
      </c>
      <c r="D2" s="293" t="s">
        <v>2906</v>
      </c>
      <c r="E2" s="292" t="s">
        <v>136</v>
      </c>
      <c r="F2" s="293" t="s">
        <v>137</v>
      </c>
      <c r="G2" s="293"/>
      <c r="H2" s="292" t="s">
        <v>138</v>
      </c>
      <c r="I2" s="292" t="s">
        <v>139</v>
      </c>
      <c r="J2" s="226" t="s">
        <v>140</v>
      </c>
      <c r="K2" s="300">
        <v>44399</v>
      </c>
      <c r="L2" s="300">
        <v>44399</v>
      </c>
      <c r="M2" s="300">
        <f>IFERROR(IF(VLOOKUP(功能_33[[#This Row],[功能代號]],討論項目!A:H,8,FALSE)=0,"",VLOOKUP(功能_33[[#This Row],[功能代號]],討論項目!A:H,8,FALSE)),"")</f>
        <v>44399</v>
      </c>
      <c r="N2" s="292" t="s">
        <v>10</v>
      </c>
      <c r="O2" s="292" t="s">
        <v>13</v>
      </c>
      <c r="T2" s="292"/>
      <c r="V2" s="292"/>
      <c r="W2" s="292"/>
      <c r="X2" s="293" t="str">
        <f>VLOOKUP(功能_33[[#This Row],[User]],SKL放款!A:G,7,FALSE)</f>
        <v>放款推展課</v>
      </c>
      <c r="Y2" s="300">
        <v>44470</v>
      </c>
      <c r="Z2" s="300">
        <v>44463</v>
      </c>
      <c r="AA2" s="300">
        <v>44461</v>
      </c>
      <c r="AB2" s="300">
        <v>44461</v>
      </c>
      <c r="AC2" s="300">
        <v>44470</v>
      </c>
      <c r="AD2" s="254" t="s">
        <v>8</v>
      </c>
      <c r="AE2" s="356">
        <v>44483.717361111107</v>
      </c>
      <c r="AF2" s="223">
        <v>44487.745833333327</v>
      </c>
      <c r="AG2" s="300" t="str">
        <f>IFERROR(IF(VLOOKUP(功能_33[[#This Row],[功能代號]],E:Q,11,FALSE)=0,"",VLOOKUP(功能_33[[#This Row],[功能代號]],E:Q,11,FALSE)),"")</f>
        <v>李珮君</v>
      </c>
      <c r="AH2" s="300"/>
      <c r="AI2" s="300"/>
      <c r="AJ2" s="293"/>
      <c r="AK2" s="300">
        <v>44403</v>
      </c>
      <c r="AL2" s="292">
        <v>1</v>
      </c>
      <c r="AM2" s="293" t="s">
        <v>141</v>
      </c>
      <c r="AN2" s="293" t="str">
        <f>VLOOKUP(功能_33[[#This Row],[功能代號]],需二審tmp!A:A,1,FALSE)</f>
        <v>L1001</v>
      </c>
      <c r="AO2" s="357">
        <v>44470</v>
      </c>
      <c r="AQ2" s="579" t="str">
        <f t="shared" ref="AQ2:AQ67" si="0">IF(COUNTA(AC2)=1,LEFT(D2,3),"")</f>
        <v>1-1</v>
      </c>
      <c r="AR2" s="581" t="str">
        <f t="shared" ref="AR2:AR67" si="1">IF(AND(COUNTA(L2)=1,COUNTA(M2)=1,COUNTA(Y2)=1,COUNTA(AB2)=1,COUNTA(AC2)=0),LEFT(D2,3),"")</f>
        <v/>
      </c>
      <c r="AS2" s="583" t="str">
        <f t="shared" ref="AS2:AS67" si="2">IF(AND(COUNTA(L2)=1,COUNTA(M2)=1,COUNTA(Y2)=1,COUNTA(AB2)=0,COUNTA(AC2)=0),LEFT(D2,3),"")</f>
        <v/>
      </c>
      <c r="AT2" s="585" t="str">
        <f t="shared" ref="AT2:AT33" si="3">IF(AND(COUNTA(M2)=0,COUNTA(Y2)=1),LEFT(D2,3),"")</f>
        <v/>
      </c>
      <c r="AU2" s="587" t="str">
        <f t="shared" ref="AU2:AU33" si="4">IF(AND(COUNTA(M2)=1,COUNTA(Y2)=0),LEFT(D2,3),"")</f>
        <v/>
      </c>
      <c r="AV2" s="589" t="str">
        <f t="shared" ref="AV2:AV33" si="5">IF(AND(COUNTA(M2)=0,COUNTA(Y2)=0),LEFT(D2,3),"")</f>
        <v/>
      </c>
      <c r="AW2" s="613" t="str">
        <f>IFERROR(VLOOKUP(功能_33[[#This Row],[流程]],#REF!,1,FALSE),"")</f>
        <v/>
      </c>
    </row>
    <row r="3" spans="1:49" x14ac:dyDescent="0.3">
      <c r="B3" s="293">
        <v>1</v>
      </c>
      <c r="C3" s="293" t="s">
        <v>91</v>
      </c>
      <c r="D3" s="293" t="s">
        <v>2906</v>
      </c>
      <c r="E3" s="292" t="s">
        <v>142</v>
      </c>
      <c r="F3" s="293" t="s">
        <v>143</v>
      </c>
      <c r="G3" s="293"/>
      <c r="H3" s="292" t="s">
        <v>138</v>
      </c>
      <c r="I3" s="292" t="s">
        <v>139</v>
      </c>
      <c r="J3" s="226" t="s">
        <v>140</v>
      </c>
      <c r="K3" s="300">
        <v>44399</v>
      </c>
      <c r="L3" s="300">
        <v>44399</v>
      </c>
      <c r="M3" s="300">
        <f>IFERROR(IF(VLOOKUP(功能_33[[#This Row],[功能代號]],討論項目!A:H,8,FALSE)=0,"",VLOOKUP(功能_33[[#This Row],[功能代號]],討論項目!A:H,8,FALSE)),"")</f>
        <v>44456</v>
      </c>
      <c r="N3" s="292" t="s">
        <v>10</v>
      </c>
      <c r="O3" s="292" t="s">
        <v>13</v>
      </c>
      <c r="T3" s="292"/>
      <c r="V3" s="292"/>
      <c r="W3" s="292"/>
      <c r="X3" s="293" t="str">
        <f>VLOOKUP(功能_33[[#This Row],[User]],SKL放款!A:G,7,FALSE)</f>
        <v>放款推展課</v>
      </c>
      <c r="Y3" s="300">
        <v>44470</v>
      </c>
      <c r="Z3" s="300">
        <v>44463</v>
      </c>
      <c r="AA3" s="300">
        <v>44461</v>
      </c>
      <c r="AB3" s="300">
        <v>44461</v>
      </c>
      <c r="AC3" s="300">
        <v>44470</v>
      </c>
      <c r="AD3" s="254" t="s">
        <v>12</v>
      </c>
      <c r="AE3" s="356">
        <v>44482.39166666667</v>
      </c>
      <c r="AF3" s="223">
        <v>44487.745833333327</v>
      </c>
      <c r="AG3" s="300" t="str">
        <f>IFERROR(IF(VLOOKUP(功能_33[[#This Row],[功能代號]],E:Q,11,FALSE)=0,"",VLOOKUP(功能_33[[#This Row],[功能代號]],E:Q,11,FALSE)),"")</f>
        <v>李珮君</v>
      </c>
      <c r="AH3" s="300"/>
      <c r="AI3" s="300"/>
      <c r="AJ3" s="293"/>
      <c r="AK3" s="300">
        <v>44403</v>
      </c>
      <c r="AL3" s="292" t="s">
        <v>144</v>
      </c>
      <c r="AM3" s="293" t="s">
        <v>145</v>
      </c>
      <c r="AN3" s="293" t="str">
        <f>VLOOKUP(功能_33[[#This Row],[功能代號]],需二審tmp!A:A,1,FALSE)</f>
        <v>L1101</v>
      </c>
      <c r="AO3" s="357">
        <v>44470</v>
      </c>
      <c r="AQ3" s="579" t="str">
        <f t="shared" si="0"/>
        <v>1-1</v>
      </c>
      <c r="AR3" s="581" t="str">
        <f t="shared" si="1"/>
        <v/>
      </c>
      <c r="AS3" s="583" t="str">
        <f t="shared" si="2"/>
        <v/>
      </c>
      <c r="AT3" s="585" t="str">
        <f t="shared" si="3"/>
        <v/>
      </c>
      <c r="AU3" s="587" t="str">
        <f t="shared" si="4"/>
        <v/>
      </c>
      <c r="AV3" s="589" t="str">
        <f t="shared" si="5"/>
        <v/>
      </c>
      <c r="AW3" s="613" t="str">
        <f>IFERROR(VLOOKUP(功能_33[[#This Row],[流程]],#REF!,1,FALSE),"")</f>
        <v/>
      </c>
    </row>
    <row r="4" spans="1:49" x14ac:dyDescent="0.3">
      <c r="B4" s="293">
        <v>1</v>
      </c>
      <c r="C4" s="293" t="s">
        <v>91</v>
      </c>
      <c r="D4" s="293" t="s">
        <v>2906</v>
      </c>
      <c r="E4" s="292" t="s">
        <v>146</v>
      </c>
      <c r="F4" s="293" t="s">
        <v>147</v>
      </c>
      <c r="G4" s="293"/>
      <c r="H4" s="292" t="s">
        <v>138</v>
      </c>
      <c r="I4" s="292" t="s">
        <v>139</v>
      </c>
      <c r="J4" s="226" t="s">
        <v>140</v>
      </c>
      <c r="K4" s="300">
        <v>44403</v>
      </c>
      <c r="L4" s="300">
        <v>44403</v>
      </c>
      <c r="M4" s="300">
        <f>IFERROR(IF(VLOOKUP(功能_33[[#This Row],[功能代號]],討論項目!A:H,8,FALSE)=0,"",VLOOKUP(功能_33[[#This Row],[功能代號]],討論項目!A:H,8,FALSE)),"")</f>
        <v>44460</v>
      </c>
      <c r="N4" s="292" t="s">
        <v>10</v>
      </c>
      <c r="O4" s="292" t="s">
        <v>15</v>
      </c>
      <c r="T4" s="292"/>
      <c r="V4" s="292"/>
      <c r="W4" s="292"/>
      <c r="X4" s="293" t="str">
        <f>VLOOKUP(功能_33[[#This Row],[User]],SKL放款!A:G,7,FALSE)</f>
        <v>放款推展課</v>
      </c>
      <c r="Y4" s="300">
        <v>44470</v>
      </c>
      <c r="Z4" s="300">
        <v>44463</v>
      </c>
      <c r="AA4" s="300">
        <v>44461</v>
      </c>
      <c r="AB4" s="300">
        <v>44461</v>
      </c>
      <c r="AC4" s="300">
        <v>44470</v>
      </c>
      <c r="AD4" s="254" t="s">
        <v>7</v>
      </c>
      <c r="AE4" s="356" t="s">
        <v>148</v>
      </c>
      <c r="AF4" s="223">
        <v>44487.745833333327</v>
      </c>
      <c r="AG4" s="300" t="str">
        <f>IFERROR(IF(VLOOKUP(功能_33[[#This Row],[功能代號]],E:Q,11,FALSE)=0,"",VLOOKUP(功能_33[[#This Row],[功能代號]],E:Q,11,FALSE)),"")</f>
        <v>陳俞辛</v>
      </c>
      <c r="AH4" s="300"/>
      <c r="AI4" s="300"/>
      <c r="AJ4" s="293"/>
      <c r="AK4" s="293"/>
      <c r="AL4" s="292" t="s">
        <v>144</v>
      </c>
      <c r="AM4" s="293" t="s">
        <v>145</v>
      </c>
      <c r="AN4" s="293" t="str">
        <f>VLOOKUP(功能_33[[#This Row],[功能代號]],需二審tmp!A:A,1,FALSE)</f>
        <v>L1102</v>
      </c>
      <c r="AO4" s="357">
        <v>44470</v>
      </c>
      <c r="AQ4" s="579" t="str">
        <f t="shared" si="0"/>
        <v>1-1</v>
      </c>
      <c r="AR4" s="581" t="str">
        <f t="shared" si="1"/>
        <v/>
      </c>
      <c r="AS4" s="583" t="str">
        <f t="shared" si="2"/>
        <v/>
      </c>
      <c r="AT4" s="585" t="str">
        <f t="shared" si="3"/>
        <v/>
      </c>
      <c r="AU4" s="587" t="str">
        <f t="shared" si="4"/>
        <v/>
      </c>
      <c r="AV4" s="589" t="str">
        <f t="shared" si="5"/>
        <v/>
      </c>
      <c r="AW4" s="613" t="str">
        <f>IFERROR(VLOOKUP(功能_33[[#This Row],[流程]],#REF!,1,FALSE),"")</f>
        <v/>
      </c>
    </row>
    <row r="5" spans="1:49" x14ac:dyDescent="0.3">
      <c r="B5" s="293">
        <v>1</v>
      </c>
      <c r="C5" s="293" t="s">
        <v>91</v>
      </c>
      <c r="D5" s="293" t="s">
        <v>2906</v>
      </c>
      <c r="E5" s="292" t="s">
        <v>149</v>
      </c>
      <c r="F5" s="293" t="s">
        <v>150</v>
      </c>
      <c r="G5" s="293"/>
      <c r="H5" s="292" t="s">
        <v>138</v>
      </c>
      <c r="I5" s="292" t="s">
        <v>139</v>
      </c>
      <c r="J5" s="226" t="s">
        <v>140</v>
      </c>
      <c r="K5" s="300">
        <v>44399</v>
      </c>
      <c r="L5" s="300">
        <v>44399</v>
      </c>
      <c r="M5" s="300">
        <f>IFERROR(IF(VLOOKUP(功能_33[[#This Row],[功能代號]],討論項目!A:H,8,FALSE)=0,"",VLOOKUP(功能_33[[#This Row],[功能代號]],討論項目!A:H,8,FALSE)),"")</f>
        <v>44469</v>
      </c>
      <c r="N5" s="292" t="s">
        <v>10</v>
      </c>
      <c r="O5" s="292" t="s">
        <v>13</v>
      </c>
      <c r="T5" s="292"/>
      <c r="V5" s="292"/>
      <c r="W5" s="292"/>
      <c r="X5" s="293" t="str">
        <f>VLOOKUP(功能_33[[#This Row],[User]],SKL放款!A:G,7,FALSE)</f>
        <v>放款推展課</v>
      </c>
      <c r="Y5" s="300">
        <v>44470</v>
      </c>
      <c r="Z5" s="300">
        <v>44463</v>
      </c>
      <c r="AA5" s="300">
        <v>44461</v>
      </c>
      <c r="AB5" s="300">
        <v>44461</v>
      </c>
      <c r="AC5" s="300">
        <v>44470</v>
      </c>
      <c r="AD5" s="254" t="s">
        <v>12</v>
      </c>
      <c r="AE5" s="356">
        <v>44482.39166666667</v>
      </c>
      <c r="AF5" s="223">
        <v>44487.745833333327</v>
      </c>
      <c r="AG5" s="300" t="str">
        <f>IFERROR(IF(VLOOKUP(功能_33[[#This Row],[功能代號]],E:Q,11,FALSE)=0,"",VLOOKUP(功能_33[[#This Row],[功能代號]],E:Q,11,FALSE)),"")</f>
        <v>李珮君</v>
      </c>
      <c r="AH5" s="300"/>
      <c r="AI5" s="300"/>
      <c r="AJ5" s="293"/>
      <c r="AK5" s="293"/>
      <c r="AL5" s="292" t="s">
        <v>151</v>
      </c>
      <c r="AM5" s="293" t="s">
        <v>152</v>
      </c>
      <c r="AN5" s="293" t="str">
        <f>VLOOKUP(功能_33[[#This Row],[功能代號]],需二審tmp!A:A,1,FALSE)</f>
        <v>L1103</v>
      </c>
      <c r="AO5" s="357">
        <v>44470</v>
      </c>
      <c r="AQ5" s="579" t="str">
        <f t="shared" si="0"/>
        <v>1-1</v>
      </c>
      <c r="AR5" s="581" t="str">
        <f t="shared" si="1"/>
        <v/>
      </c>
      <c r="AS5" s="583" t="str">
        <f t="shared" si="2"/>
        <v/>
      </c>
      <c r="AT5" s="585" t="str">
        <f t="shared" si="3"/>
        <v/>
      </c>
      <c r="AU5" s="587" t="str">
        <f t="shared" si="4"/>
        <v/>
      </c>
      <c r="AV5" s="589" t="str">
        <f t="shared" si="5"/>
        <v/>
      </c>
      <c r="AW5" s="613" t="str">
        <f>IFERROR(VLOOKUP(功能_33[[#This Row],[流程]],#REF!,1,FALSE),"")</f>
        <v/>
      </c>
    </row>
    <row r="6" spans="1:49" x14ac:dyDescent="0.3">
      <c r="B6" s="293">
        <v>1</v>
      </c>
      <c r="C6" s="293" t="s">
        <v>91</v>
      </c>
      <c r="D6" s="293" t="s">
        <v>2906</v>
      </c>
      <c r="E6" s="292" t="s">
        <v>153</v>
      </c>
      <c r="F6" s="293" t="s">
        <v>154</v>
      </c>
      <c r="G6" s="293"/>
      <c r="H6" s="292" t="s">
        <v>138</v>
      </c>
      <c r="I6" s="292" t="s">
        <v>139</v>
      </c>
      <c r="J6" s="226" t="s">
        <v>140</v>
      </c>
      <c r="K6" s="300">
        <v>44403</v>
      </c>
      <c r="L6" s="300">
        <v>44403</v>
      </c>
      <c r="M6" s="300">
        <f>IFERROR(IF(VLOOKUP(功能_33[[#This Row],[功能代號]],討論項目!A:H,8,FALSE)=0,"",VLOOKUP(功能_33[[#This Row],[功能代號]],討論項目!A:H,8,FALSE)),"")</f>
        <v>44456</v>
      </c>
      <c r="N6" s="292" t="s">
        <v>10</v>
      </c>
      <c r="O6" s="292" t="s">
        <v>15</v>
      </c>
      <c r="T6" s="292"/>
      <c r="V6" s="292"/>
      <c r="W6" s="292"/>
      <c r="X6" s="293" t="str">
        <f>VLOOKUP(功能_33[[#This Row],[User]],SKL放款!A:G,7,FALSE)</f>
        <v>放款推展課</v>
      </c>
      <c r="Y6" s="300">
        <v>44470</v>
      </c>
      <c r="Z6" s="300">
        <v>44463</v>
      </c>
      <c r="AA6" s="300">
        <v>44461</v>
      </c>
      <c r="AB6" s="300">
        <v>44461</v>
      </c>
      <c r="AC6" s="300">
        <v>44470</v>
      </c>
      <c r="AD6" s="254" t="s">
        <v>12</v>
      </c>
      <c r="AE6" s="356">
        <v>44482.39166666667</v>
      </c>
      <c r="AF6" s="223">
        <v>44487.745833333327</v>
      </c>
      <c r="AG6" s="300" t="str">
        <f>IFERROR(IF(VLOOKUP(功能_33[[#This Row],[功能代號]],E:Q,11,FALSE)=0,"",VLOOKUP(功能_33[[#This Row],[功能代號]],E:Q,11,FALSE)),"")</f>
        <v>陳俞辛</v>
      </c>
      <c r="AH6" s="300"/>
      <c r="AI6" s="300"/>
      <c r="AJ6" s="293"/>
      <c r="AK6" s="293"/>
      <c r="AL6" s="292" t="s">
        <v>151</v>
      </c>
      <c r="AM6" s="293" t="s">
        <v>152</v>
      </c>
      <c r="AN6" s="293" t="str">
        <f>VLOOKUP(功能_33[[#This Row],[功能代號]],需二審tmp!A:A,1,FALSE)</f>
        <v>L1104</v>
      </c>
      <c r="AO6" s="357">
        <v>44470</v>
      </c>
      <c r="AQ6" s="579" t="str">
        <f t="shared" si="0"/>
        <v>1-1</v>
      </c>
      <c r="AR6" s="581" t="str">
        <f t="shared" si="1"/>
        <v/>
      </c>
      <c r="AS6" s="583" t="str">
        <f t="shared" si="2"/>
        <v/>
      </c>
      <c r="AT6" s="585" t="str">
        <f t="shared" si="3"/>
        <v/>
      </c>
      <c r="AU6" s="587" t="str">
        <f t="shared" si="4"/>
        <v/>
      </c>
      <c r="AV6" s="589" t="str">
        <f t="shared" si="5"/>
        <v/>
      </c>
      <c r="AW6" s="613" t="str">
        <f>IFERROR(VLOOKUP(功能_33[[#This Row],[流程]],#REF!,1,FALSE),"")</f>
        <v/>
      </c>
    </row>
    <row r="7" spans="1:49" x14ac:dyDescent="0.3">
      <c r="B7" s="293">
        <v>1</v>
      </c>
      <c r="C7" s="293" t="s">
        <v>91</v>
      </c>
      <c r="D7" s="293" t="s">
        <v>2906</v>
      </c>
      <c r="E7" s="292" t="s">
        <v>155</v>
      </c>
      <c r="F7" s="293" t="s">
        <v>156</v>
      </c>
      <c r="G7" s="293"/>
      <c r="H7" s="292" t="s">
        <v>138</v>
      </c>
      <c r="I7" s="292" t="s">
        <v>139</v>
      </c>
      <c r="J7" s="226" t="s">
        <v>140</v>
      </c>
      <c r="K7" s="300">
        <v>44461</v>
      </c>
      <c r="L7" s="300">
        <v>44461</v>
      </c>
      <c r="M7" s="300">
        <v>44515</v>
      </c>
      <c r="N7" s="292" t="s">
        <v>10</v>
      </c>
      <c r="O7" s="292" t="s">
        <v>11</v>
      </c>
      <c r="T7" s="292"/>
      <c r="V7" s="292"/>
      <c r="W7" s="292"/>
      <c r="X7" s="293" t="str">
        <f>VLOOKUP(功能_33[[#This Row],[User]],SKL放款!A:G,7,FALSE)</f>
        <v>放款服務課</v>
      </c>
      <c r="Y7" s="300">
        <v>44515</v>
      </c>
      <c r="Z7" s="300">
        <v>44463</v>
      </c>
      <c r="AA7" s="300">
        <v>44461</v>
      </c>
      <c r="AB7" s="300">
        <v>44461</v>
      </c>
      <c r="AC7" s="300">
        <v>44515</v>
      </c>
      <c r="AD7" s="254" t="s">
        <v>10</v>
      </c>
      <c r="AE7" s="356">
        <v>44483.717361111107</v>
      </c>
      <c r="AF7" s="223">
        <v>44487.745833333327</v>
      </c>
      <c r="AG7" s="300" t="str">
        <f>IFERROR(IF(VLOOKUP(功能_33[[#This Row],[功能代號]],E:Q,11,FALSE)=0,"",VLOOKUP(功能_33[[#This Row],[功能代號]],E:Q,11,FALSE)),"")</f>
        <v>蔡珮瑜</v>
      </c>
      <c r="AH7" s="300"/>
      <c r="AI7" s="300"/>
      <c r="AJ7" s="293"/>
      <c r="AK7" s="293"/>
      <c r="AL7" s="292" t="s">
        <v>157</v>
      </c>
      <c r="AM7" s="293" t="s">
        <v>158</v>
      </c>
      <c r="AN7" s="293" t="e">
        <f>VLOOKUP(功能_33[[#This Row],[功能代號]],需二審tmp!A:A,1,FALSE)</f>
        <v>#N/A</v>
      </c>
      <c r="AO7" s="357">
        <v>44515</v>
      </c>
      <c r="AQ7" s="579" t="str">
        <f t="shared" si="0"/>
        <v>1-1</v>
      </c>
      <c r="AR7" s="581" t="str">
        <f t="shared" si="1"/>
        <v/>
      </c>
      <c r="AS7" s="583" t="str">
        <f t="shared" si="2"/>
        <v/>
      </c>
      <c r="AT7" s="585" t="str">
        <f t="shared" si="3"/>
        <v/>
      </c>
      <c r="AU7" s="587" t="str">
        <f t="shared" si="4"/>
        <v/>
      </c>
      <c r="AV7" s="589" t="str">
        <f t="shared" si="5"/>
        <v/>
      </c>
      <c r="AW7" s="613" t="str">
        <f>IFERROR(VLOOKUP(功能_33[[#This Row],[流程]],#REF!,1,FALSE),"")</f>
        <v/>
      </c>
    </row>
    <row r="8" spans="1:49" x14ac:dyDescent="0.3">
      <c r="B8" s="293">
        <v>1</v>
      </c>
      <c r="C8" s="293" t="s">
        <v>91</v>
      </c>
      <c r="D8" s="293" t="s">
        <v>2906</v>
      </c>
      <c r="E8" s="292" t="s">
        <v>159</v>
      </c>
      <c r="F8" s="293" t="s">
        <v>160</v>
      </c>
      <c r="G8" s="293"/>
      <c r="H8" s="292" t="s">
        <v>138</v>
      </c>
      <c r="I8" s="292" t="s">
        <v>139</v>
      </c>
      <c r="J8" s="226" t="s">
        <v>140</v>
      </c>
      <c r="K8" s="300">
        <v>44461</v>
      </c>
      <c r="L8" s="300">
        <v>44461</v>
      </c>
      <c r="M8" s="300">
        <v>44489</v>
      </c>
      <c r="N8" s="292" t="s">
        <v>10</v>
      </c>
      <c r="O8" s="292" t="s">
        <v>13</v>
      </c>
      <c r="P8" s="271" t="s">
        <v>15</v>
      </c>
      <c r="T8" s="292"/>
      <c r="V8" s="292"/>
      <c r="W8" s="292"/>
      <c r="X8" s="293" t="str">
        <f>VLOOKUP(功能_33[[#This Row],[User]],SKL放款!A:G,7,FALSE)</f>
        <v>放款推展課</v>
      </c>
      <c r="Y8" s="300">
        <v>44470</v>
      </c>
      <c r="Z8" s="300">
        <v>44463</v>
      </c>
      <c r="AA8" s="300">
        <v>44461</v>
      </c>
      <c r="AB8" s="300">
        <v>44461</v>
      </c>
      <c r="AC8" s="300">
        <v>44470</v>
      </c>
      <c r="AD8" s="254" t="s">
        <v>8</v>
      </c>
      <c r="AE8" s="356">
        <v>44483.717361111107</v>
      </c>
      <c r="AF8" s="223">
        <v>44487.745833333327</v>
      </c>
      <c r="AG8" s="300" t="str">
        <f>IFERROR(IF(VLOOKUP(功能_33[[#This Row],[功能代號]],E:Q,11,FALSE)=0,"",VLOOKUP(功能_33[[#This Row],[功能代號]],E:Q,11,FALSE)),"")</f>
        <v>李珮君</v>
      </c>
      <c r="AH8" s="300"/>
      <c r="AI8" s="300"/>
      <c r="AJ8" s="293"/>
      <c r="AK8" s="293"/>
      <c r="AL8" s="292" t="s">
        <v>161</v>
      </c>
      <c r="AM8" s="293" t="s">
        <v>162</v>
      </c>
      <c r="AN8" s="293" t="e">
        <f>VLOOKUP(功能_33[[#This Row],[功能代號]],需二審tmp!A:A,1,FALSE)</f>
        <v>#N/A</v>
      </c>
      <c r="AO8" s="357">
        <v>44487</v>
      </c>
      <c r="AQ8" s="579" t="str">
        <f t="shared" si="0"/>
        <v>1-1</v>
      </c>
      <c r="AR8" s="581" t="str">
        <f t="shared" si="1"/>
        <v/>
      </c>
      <c r="AS8" s="583" t="str">
        <f t="shared" si="2"/>
        <v/>
      </c>
      <c r="AT8" s="585" t="str">
        <f t="shared" si="3"/>
        <v/>
      </c>
      <c r="AU8" s="587" t="str">
        <f t="shared" si="4"/>
        <v/>
      </c>
      <c r="AV8" s="589" t="str">
        <f t="shared" si="5"/>
        <v/>
      </c>
      <c r="AW8" s="613" t="str">
        <f>IFERROR(VLOOKUP(功能_33[[#This Row],[流程]],#REF!,1,FALSE),"")</f>
        <v/>
      </c>
    </row>
    <row r="9" spans="1:49" x14ac:dyDescent="0.3">
      <c r="B9" s="293">
        <v>1</v>
      </c>
      <c r="C9" s="293" t="s">
        <v>91</v>
      </c>
      <c r="D9" s="293" t="s">
        <v>2906</v>
      </c>
      <c r="E9" s="292" t="s">
        <v>163</v>
      </c>
      <c r="F9" s="293" t="s">
        <v>164</v>
      </c>
      <c r="G9" s="293"/>
      <c r="H9" s="292" t="s">
        <v>138</v>
      </c>
      <c r="I9" s="292" t="s">
        <v>139</v>
      </c>
      <c r="J9" s="226" t="s">
        <v>140</v>
      </c>
      <c r="K9" s="300">
        <v>44399</v>
      </c>
      <c r="L9" s="300">
        <v>44399</v>
      </c>
      <c r="M9" s="300">
        <v>44399</v>
      </c>
      <c r="N9" s="292" t="s">
        <v>10</v>
      </c>
      <c r="O9" s="292" t="s">
        <v>15</v>
      </c>
      <c r="T9" s="292"/>
      <c r="V9" s="292"/>
      <c r="W9" s="292"/>
      <c r="X9" s="293" t="str">
        <f>VLOOKUP(功能_33[[#This Row],[User]],SKL放款!A:G,7,FALSE)</f>
        <v>放款推展課</v>
      </c>
      <c r="Y9" s="300">
        <v>44470</v>
      </c>
      <c r="Z9" s="300">
        <v>44463</v>
      </c>
      <c r="AA9" s="300">
        <v>44468</v>
      </c>
      <c r="AB9" s="300">
        <v>44468</v>
      </c>
      <c r="AC9" s="300">
        <v>44470</v>
      </c>
      <c r="AD9" s="254" t="s">
        <v>12</v>
      </c>
      <c r="AE9" s="356">
        <v>44482.39166666667</v>
      </c>
      <c r="AF9" s="223">
        <v>44487.745833333327</v>
      </c>
      <c r="AG9" s="300" t="str">
        <f>IFERROR(IF(VLOOKUP(功能_33[[#This Row],[功能代號]],E:Q,11,FALSE)=0,"",VLOOKUP(功能_33[[#This Row],[功能代號]],E:Q,11,FALSE)),"")</f>
        <v>陳俞辛</v>
      </c>
      <c r="AH9" s="300"/>
      <c r="AI9" s="300"/>
      <c r="AJ9" s="293"/>
      <c r="AK9" s="360">
        <v>44491</v>
      </c>
      <c r="AM9" s="293" t="s">
        <v>165</v>
      </c>
      <c r="AN9" s="293" t="str">
        <f>VLOOKUP(功能_33[[#This Row],[功能代號]],需二審tmp!A:A,1,FALSE)</f>
        <v>L1905</v>
      </c>
      <c r="AO9" s="357">
        <v>44470</v>
      </c>
      <c r="AQ9" s="579" t="str">
        <f t="shared" si="0"/>
        <v>1-1</v>
      </c>
      <c r="AR9" s="581" t="str">
        <f t="shared" si="1"/>
        <v/>
      </c>
      <c r="AS9" s="583" t="str">
        <f t="shared" si="2"/>
        <v/>
      </c>
      <c r="AT9" s="585" t="str">
        <f t="shared" si="3"/>
        <v/>
      </c>
      <c r="AU9" s="587" t="str">
        <f t="shared" si="4"/>
        <v/>
      </c>
      <c r="AV9" s="589" t="str">
        <f t="shared" si="5"/>
        <v/>
      </c>
      <c r="AW9" s="613" t="str">
        <f>IFERROR(VLOOKUP(功能_33[[#This Row],[流程]],#REF!,1,FALSE),"")</f>
        <v/>
      </c>
    </row>
    <row r="10" spans="1:49" x14ac:dyDescent="0.3">
      <c r="B10" s="293">
        <v>1</v>
      </c>
      <c r="C10" s="293" t="s">
        <v>91</v>
      </c>
      <c r="D10" s="293" t="s">
        <v>2906</v>
      </c>
      <c r="E10" s="292" t="s">
        <v>166</v>
      </c>
      <c r="F10" s="293" t="s">
        <v>167</v>
      </c>
      <c r="G10" s="293"/>
      <c r="H10" s="292" t="s">
        <v>138</v>
      </c>
      <c r="I10" s="292" t="s">
        <v>139</v>
      </c>
      <c r="J10" s="226" t="s">
        <v>140</v>
      </c>
      <c r="K10" s="300">
        <v>44399</v>
      </c>
      <c r="L10" s="300">
        <v>44399</v>
      </c>
      <c r="M10" s="300">
        <f>IFERROR(IF(VLOOKUP(功能_33[[#This Row],[功能代號]],討論項目!A:H,8,FALSE)=0,"",VLOOKUP(功能_33[[#This Row],[功能代號]],討論項目!A:H,8,FALSE)),"")</f>
        <v>44431</v>
      </c>
      <c r="N10" s="292" t="s">
        <v>10</v>
      </c>
      <c r="O10" s="292" t="s">
        <v>15</v>
      </c>
      <c r="T10" s="292"/>
      <c r="V10" s="292"/>
      <c r="W10" s="292"/>
      <c r="X10" s="293" t="str">
        <f>VLOOKUP(功能_33[[#This Row],[User]],SKL放款!A:G,7,FALSE)</f>
        <v>放款推展課</v>
      </c>
      <c r="Y10" s="300">
        <v>44470</v>
      </c>
      <c r="Z10" s="300">
        <v>44463</v>
      </c>
      <c r="AA10" s="300">
        <v>44468</v>
      </c>
      <c r="AB10" s="300">
        <v>44468</v>
      </c>
      <c r="AC10" s="300">
        <v>44470</v>
      </c>
      <c r="AD10" s="254" t="s">
        <v>12</v>
      </c>
      <c r="AE10" s="356">
        <v>44482.39166666667</v>
      </c>
      <c r="AF10" s="223">
        <v>44487.745833333327</v>
      </c>
      <c r="AG10" s="300" t="str">
        <f>IFERROR(IF(VLOOKUP(功能_33[[#This Row],[功能代號]],E:Q,11,FALSE)=0,"",VLOOKUP(功能_33[[#This Row],[功能代號]],E:Q,11,FALSE)),"")</f>
        <v>陳俞辛</v>
      </c>
      <c r="AH10" s="300"/>
      <c r="AI10" s="300"/>
      <c r="AJ10" s="293"/>
      <c r="AK10" s="293"/>
      <c r="AM10" s="293" t="s">
        <v>165</v>
      </c>
      <c r="AN10" s="293" t="str">
        <f>VLOOKUP(功能_33[[#This Row],[功能代號]],需二審tmp!A:A,1,FALSE)</f>
        <v>L1105</v>
      </c>
      <c r="AO10" s="357">
        <v>44470</v>
      </c>
      <c r="AQ10" s="579" t="str">
        <f t="shared" si="0"/>
        <v>1-1</v>
      </c>
      <c r="AR10" s="581" t="str">
        <f t="shared" si="1"/>
        <v/>
      </c>
      <c r="AS10" s="583" t="str">
        <f t="shared" si="2"/>
        <v/>
      </c>
      <c r="AT10" s="585" t="str">
        <f t="shared" si="3"/>
        <v/>
      </c>
      <c r="AU10" s="587" t="str">
        <f t="shared" si="4"/>
        <v/>
      </c>
      <c r="AV10" s="589" t="str">
        <f t="shared" si="5"/>
        <v/>
      </c>
      <c r="AW10" s="613" t="str">
        <f>IFERROR(VLOOKUP(功能_33[[#This Row],[流程]],#REF!,1,FALSE),"")</f>
        <v/>
      </c>
    </row>
    <row r="11" spans="1:49" x14ac:dyDescent="0.3">
      <c r="B11" s="293">
        <v>1</v>
      </c>
      <c r="C11" s="293" t="s">
        <v>91</v>
      </c>
      <c r="D11" s="293" t="s">
        <v>2950</v>
      </c>
      <c r="E11" s="292" t="s">
        <v>2947</v>
      </c>
      <c r="F11" s="293" t="s">
        <v>169</v>
      </c>
      <c r="G11" s="293"/>
      <c r="H11" s="292" t="s">
        <v>138</v>
      </c>
      <c r="I11" s="292" t="s">
        <v>139</v>
      </c>
      <c r="J11" s="226" t="s">
        <v>140</v>
      </c>
      <c r="K11" s="300">
        <v>44399</v>
      </c>
      <c r="L11" s="300">
        <v>44400</v>
      </c>
      <c r="M11" s="300">
        <f>IFERROR(IF(VLOOKUP(功能_33[[#This Row],[功能代號]],討論項目!A:H,8,FALSE)=0,"",VLOOKUP(功能_33[[#This Row],[功能代號]],討論項目!A:H,8,FALSE)),"")</f>
        <v>44412</v>
      </c>
      <c r="N11" s="292" t="s">
        <v>10</v>
      </c>
      <c r="O11" s="292" t="s">
        <v>11</v>
      </c>
      <c r="T11" s="292"/>
      <c r="V11" s="292"/>
      <c r="W11" s="292"/>
      <c r="X11" s="293" t="str">
        <f>VLOOKUP(功能_33[[#This Row],[User]],SKL放款!A:G,7,FALSE)</f>
        <v>放款服務課</v>
      </c>
      <c r="Y11" s="300">
        <v>44470</v>
      </c>
      <c r="Z11" s="300">
        <v>44463</v>
      </c>
      <c r="AA11" s="300">
        <v>44468</v>
      </c>
      <c r="AB11" s="300">
        <v>44468</v>
      </c>
      <c r="AC11" s="300">
        <v>44470</v>
      </c>
      <c r="AD11" s="254" t="s">
        <v>7</v>
      </c>
      <c r="AE11" s="356">
        <v>44483.56527777778</v>
      </c>
      <c r="AF11" s="223">
        <v>44487.745833333327</v>
      </c>
      <c r="AG11" s="300" t="str">
        <f>IFERROR(IF(VLOOKUP(功能_33[[#This Row],[功能代號]],E:Q,11,FALSE)=0,"",VLOOKUP(功能_33[[#This Row],[功能代號]],E:Q,11,FALSE)),"")</f>
        <v>蔡珮瑜</v>
      </c>
      <c r="AH11" s="300"/>
      <c r="AI11" s="300"/>
      <c r="AJ11" s="293"/>
      <c r="AK11" s="293"/>
      <c r="AL11" s="292" t="s">
        <v>170</v>
      </c>
      <c r="AM11" s="293" t="s">
        <v>171</v>
      </c>
      <c r="AN11" s="293" t="str">
        <f>VLOOKUP(功能_33[[#This Row],[功能代號]],需二審tmp!A:A,1,FALSE)</f>
        <v>L190A</v>
      </c>
      <c r="AO11" s="357">
        <v>44470</v>
      </c>
      <c r="AQ11" s="579" t="str">
        <f t="shared" si="0"/>
        <v>1-4</v>
      </c>
      <c r="AR11" s="581" t="str">
        <f t="shared" si="1"/>
        <v/>
      </c>
      <c r="AS11" s="583" t="str">
        <f t="shared" si="2"/>
        <v/>
      </c>
      <c r="AT11" s="585" t="str">
        <f t="shared" si="3"/>
        <v/>
      </c>
      <c r="AU11" s="587" t="str">
        <f t="shared" si="4"/>
        <v/>
      </c>
      <c r="AV11" s="589" t="str">
        <f t="shared" si="5"/>
        <v/>
      </c>
      <c r="AW11" s="613" t="str">
        <f>IFERROR(VLOOKUP(功能_33[[#This Row],[流程]],#REF!,1,FALSE),"")</f>
        <v/>
      </c>
    </row>
    <row r="12" spans="1:49" x14ac:dyDescent="0.3">
      <c r="B12" s="293">
        <v>1</v>
      </c>
      <c r="C12" s="293" t="s">
        <v>91</v>
      </c>
      <c r="D12" s="293" t="s">
        <v>2907</v>
      </c>
      <c r="E12" s="292" t="s">
        <v>172</v>
      </c>
      <c r="F12" s="293" t="s">
        <v>173</v>
      </c>
      <c r="G12" s="293"/>
      <c r="H12" s="292" t="s">
        <v>138</v>
      </c>
      <c r="I12" s="292" t="s">
        <v>139</v>
      </c>
      <c r="J12" s="226" t="s">
        <v>140</v>
      </c>
      <c r="K12" s="300">
        <v>44399</v>
      </c>
      <c r="L12" s="300">
        <v>44400</v>
      </c>
      <c r="M12" s="300">
        <f>IFERROR(IF(VLOOKUP(功能_33[[#This Row],[功能代號]],討論項目!A:H,8,FALSE)=0,"",VLOOKUP(功能_33[[#This Row],[功能代號]],討論項目!A:H,8,FALSE)),"")</f>
        <v>44431</v>
      </c>
      <c r="N12" s="292" t="s">
        <v>12</v>
      </c>
      <c r="O12" s="292" t="s">
        <v>174</v>
      </c>
      <c r="T12" s="292"/>
      <c r="V12" s="292"/>
      <c r="W12" s="292"/>
      <c r="X12" s="293" t="str">
        <f>VLOOKUP(功能_33[[#This Row],[User]],SKL放款!A:G,7,FALSE)</f>
        <v>放款服務課</v>
      </c>
      <c r="Y12" s="300">
        <v>44470</v>
      </c>
      <c r="Z12" s="300">
        <v>44463</v>
      </c>
      <c r="AA12" s="300">
        <v>44468</v>
      </c>
      <c r="AB12" s="300">
        <v>44468</v>
      </c>
      <c r="AC12" s="300">
        <v>44470</v>
      </c>
      <c r="AD12" s="254" t="s">
        <v>8</v>
      </c>
      <c r="AE12" s="356">
        <v>44483.717361111107</v>
      </c>
      <c r="AF12" s="223">
        <v>44487.745833333327</v>
      </c>
      <c r="AG12" s="300" t="str">
        <f>IFERROR(IF(VLOOKUP(功能_33[[#This Row],[功能代號]],E:Q,11,FALSE)=0,"",VLOOKUP(功能_33[[#This Row],[功能代號]],E:Q,11,FALSE)),"")</f>
        <v>陳政皓</v>
      </c>
      <c r="AH12" s="300"/>
      <c r="AI12" s="300"/>
      <c r="AJ12" s="293"/>
      <c r="AK12" s="293"/>
      <c r="AL12" s="292" t="s">
        <v>175</v>
      </c>
      <c r="AM12" s="293" t="s">
        <v>176</v>
      </c>
      <c r="AN12" s="293" t="str">
        <f>VLOOKUP(功能_33[[#This Row],[功能代號]],需二審tmp!A:A,1,FALSE)</f>
        <v>L1908</v>
      </c>
      <c r="AO12" s="357">
        <v>44470</v>
      </c>
      <c r="AQ12" s="579" t="str">
        <f t="shared" si="0"/>
        <v>1-3</v>
      </c>
      <c r="AR12" s="581" t="str">
        <f t="shared" si="1"/>
        <v/>
      </c>
      <c r="AS12" s="583" t="str">
        <f t="shared" si="2"/>
        <v/>
      </c>
      <c r="AT12" s="585" t="str">
        <f t="shared" si="3"/>
        <v/>
      </c>
      <c r="AU12" s="587" t="str">
        <f t="shared" si="4"/>
        <v/>
      </c>
      <c r="AV12" s="589" t="str">
        <f t="shared" si="5"/>
        <v/>
      </c>
      <c r="AW12" s="613" t="str">
        <f>IFERROR(VLOOKUP(功能_33[[#This Row],[流程]],#REF!,1,FALSE),"")</f>
        <v/>
      </c>
    </row>
    <row r="13" spans="1:49" x14ac:dyDescent="0.3">
      <c r="B13" s="293">
        <v>1</v>
      </c>
      <c r="C13" s="293" t="s">
        <v>91</v>
      </c>
      <c r="D13" s="293" t="s">
        <v>2907</v>
      </c>
      <c r="E13" s="292" t="s">
        <v>177</v>
      </c>
      <c r="F13" s="293" t="s">
        <v>178</v>
      </c>
      <c r="G13" s="293"/>
      <c r="H13" s="292" t="s">
        <v>138</v>
      </c>
      <c r="I13" s="292" t="s">
        <v>139</v>
      </c>
      <c r="J13" s="226" t="s">
        <v>140</v>
      </c>
      <c r="K13" s="300">
        <v>44399</v>
      </c>
      <c r="L13" s="300">
        <v>44400</v>
      </c>
      <c r="M13" s="300">
        <f>IFERROR(IF(VLOOKUP(功能_33[[#This Row],[功能代號]],討論項目!A:H,8,FALSE)=0,"",VLOOKUP(功能_33[[#This Row],[功能代號]],討論項目!A:H,8,FALSE)),"")</f>
        <v>44424</v>
      </c>
      <c r="N13" s="292" t="s">
        <v>12</v>
      </c>
      <c r="O13" s="292" t="s">
        <v>174</v>
      </c>
      <c r="T13" s="292"/>
      <c r="V13" s="292"/>
      <c r="W13" s="292"/>
      <c r="X13" s="293" t="str">
        <f>VLOOKUP(功能_33[[#This Row],[User]],SKL放款!A:G,7,FALSE)</f>
        <v>放款服務課</v>
      </c>
      <c r="Y13" s="300">
        <v>44470</v>
      </c>
      <c r="Z13" s="300">
        <v>44463</v>
      </c>
      <c r="AA13" s="300">
        <v>44468</v>
      </c>
      <c r="AB13" s="300">
        <v>44468</v>
      </c>
      <c r="AC13" s="300">
        <v>44470</v>
      </c>
      <c r="AD13" s="254" t="s">
        <v>8</v>
      </c>
      <c r="AE13" s="356">
        <v>44483.717361111107</v>
      </c>
      <c r="AF13" s="223">
        <v>44487.745833333327</v>
      </c>
      <c r="AG13" s="300" t="str">
        <f>IFERROR(IF(VLOOKUP(功能_33[[#This Row],[功能代號]],E:Q,11,FALSE)=0,"",VLOOKUP(功能_33[[#This Row],[功能代號]],E:Q,11,FALSE)),"")</f>
        <v>陳政皓</v>
      </c>
      <c r="AH13" s="300"/>
      <c r="AI13" s="300"/>
      <c r="AJ13" s="293"/>
      <c r="AK13" s="293"/>
      <c r="AL13" s="292" t="s">
        <v>175</v>
      </c>
      <c r="AM13" s="293" t="s">
        <v>176</v>
      </c>
      <c r="AN13" s="293" t="str">
        <f>VLOOKUP(功能_33[[#This Row],[功能代號]],需二審tmp!A:A,1,FALSE)</f>
        <v>L1108</v>
      </c>
      <c r="AO13" s="357">
        <v>44470</v>
      </c>
      <c r="AQ13" s="579" t="str">
        <f t="shared" si="0"/>
        <v>1-3</v>
      </c>
      <c r="AR13" s="581" t="str">
        <f t="shared" si="1"/>
        <v/>
      </c>
      <c r="AS13" s="583" t="str">
        <f t="shared" si="2"/>
        <v/>
      </c>
      <c r="AT13" s="585" t="str">
        <f t="shared" si="3"/>
        <v/>
      </c>
      <c r="AU13" s="587" t="str">
        <f t="shared" si="4"/>
        <v/>
      </c>
      <c r="AV13" s="589" t="str">
        <f t="shared" si="5"/>
        <v/>
      </c>
      <c r="AW13" s="613" t="str">
        <f>IFERROR(VLOOKUP(功能_33[[#This Row],[流程]],#REF!,1,FALSE),"")</f>
        <v/>
      </c>
    </row>
    <row r="14" spans="1:49" x14ac:dyDescent="0.3">
      <c r="B14" s="293">
        <v>1</v>
      </c>
      <c r="C14" s="293" t="s">
        <v>91</v>
      </c>
      <c r="D14" s="293" t="s">
        <v>2906</v>
      </c>
      <c r="E14" s="292" t="s">
        <v>179</v>
      </c>
      <c r="F14" s="293" t="s">
        <v>180</v>
      </c>
      <c r="G14" s="293"/>
      <c r="H14" s="292" t="s">
        <v>138</v>
      </c>
      <c r="I14" s="292" t="s">
        <v>139</v>
      </c>
      <c r="J14" s="226" t="s">
        <v>140</v>
      </c>
      <c r="K14" s="300">
        <v>44399</v>
      </c>
      <c r="L14" s="300">
        <v>44400</v>
      </c>
      <c r="M14" s="300">
        <v>44469</v>
      </c>
      <c r="N14" s="292" t="s">
        <v>10</v>
      </c>
      <c r="O14" s="292" t="s">
        <v>13</v>
      </c>
      <c r="T14" s="292"/>
      <c r="V14" s="292"/>
      <c r="W14" s="292"/>
      <c r="X14" s="293" t="str">
        <f>VLOOKUP(功能_33[[#This Row],[User]],SKL放款!A:G,7,FALSE)</f>
        <v>放款推展課</v>
      </c>
      <c r="Y14" s="300">
        <v>44470</v>
      </c>
      <c r="Z14" s="300">
        <v>44463</v>
      </c>
      <c r="AA14" s="300">
        <v>44468</v>
      </c>
      <c r="AB14" s="300">
        <v>44468</v>
      </c>
      <c r="AC14" s="300">
        <v>44470</v>
      </c>
      <c r="AD14" s="254" t="s">
        <v>10</v>
      </c>
      <c r="AE14" s="356">
        <v>44483.565972222219</v>
      </c>
      <c r="AF14" s="223">
        <v>44487.745833333327</v>
      </c>
      <c r="AG14" s="300" t="str">
        <f>IFERROR(IF(VLOOKUP(功能_33[[#This Row],[功能代號]],E:Q,11,FALSE)=0,"",VLOOKUP(功能_33[[#This Row],[功能代號]],E:Q,11,FALSE)),"")</f>
        <v>李珮君</v>
      </c>
      <c r="AH14" s="300"/>
      <c r="AI14" s="300"/>
      <c r="AJ14" s="293"/>
      <c r="AK14" s="300"/>
      <c r="AM14" s="293" t="s">
        <v>165</v>
      </c>
      <c r="AN14" s="293" t="str">
        <f>VLOOKUP(功能_33[[#This Row],[功能代號]],需二審tmp!A:A,1,FALSE)</f>
        <v>L1109</v>
      </c>
      <c r="AO14" s="357">
        <v>44470</v>
      </c>
      <c r="AQ14" s="579" t="str">
        <f t="shared" si="0"/>
        <v>1-1</v>
      </c>
      <c r="AR14" s="581" t="str">
        <f t="shared" si="1"/>
        <v/>
      </c>
      <c r="AS14" s="583" t="str">
        <f t="shared" si="2"/>
        <v/>
      </c>
      <c r="AT14" s="585" t="str">
        <f t="shared" si="3"/>
        <v/>
      </c>
      <c r="AU14" s="587" t="str">
        <f t="shared" si="4"/>
        <v/>
      </c>
      <c r="AV14" s="589" t="str">
        <f t="shared" si="5"/>
        <v/>
      </c>
      <c r="AW14" s="613" t="str">
        <f>IFERROR(VLOOKUP(功能_33[[#This Row],[流程]],#REF!,1,FALSE),"")</f>
        <v/>
      </c>
    </row>
    <row r="15" spans="1:49" x14ac:dyDescent="0.3">
      <c r="B15" s="293">
        <v>1</v>
      </c>
      <c r="C15" s="293" t="s">
        <v>91</v>
      </c>
      <c r="D15" s="293" t="s">
        <v>2908</v>
      </c>
      <c r="E15" s="292" t="s">
        <v>181</v>
      </c>
      <c r="F15" s="293" t="s">
        <v>182</v>
      </c>
      <c r="G15" s="293"/>
      <c r="H15" s="292" t="s">
        <v>138</v>
      </c>
      <c r="I15" s="292" t="s">
        <v>138</v>
      </c>
      <c r="J15" s="226" t="s">
        <v>140</v>
      </c>
      <c r="K15" s="300">
        <v>44403</v>
      </c>
      <c r="L15" s="300">
        <v>44400</v>
      </c>
      <c r="M15" s="300">
        <v>44400</v>
      </c>
      <c r="N15" s="292" t="s">
        <v>10</v>
      </c>
      <c r="O15" s="292" t="s">
        <v>28</v>
      </c>
      <c r="P15" s="271" t="s">
        <v>21</v>
      </c>
      <c r="T15" s="292"/>
      <c r="V15" s="292"/>
      <c r="W15" s="292"/>
      <c r="X15" s="293" t="str">
        <f>VLOOKUP(功能_33[[#This Row],[User]],SKL放款!A:G,7,FALSE)</f>
        <v>放款審查課</v>
      </c>
      <c r="Y15" s="300">
        <v>44470</v>
      </c>
      <c r="Z15" s="300">
        <v>44463</v>
      </c>
      <c r="AA15" s="300">
        <v>44468</v>
      </c>
      <c r="AB15" s="300">
        <v>44468</v>
      </c>
      <c r="AC15" s="300">
        <v>44470</v>
      </c>
      <c r="AD15" s="254" t="s">
        <v>10</v>
      </c>
      <c r="AE15" s="356">
        <v>44483.565972222219</v>
      </c>
      <c r="AF15" s="223">
        <v>44487.745833333327</v>
      </c>
      <c r="AG15" s="300" t="str">
        <f>IFERROR(IF(VLOOKUP(功能_33[[#This Row],[功能代號]],E:Q,11,FALSE)=0,"",VLOOKUP(功能_33[[#This Row],[功能代號]],E:Q,11,FALSE)),"")</f>
        <v>施美娟</v>
      </c>
      <c r="AH15" s="300">
        <v>44481</v>
      </c>
      <c r="AI15" s="302" t="s">
        <v>183</v>
      </c>
      <c r="AJ15" s="293"/>
      <c r="AK15" s="300"/>
      <c r="AL15" s="292" t="s">
        <v>184</v>
      </c>
      <c r="AM15" s="293" t="s">
        <v>185</v>
      </c>
      <c r="AN15" s="293" t="e">
        <f>VLOOKUP(功能_33[[#This Row],[功能代號]],需二審tmp!A:A,1,FALSE)</f>
        <v>#N/A</v>
      </c>
      <c r="AO15" s="357">
        <v>44470</v>
      </c>
      <c r="AQ15" s="579" t="str">
        <f t="shared" si="0"/>
        <v>1-2</v>
      </c>
      <c r="AR15" s="581" t="str">
        <f t="shared" si="1"/>
        <v/>
      </c>
      <c r="AS15" s="583" t="str">
        <f t="shared" si="2"/>
        <v/>
      </c>
      <c r="AT15" s="585" t="str">
        <f t="shared" si="3"/>
        <v/>
      </c>
      <c r="AU15" s="587" t="str">
        <f t="shared" si="4"/>
        <v/>
      </c>
      <c r="AV15" s="589" t="str">
        <f t="shared" si="5"/>
        <v/>
      </c>
      <c r="AW15" s="613" t="str">
        <f>IFERROR(VLOOKUP(功能_33[[#This Row],[流程]],#REF!,1,FALSE),"")</f>
        <v/>
      </c>
    </row>
    <row r="16" spans="1:49" x14ac:dyDescent="0.3">
      <c r="B16" s="293">
        <v>1</v>
      </c>
      <c r="C16" s="293" t="s">
        <v>91</v>
      </c>
      <c r="D16" s="293" t="s">
        <v>2908</v>
      </c>
      <c r="E16" s="292" t="s">
        <v>186</v>
      </c>
      <c r="F16" s="293" t="s">
        <v>187</v>
      </c>
      <c r="G16" s="293"/>
      <c r="H16" s="292" t="s">
        <v>138</v>
      </c>
      <c r="I16" s="292" t="s">
        <v>138</v>
      </c>
      <c r="J16" s="226" t="s">
        <v>140</v>
      </c>
      <c r="K16" s="300">
        <v>44403</v>
      </c>
      <c r="L16" s="300">
        <v>44400</v>
      </c>
      <c r="M16" s="300">
        <v>44469</v>
      </c>
      <c r="N16" s="292" t="s">
        <v>10</v>
      </c>
      <c r="O16" s="292" t="s">
        <v>28</v>
      </c>
      <c r="P16" s="271" t="s">
        <v>21</v>
      </c>
      <c r="T16" s="292"/>
      <c r="V16" s="292"/>
      <c r="W16" s="292"/>
      <c r="X16" s="293" t="str">
        <f>VLOOKUP(功能_33[[#This Row],[User]],SKL放款!A:G,7,FALSE)</f>
        <v>放款審查課</v>
      </c>
      <c r="Y16" s="300">
        <v>44470</v>
      </c>
      <c r="Z16" s="300">
        <v>44463</v>
      </c>
      <c r="AA16" s="300">
        <v>44468</v>
      </c>
      <c r="AB16" s="300">
        <v>44468</v>
      </c>
      <c r="AC16" s="300">
        <v>44470</v>
      </c>
      <c r="AD16" s="254" t="s">
        <v>10</v>
      </c>
      <c r="AE16" s="356">
        <v>44483.565972222219</v>
      </c>
      <c r="AF16" s="223">
        <v>44487.745833333327</v>
      </c>
      <c r="AG16" s="300" t="str">
        <f>IFERROR(IF(VLOOKUP(功能_33[[#This Row],[功能代號]],E:Q,11,FALSE)=0,"",VLOOKUP(功能_33[[#This Row],[功能代號]],E:Q,11,FALSE)),"")</f>
        <v>施美娟</v>
      </c>
      <c r="AH16" s="300">
        <v>44481</v>
      </c>
      <c r="AI16" s="302" t="s">
        <v>183</v>
      </c>
      <c r="AJ16" s="293"/>
      <c r="AK16" s="300"/>
      <c r="AL16" s="292" t="s">
        <v>184</v>
      </c>
      <c r="AM16" s="293" t="s">
        <v>188</v>
      </c>
      <c r="AN16" s="293" t="e">
        <f>VLOOKUP(功能_33[[#This Row],[功能代號]],需二審tmp!A:A,1,FALSE)</f>
        <v>#N/A</v>
      </c>
      <c r="AO16" s="357">
        <v>44470</v>
      </c>
      <c r="AQ16" s="579" t="str">
        <f t="shared" si="0"/>
        <v>1-2</v>
      </c>
      <c r="AR16" s="581" t="str">
        <f t="shared" si="1"/>
        <v/>
      </c>
      <c r="AS16" s="583" t="str">
        <f t="shared" si="2"/>
        <v/>
      </c>
      <c r="AT16" s="585" t="str">
        <f t="shared" si="3"/>
        <v/>
      </c>
      <c r="AU16" s="587" t="str">
        <f t="shared" si="4"/>
        <v/>
      </c>
      <c r="AV16" s="589" t="str">
        <f t="shared" si="5"/>
        <v/>
      </c>
      <c r="AW16" s="613" t="str">
        <f>IFERROR(VLOOKUP(功能_33[[#This Row],[流程]],#REF!,1,FALSE),"")</f>
        <v/>
      </c>
    </row>
    <row r="17" spans="2:49" ht="14.25" customHeight="1" x14ac:dyDescent="0.3">
      <c r="B17" s="293">
        <v>1</v>
      </c>
      <c r="C17" s="293" t="s">
        <v>91</v>
      </c>
      <c r="D17" s="293" t="s">
        <v>2906</v>
      </c>
      <c r="E17" s="292" t="s">
        <v>189</v>
      </c>
      <c r="F17" s="293" t="s">
        <v>190</v>
      </c>
      <c r="G17" s="258" t="s">
        <v>191</v>
      </c>
      <c r="H17" s="292" t="s">
        <v>138</v>
      </c>
      <c r="I17" s="292" t="s">
        <v>138</v>
      </c>
      <c r="J17" s="226" t="s">
        <v>140</v>
      </c>
      <c r="K17" s="300">
        <v>44461</v>
      </c>
      <c r="L17" s="300">
        <v>44461</v>
      </c>
      <c r="M17" s="300">
        <v>44515</v>
      </c>
      <c r="N17" s="292" t="s">
        <v>10</v>
      </c>
      <c r="O17" s="292" t="s">
        <v>28</v>
      </c>
      <c r="T17" s="292"/>
      <c r="V17" s="292"/>
      <c r="W17" s="292"/>
      <c r="X17" s="293" t="str">
        <f>VLOOKUP(功能_33[[#This Row],[User]],SKL放款!A:G,7,FALSE)</f>
        <v>放款審查課</v>
      </c>
      <c r="Y17" s="300">
        <v>44515</v>
      </c>
      <c r="Z17" s="300">
        <v>44463</v>
      </c>
      <c r="AA17" s="300">
        <v>44468</v>
      </c>
      <c r="AB17" s="300">
        <v>44468</v>
      </c>
      <c r="AC17" s="300">
        <v>44515</v>
      </c>
      <c r="AD17" s="254" t="s">
        <v>10</v>
      </c>
      <c r="AE17" s="300"/>
      <c r="AF17" s="300"/>
      <c r="AG17" s="300" t="str">
        <f>IFERROR(IF(VLOOKUP(功能_33[[#This Row],[功能代號]],E:Q,11,FALSE)=0,"",VLOOKUP(功能_33[[#This Row],[功能代號]],E:Q,11,FALSE)),"")</f>
        <v>施美娟</v>
      </c>
      <c r="AH17" s="300"/>
      <c r="AI17" s="300"/>
      <c r="AJ17" s="293"/>
      <c r="AM17" s="293" t="s">
        <v>192</v>
      </c>
      <c r="AN17" s="293" t="e">
        <f>VLOOKUP(功能_33[[#This Row],[功能代號]],需二審tmp!A:A,1,FALSE)</f>
        <v>#N/A</v>
      </c>
      <c r="AO17" s="357">
        <v>44515</v>
      </c>
      <c r="AQ17" s="579" t="str">
        <f t="shared" si="0"/>
        <v>1-1</v>
      </c>
      <c r="AR17" s="581" t="str">
        <f t="shared" si="1"/>
        <v/>
      </c>
      <c r="AS17" s="583" t="str">
        <f t="shared" si="2"/>
        <v/>
      </c>
      <c r="AT17" s="585" t="str">
        <f t="shared" si="3"/>
        <v/>
      </c>
      <c r="AU17" s="587" t="str">
        <f t="shared" si="4"/>
        <v/>
      </c>
      <c r="AV17" s="589" t="str">
        <f t="shared" si="5"/>
        <v/>
      </c>
      <c r="AW17" s="613" t="str">
        <f>IFERROR(VLOOKUP(功能_33[[#This Row],[流程]],#REF!,1,FALSE),"")</f>
        <v/>
      </c>
    </row>
    <row r="18" spans="2:49" ht="14.25" customHeight="1" x14ac:dyDescent="0.3">
      <c r="C18" s="293" t="s">
        <v>92</v>
      </c>
      <c r="D18" s="293" t="s">
        <v>2904</v>
      </c>
      <c r="E18" s="292" t="s">
        <v>193</v>
      </c>
      <c r="F18" s="293" t="s">
        <v>194</v>
      </c>
      <c r="G18" s="293"/>
      <c r="H18" s="292" t="s">
        <v>195</v>
      </c>
      <c r="I18" s="292" t="s">
        <v>196</v>
      </c>
      <c r="J18" s="226" t="s">
        <v>3062</v>
      </c>
      <c r="K18" s="300">
        <v>44403</v>
      </c>
      <c r="L18" s="300">
        <v>44403</v>
      </c>
      <c r="M18" s="300">
        <v>44533</v>
      </c>
      <c r="N18" s="292" t="s">
        <v>10</v>
      </c>
      <c r="O18" s="292" t="s">
        <v>11</v>
      </c>
      <c r="T18" s="292"/>
      <c r="V18" s="292"/>
      <c r="W18" s="292"/>
      <c r="X18" s="293" t="str">
        <f>VLOOKUP(功能_33[[#This Row],[User]],SKL放款!A:G,7,FALSE)</f>
        <v>放款服務課</v>
      </c>
      <c r="Y18" s="300">
        <v>44533</v>
      </c>
      <c r="Z18" s="300" t="s">
        <v>198</v>
      </c>
      <c r="AA18" s="300">
        <v>44477</v>
      </c>
      <c r="AB18" s="300">
        <v>44477</v>
      </c>
      <c r="AC18" s="300">
        <v>44539</v>
      </c>
      <c r="AD18" s="300" t="s">
        <v>199</v>
      </c>
      <c r="AE18" s="300"/>
      <c r="AF18" s="356"/>
      <c r="AG18" s="300" t="str">
        <f>IFERROR(IF(VLOOKUP(功能_33[[#This Row],[功能代號]],E:Q,11,FALSE)=0,"",VLOOKUP(功能_33[[#This Row],[功能代號]],E:Q,11,FALSE)),"")</f>
        <v>蔡珮瑜</v>
      </c>
      <c r="AH18" s="300"/>
      <c r="AI18" s="300"/>
      <c r="AJ18" s="293"/>
      <c r="AL18" s="292" t="s">
        <v>200</v>
      </c>
      <c r="AM18" s="293" t="s">
        <v>201</v>
      </c>
      <c r="AN18" s="293" t="e">
        <f>VLOOKUP(功能_33[[#This Row],[功能代號]],需二審tmp!A:A,1,FALSE)</f>
        <v>#N/A</v>
      </c>
      <c r="AO18" s="357">
        <v>44523</v>
      </c>
      <c r="AQ18" s="579" t="str">
        <f t="shared" si="0"/>
        <v>2-1</v>
      </c>
      <c r="AR18" s="581" t="str">
        <f t="shared" si="1"/>
        <v/>
      </c>
      <c r="AS18" s="583" t="str">
        <f>IF(AND(COUNTA(L18)=1,COUNTA(M18)=1,COUNTA(Y18)=1,COUNTA(AB18)=0,COUNTA(AC18)=0),LEFT(D18,3),"")</f>
        <v/>
      </c>
      <c r="AT18" s="585" t="str">
        <f t="shared" si="3"/>
        <v/>
      </c>
      <c r="AU18" s="587" t="str">
        <f t="shared" si="4"/>
        <v/>
      </c>
      <c r="AV18" s="589" t="str">
        <f t="shared" si="5"/>
        <v/>
      </c>
      <c r="AW18" s="613" t="str">
        <f>IFERROR(VLOOKUP(功能_33[[#This Row],[流程]],#REF!,1,FALSE),"")</f>
        <v/>
      </c>
    </row>
    <row r="19" spans="2:49" ht="14.25" customHeight="1" x14ac:dyDescent="0.3">
      <c r="C19" s="293" t="s">
        <v>92</v>
      </c>
      <c r="D19" s="293" t="s">
        <v>2904</v>
      </c>
      <c r="E19" s="292" t="s">
        <v>202</v>
      </c>
      <c r="F19" s="293" t="s">
        <v>203</v>
      </c>
      <c r="G19" s="293"/>
      <c r="H19" s="292" t="s">
        <v>195</v>
      </c>
      <c r="I19" s="292" t="s">
        <v>196</v>
      </c>
      <c r="J19" s="226" t="s">
        <v>3062</v>
      </c>
      <c r="K19" s="300">
        <v>44403</v>
      </c>
      <c r="L19" s="300">
        <v>44403</v>
      </c>
      <c r="M19" s="300">
        <f>IFERROR(IF(VLOOKUP(功能_33[[#This Row],[功能代號]],討論項目!A:H,8,FALSE)=0,"",VLOOKUP(功能_33[[#This Row],[功能代號]],討論項目!A:H,8,FALSE)),"")</f>
        <v>44432</v>
      </c>
      <c r="N19" s="292" t="s">
        <v>10</v>
      </c>
      <c r="O19" s="292" t="s">
        <v>11</v>
      </c>
      <c r="T19" s="292"/>
      <c r="V19" s="292"/>
      <c r="W19" s="292"/>
      <c r="X19" s="293" t="str">
        <f>VLOOKUP(功能_33[[#This Row],[User]],SKL放款!A:G,7,FALSE)</f>
        <v>放款服務課</v>
      </c>
      <c r="Y19" s="300">
        <v>44533</v>
      </c>
      <c r="Z19" s="300">
        <v>44470</v>
      </c>
      <c r="AA19" s="300">
        <f>IF(功能_33[[#This Row],[URS交二審]]=0,"",功能_33[[#This Row],[URS交二審]]+7)</f>
        <v>44477</v>
      </c>
      <c r="AB19" s="300">
        <f>IF(功能_33[[#This Row],[URS交二審]]=0,"",功能_33[[#This Row],[URS交二審]]+7)</f>
        <v>44477</v>
      </c>
      <c r="AC19" s="300">
        <v>44539</v>
      </c>
      <c r="AD19" s="300" t="s">
        <v>199</v>
      </c>
      <c r="AE19" s="300"/>
      <c r="AF19" s="356"/>
      <c r="AG19" s="300" t="str">
        <f>IFERROR(IF(VLOOKUP(功能_33[[#This Row],[功能代號]],E:Q,11,FALSE)=0,"",VLOOKUP(功能_33[[#This Row],[功能代號]],E:Q,11,FALSE)),"")</f>
        <v>蔡珮瑜</v>
      </c>
      <c r="AH19" s="300"/>
      <c r="AI19" s="300"/>
      <c r="AJ19" s="293"/>
      <c r="AL19" s="292" t="s">
        <v>200</v>
      </c>
      <c r="AM19" s="293" t="s">
        <v>203</v>
      </c>
      <c r="AN19" s="293" t="str">
        <f>VLOOKUP(功能_33[[#This Row],[功能代號]],需二審tmp!A:A,1,FALSE)</f>
        <v>L2101</v>
      </c>
      <c r="AO19" s="357">
        <v>44523</v>
      </c>
      <c r="AQ19" s="579" t="str">
        <f t="shared" si="0"/>
        <v>2-1</v>
      </c>
      <c r="AR19" s="581" t="str">
        <f t="shared" si="1"/>
        <v/>
      </c>
      <c r="AS19" s="583" t="str">
        <f t="shared" si="2"/>
        <v/>
      </c>
      <c r="AT19" s="585" t="str">
        <f t="shared" si="3"/>
        <v/>
      </c>
      <c r="AU19" s="587" t="str">
        <f t="shared" si="4"/>
        <v/>
      </c>
      <c r="AV19" s="589" t="str">
        <f t="shared" si="5"/>
        <v/>
      </c>
      <c r="AW19" s="613" t="str">
        <f>IFERROR(VLOOKUP(功能_33[[#This Row],[流程]],#REF!,1,FALSE),"")</f>
        <v/>
      </c>
    </row>
    <row r="20" spans="2:49" ht="14.25" customHeight="1" x14ac:dyDescent="0.3">
      <c r="C20" s="293" t="s">
        <v>92</v>
      </c>
      <c r="D20" s="293" t="s">
        <v>2905</v>
      </c>
      <c r="E20" s="292" t="s">
        <v>204</v>
      </c>
      <c r="F20" s="293" t="s">
        <v>205</v>
      </c>
      <c r="G20" s="293"/>
      <c r="H20" s="292" t="s">
        <v>195</v>
      </c>
      <c r="I20" s="292" t="s">
        <v>206</v>
      </c>
      <c r="J20" s="226" t="s">
        <v>197</v>
      </c>
      <c r="K20" s="300">
        <v>44403</v>
      </c>
      <c r="L20" s="300">
        <v>44403</v>
      </c>
      <c r="M20" s="300">
        <f>IFERROR(IF(VLOOKUP(功能_33[[#This Row],[功能代號]],討論項目!A:H,8,FALSE)=0,"",VLOOKUP(功能_33[[#This Row],[功能代號]],討論項目!A:H,8,FALSE)),"")</f>
        <v>44431</v>
      </c>
      <c r="N20" s="292" t="s">
        <v>10</v>
      </c>
      <c r="O20" s="292" t="s">
        <v>13</v>
      </c>
      <c r="T20" s="292"/>
      <c r="V20" s="292"/>
      <c r="W20" s="292"/>
      <c r="X20" s="293" t="str">
        <f>VLOOKUP(功能_33[[#This Row],[User]],SKL放款!A:G,7,FALSE)</f>
        <v>放款推展課</v>
      </c>
      <c r="Y20" s="300">
        <v>44533</v>
      </c>
      <c r="Z20" s="300">
        <v>44533</v>
      </c>
      <c r="AA20" s="300">
        <v>44533</v>
      </c>
      <c r="AB20" s="300">
        <v>44533</v>
      </c>
      <c r="AC20" s="300"/>
      <c r="AD20" s="300"/>
      <c r="AE20" s="300"/>
      <c r="AF20" s="356"/>
      <c r="AG20" s="300" t="str">
        <f>IFERROR(IF(VLOOKUP(功能_33[[#This Row],[功能代號]],E:Q,11,FALSE)=0,"",VLOOKUP(功能_33[[#This Row],[功能代號]],E:Q,11,FALSE)),"")</f>
        <v>李珮君</v>
      </c>
      <c r="AH20" s="300"/>
      <c r="AI20" s="300"/>
      <c r="AJ20" s="293"/>
      <c r="AL20" s="292">
        <v>201</v>
      </c>
      <c r="AM20" s="293" t="s">
        <v>207</v>
      </c>
      <c r="AN20" s="293" t="str">
        <f>VLOOKUP(功能_33[[#This Row],[功能代號]],需二審tmp!A:A,1,FALSE)</f>
        <v>L2010</v>
      </c>
      <c r="AO20" s="357">
        <v>44523</v>
      </c>
      <c r="AQ20" s="579" t="str">
        <f t="shared" si="0"/>
        <v/>
      </c>
      <c r="AR20" s="581" t="str">
        <f t="shared" si="1"/>
        <v>2-2</v>
      </c>
      <c r="AS20" s="583" t="str">
        <f t="shared" si="2"/>
        <v/>
      </c>
      <c r="AT20" s="585" t="str">
        <f t="shared" si="3"/>
        <v/>
      </c>
      <c r="AU20" s="587" t="str">
        <f t="shared" si="4"/>
        <v/>
      </c>
      <c r="AV20" s="589" t="str">
        <f t="shared" si="5"/>
        <v/>
      </c>
      <c r="AW20" s="613" t="str">
        <f>IFERROR(VLOOKUP(功能_33[[#This Row],[流程]],#REF!,1,FALSE),"")</f>
        <v/>
      </c>
    </row>
    <row r="21" spans="2:49" ht="14.25" customHeight="1" x14ac:dyDescent="0.3">
      <c r="C21" s="293" t="s">
        <v>92</v>
      </c>
      <c r="D21" s="227" t="s">
        <v>2905</v>
      </c>
      <c r="E21" s="292" t="s">
        <v>208</v>
      </c>
      <c r="F21" s="293" t="s">
        <v>209</v>
      </c>
      <c r="G21" s="293"/>
      <c r="H21" s="292" t="s">
        <v>195</v>
      </c>
      <c r="I21" s="292" t="s">
        <v>196</v>
      </c>
      <c r="J21" s="226" t="s">
        <v>197</v>
      </c>
      <c r="K21" s="300">
        <v>44403</v>
      </c>
      <c r="L21" s="300">
        <v>44403</v>
      </c>
      <c r="M21" s="300">
        <f>IFERROR(IF(VLOOKUP(功能_33[[#This Row],[功能代號]],討論項目!A:H,8,FALSE)=0,"",VLOOKUP(功能_33[[#This Row],[功能代號]],討論項目!A:H,8,FALSE)),"")</f>
        <v>44468</v>
      </c>
      <c r="N21" s="292" t="s">
        <v>10</v>
      </c>
      <c r="O21" s="292" t="s">
        <v>13</v>
      </c>
      <c r="T21" s="292"/>
      <c r="V21" s="292"/>
      <c r="W21" s="292"/>
      <c r="X21" s="293" t="str">
        <f>VLOOKUP(功能_33[[#This Row],[User]],SKL放款!A:G,7,FALSE)</f>
        <v>放款推展課</v>
      </c>
      <c r="Y21" s="300">
        <v>44533</v>
      </c>
      <c r="Z21" s="300">
        <v>44470</v>
      </c>
      <c r="AA21" s="300">
        <f>IF(功能_33[[#This Row],[URS交二審]]=0,"",功能_33[[#This Row],[URS交二審]]+7)</f>
        <v>44477</v>
      </c>
      <c r="AB21" s="300">
        <f>IF(功能_33[[#This Row],[URS交二審]]=0,"",功能_33[[#This Row],[URS交二審]]+7)</f>
        <v>44477</v>
      </c>
      <c r="AC21" s="300"/>
      <c r="AD21" s="300" t="s">
        <v>199</v>
      </c>
      <c r="AE21" s="300"/>
      <c r="AF21" s="356"/>
      <c r="AG21" s="300" t="str">
        <f>IFERROR(IF(VLOOKUP(功能_33[[#This Row],[功能代號]],E:Q,11,FALSE)=0,"",VLOOKUP(功能_33[[#This Row],[功能代號]],E:Q,11,FALSE)),"")</f>
        <v>李珮君</v>
      </c>
      <c r="AH21" s="300"/>
      <c r="AI21" s="300"/>
      <c r="AJ21" s="293"/>
      <c r="AL21" s="292">
        <v>201</v>
      </c>
      <c r="AM21" s="293" t="s">
        <v>209</v>
      </c>
      <c r="AN21" s="293" t="str">
        <f>VLOOKUP(功能_33[[#This Row],[功能代號]],需二審tmp!A:A,1,FALSE)</f>
        <v>L2111</v>
      </c>
      <c r="AO21" s="357">
        <v>44523</v>
      </c>
      <c r="AQ21" s="579" t="str">
        <f t="shared" si="0"/>
        <v/>
      </c>
      <c r="AR21" s="581" t="str">
        <f t="shared" si="1"/>
        <v>2-2</v>
      </c>
      <c r="AS21" s="583" t="str">
        <f t="shared" si="2"/>
        <v/>
      </c>
      <c r="AT21" s="585" t="str">
        <f t="shared" si="3"/>
        <v/>
      </c>
      <c r="AU21" s="587" t="str">
        <f t="shared" si="4"/>
        <v/>
      </c>
      <c r="AV21" s="589" t="str">
        <f t="shared" si="5"/>
        <v/>
      </c>
      <c r="AW21" s="613" t="str">
        <f>IFERROR(VLOOKUP(功能_33[[#This Row],[流程]],#REF!,1,FALSE),"")</f>
        <v/>
      </c>
    </row>
    <row r="22" spans="2:49" ht="14.25" customHeight="1" x14ac:dyDescent="0.3">
      <c r="C22" s="293" t="s">
        <v>92</v>
      </c>
      <c r="D22" s="227" t="s">
        <v>2905</v>
      </c>
      <c r="E22" s="292" t="s">
        <v>210</v>
      </c>
      <c r="F22" s="293" t="s">
        <v>211</v>
      </c>
      <c r="G22" s="293"/>
      <c r="H22" s="292" t="s">
        <v>195</v>
      </c>
      <c r="I22" s="292" t="s">
        <v>196</v>
      </c>
      <c r="J22" s="226" t="s">
        <v>197</v>
      </c>
      <c r="K22" s="300">
        <v>44404</v>
      </c>
      <c r="L22" s="300">
        <v>44403</v>
      </c>
      <c r="M22" s="300">
        <f>IFERROR(IF(VLOOKUP(功能_33[[#This Row],[功能代號]],討論項目!A:H,8,FALSE)=0,"",VLOOKUP(功能_33[[#This Row],[功能代號]],討論項目!A:H,8,FALSE)),"")</f>
        <v>44468</v>
      </c>
      <c r="N22" s="292" t="s">
        <v>10</v>
      </c>
      <c r="O22" s="292" t="s">
        <v>13</v>
      </c>
      <c r="T22" s="292"/>
      <c r="V22" s="292"/>
      <c r="W22" s="292"/>
      <c r="X22" s="293" t="str">
        <f>VLOOKUP(功能_33[[#This Row],[User]],SKL放款!A:G,7,FALSE)</f>
        <v>放款推展課</v>
      </c>
      <c r="Y22" s="300">
        <v>44533</v>
      </c>
      <c r="Z22" s="300">
        <v>44470</v>
      </c>
      <c r="AA22" s="300">
        <f>IF(功能_33[[#This Row],[URS交二審]]=0,"",功能_33[[#This Row],[URS交二審]]+7)</f>
        <v>44477</v>
      </c>
      <c r="AB22" s="300">
        <f>IF(功能_33[[#This Row],[URS交二審]]=0,"",功能_33[[#This Row],[URS交二審]]+7)</f>
        <v>44477</v>
      </c>
      <c r="AC22" s="300"/>
      <c r="AD22" s="300" t="s">
        <v>199</v>
      </c>
      <c r="AE22" s="300"/>
      <c r="AF22" s="356"/>
      <c r="AG22" s="300" t="str">
        <f>IFERROR(IF(VLOOKUP(功能_33[[#This Row],[功能代號]],E:Q,11,FALSE)=0,"",VLOOKUP(功能_33[[#This Row],[功能代號]],E:Q,11,FALSE)),"")</f>
        <v>李珮君</v>
      </c>
      <c r="AH22" s="300"/>
      <c r="AI22" s="300"/>
      <c r="AJ22" s="293"/>
      <c r="AL22" s="292">
        <v>203</v>
      </c>
      <c r="AM22" s="293" t="s">
        <v>211</v>
      </c>
      <c r="AN22" s="293" t="str">
        <f>VLOOKUP(功能_33[[#This Row],[功能代號]],需二審tmp!A:A,1,FALSE)</f>
        <v>L2153</v>
      </c>
      <c r="AO22" s="357">
        <v>44523</v>
      </c>
      <c r="AQ22" s="579" t="str">
        <f t="shared" si="0"/>
        <v/>
      </c>
      <c r="AR22" s="581" t="str">
        <f t="shared" si="1"/>
        <v>2-2</v>
      </c>
      <c r="AS22" s="583" t="str">
        <f t="shared" si="2"/>
        <v/>
      </c>
      <c r="AT22" s="585" t="str">
        <f t="shared" si="3"/>
        <v/>
      </c>
      <c r="AU22" s="587" t="str">
        <f t="shared" si="4"/>
        <v/>
      </c>
      <c r="AV22" s="589" t="str">
        <f t="shared" si="5"/>
        <v/>
      </c>
      <c r="AW22" s="613" t="str">
        <f>IFERROR(VLOOKUP(功能_33[[#This Row],[流程]],#REF!,1,FALSE),"")</f>
        <v/>
      </c>
    </row>
    <row r="23" spans="2:49" ht="14.25" customHeight="1" x14ac:dyDescent="0.3">
      <c r="C23" s="293" t="s">
        <v>92</v>
      </c>
      <c r="D23" s="227" t="s">
        <v>2905</v>
      </c>
      <c r="E23" s="292" t="s">
        <v>212</v>
      </c>
      <c r="F23" s="293" t="s">
        <v>213</v>
      </c>
      <c r="G23" s="293"/>
      <c r="H23" s="292" t="s">
        <v>195</v>
      </c>
      <c r="I23" s="292" t="s">
        <v>206</v>
      </c>
      <c r="J23" s="226" t="s">
        <v>3002</v>
      </c>
      <c r="K23" s="300">
        <v>44404</v>
      </c>
      <c r="L23" s="300">
        <v>44403</v>
      </c>
      <c r="M23" s="300">
        <v>44536</v>
      </c>
      <c r="N23" s="292" t="s">
        <v>10</v>
      </c>
      <c r="O23" s="292" t="s">
        <v>13</v>
      </c>
      <c r="T23" s="292"/>
      <c r="V23" s="292"/>
      <c r="W23" s="292"/>
      <c r="X23" s="293" t="str">
        <f>VLOOKUP(功能_33[[#This Row],[User]],SKL放款!A:G,7,FALSE)</f>
        <v>放款推展課</v>
      </c>
      <c r="Y23" s="300">
        <v>44533</v>
      </c>
      <c r="Z23" s="300">
        <v>44477</v>
      </c>
      <c r="AA23" s="300">
        <v>44477</v>
      </c>
      <c r="AB23" s="300">
        <v>44477</v>
      </c>
      <c r="AC23" s="300"/>
      <c r="AD23" s="300" t="s">
        <v>199</v>
      </c>
      <c r="AE23" s="300"/>
      <c r="AF23" s="356"/>
      <c r="AG23" s="300" t="str">
        <f>IFERROR(IF(VLOOKUP(功能_33[[#This Row],[功能代號]],E:Q,11,FALSE)=0,"",VLOOKUP(功能_33[[#This Row],[功能代號]],E:Q,11,FALSE)),"")</f>
        <v>李珮君</v>
      </c>
      <c r="AH23" s="300"/>
      <c r="AI23" s="300"/>
      <c r="AJ23" s="293"/>
      <c r="AL23" s="292">
        <v>203</v>
      </c>
      <c r="AM23" s="293" t="s">
        <v>214</v>
      </c>
      <c r="AN23" s="293" t="e">
        <f>VLOOKUP(功能_33[[#This Row],[功能代號]],需二審tmp!A:A,1,FALSE)</f>
        <v>#N/A</v>
      </c>
      <c r="AO23" s="357">
        <v>44523</v>
      </c>
      <c r="AQ23" s="579" t="str">
        <f t="shared" si="0"/>
        <v/>
      </c>
      <c r="AR23" s="581" t="str">
        <f t="shared" si="1"/>
        <v>2-2</v>
      </c>
      <c r="AS23" s="583" t="str">
        <f t="shared" si="2"/>
        <v/>
      </c>
      <c r="AT23" s="585" t="str">
        <f t="shared" si="3"/>
        <v/>
      </c>
      <c r="AU23" s="587" t="str">
        <f t="shared" si="4"/>
        <v/>
      </c>
      <c r="AV23" s="589" t="str">
        <f t="shared" si="5"/>
        <v/>
      </c>
      <c r="AW23" s="613" t="str">
        <f>IFERROR(VLOOKUP(功能_33[[#This Row],[流程]],#REF!,1,FALSE),"")</f>
        <v/>
      </c>
    </row>
    <row r="24" spans="2:49" ht="14.25" customHeight="1" x14ac:dyDescent="0.3">
      <c r="C24" s="293" t="s">
        <v>92</v>
      </c>
      <c r="D24" s="227" t="s">
        <v>2905</v>
      </c>
      <c r="E24" s="292" t="s">
        <v>215</v>
      </c>
      <c r="F24" s="293" t="s">
        <v>216</v>
      </c>
      <c r="G24" s="293"/>
      <c r="H24" s="292" t="s">
        <v>195</v>
      </c>
      <c r="I24" s="292" t="s">
        <v>206</v>
      </c>
      <c r="J24" s="226" t="s">
        <v>197</v>
      </c>
      <c r="K24" s="300">
        <v>44403</v>
      </c>
      <c r="L24" s="300">
        <v>44403</v>
      </c>
      <c r="M24" s="300">
        <f>IFERROR(IF(VLOOKUP(功能_33[[#This Row],[功能代號]],討論項目!A:H,8,FALSE)=0,"",VLOOKUP(功能_33[[#This Row],[功能代號]],討論項目!A:H,8,FALSE)),"")</f>
        <v>44431</v>
      </c>
      <c r="N24" s="292" t="s">
        <v>10</v>
      </c>
      <c r="O24" s="292" t="s">
        <v>13</v>
      </c>
      <c r="T24" s="292"/>
      <c r="V24" s="292"/>
      <c r="W24" s="292"/>
      <c r="X24" s="293" t="str">
        <f>VLOOKUP(功能_33[[#This Row],[User]],SKL放款!A:G,7,FALSE)</f>
        <v>放款推展課</v>
      </c>
      <c r="Y24" s="300">
        <v>44533</v>
      </c>
      <c r="Z24" s="300">
        <v>44533</v>
      </c>
      <c r="AA24" s="300">
        <v>44533</v>
      </c>
      <c r="AB24" s="300">
        <v>44533</v>
      </c>
      <c r="AC24" s="300"/>
      <c r="AD24" s="300"/>
      <c r="AE24" s="300"/>
      <c r="AF24" s="356"/>
      <c r="AG24" s="300" t="str">
        <f>IFERROR(IF(VLOOKUP(功能_33[[#This Row],[功能代號]],E:Q,11,FALSE)=0,"",VLOOKUP(功能_33[[#This Row],[功能代號]],E:Q,11,FALSE)),"")</f>
        <v>李珮君</v>
      </c>
      <c r="AH24" s="300"/>
      <c r="AI24" s="300"/>
      <c r="AJ24" s="293"/>
      <c r="AL24" s="292">
        <v>202</v>
      </c>
      <c r="AM24" s="293" t="s">
        <v>217</v>
      </c>
      <c r="AN24" s="293" t="str">
        <f>VLOOKUP(功能_33[[#This Row],[功能代號]],需二審tmp!A:A,1,FALSE)</f>
        <v>L2112</v>
      </c>
      <c r="AO24" s="357">
        <v>44523</v>
      </c>
      <c r="AQ24" s="579" t="str">
        <f t="shared" si="0"/>
        <v/>
      </c>
      <c r="AR24" s="581" t="str">
        <f t="shared" si="1"/>
        <v>2-2</v>
      </c>
      <c r="AS24" s="583" t="str">
        <f t="shared" si="2"/>
        <v/>
      </c>
      <c r="AT24" s="585" t="str">
        <f t="shared" si="3"/>
        <v/>
      </c>
      <c r="AU24" s="587" t="str">
        <f t="shared" si="4"/>
        <v/>
      </c>
      <c r="AV24" s="589" t="str">
        <f t="shared" si="5"/>
        <v/>
      </c>
      <c r="AW24" s="613" t="str">
        <f>IFERROR(VLOOKUP(功能_33[[#This Row],[流程]],#REF!,1,FALSE),"")</f>
        <v/>
      </c>
    </row>
    <row r="25" spans="2:49" ht="14.25" customHeight="1" x14ac:dyDescent="0.3">
      <c r="C25" s="293" t="s">
        <v>92</v>
      </c>
      <c r="D25" s="227" t="s">
        <v>2905</v>
      </c>
      <c r="E25" s="292" t="s">
        <v>218</v>
      </c>
      <c r="F25" s="293" t="s">
        <v>219</v>
      </c>
      <c r="G25" s="293"/>
      <c r="H25" s="292" t="s">
        <v>195</v>
      </c>
      <c r="I25" s="292" t="s">
        <v>206</v>
      </c>
      <c r="J25" s="226" t="s">
        <v>197</v>
      </c>
      <c r="K25" s="300">
        <v>44404</v>
      </c>
      <c r="L25" s="300">
        <v>44404</v>
      </c>
      <c r="M25" s="300">
        <f>IFERROR(IF(VLOOKUP(功能_33[[#This Row],[功能代號]],討論項目!A:H,8,FALSE)=0,"",VLOOKUP(功能_33[[#This Row],[功能代號]],討論項目!A:H,8,FALSE)),"")</f>
        <v>44431</v>
      </c>
      <c r="N25" s="292" t="s">
        <v>10</v>
      </c>
      <c r="O25" s="292" t="s">
        <v>13</v>
      </c>
      <c r="T25" s="292"/>
      <c r="V25" s="292"/>
      <c r="W25" s="292"/>
      <c r="X25" s="293" t="str">
        <f>VLOOKUP(功能_33[[#This Row],[User]],SKL放款!A:G,7,FALSE)</f>
        <v>放款推展課</v>
      </c>
      <c r="Y25" s="300">
        <v>44533</v>
      </c>
      <c r="Z25" s="300">
        <v>44533</v>
      </c>
      <c r="AA25" s="300">
        <v>44533</v>
      </c>
      <c r="AB25" s="300">
        <v>44533</v>
      </c>
      <c r="AC25" s="300"/>
      <c r="AD25" s="300"/>
      <c r="AE25" s="300"/>
      <c r="AF25" s="356"/>
      <c r="AG25" s="300" t="str">
        <f>IFERROR(IF(VLOOKUP(功能_33[[#This Row],[功能代號]],E:Q,11,FALSE)=0,"",VLOOKUP(功能_33[[#This Row],[功能代號]],E:Q,11,FALSE)),"")</f>
        <v>李珮君</v>
      </c>
      <c r="AH25" s="300"/>
      <c r="AI25" s="300"/>
      <c r="AJ25" s="293"/>
      <c r="AL25" s="292">
        <v>204</v>
      </c>
      <c r="AM25" s="293" t="s">
        <v>220</v>
      </c>
      <c r="AN25" s="293" t="str">
        <f>VLOOKUP(功能_33[[#This Row],[功能代號]],需二審tmp!A:A,1,FALSE)</f>
        <v>L2015</v>
      </c>
      <c r="AO25" s="357">
        <v>44523</v>
      </c>
      <c r="AQ25" s="579" t="str">
        <f t="shared" si="0"/>
        <v/>
      </c>
      <c r="AR25" s="581" t="str">
        <f t="shared" si="1"/>
        <v>2-2</v>
      </c>
      <c r="AS25" s="583" t="str">
        <f t="shared" si="2"/>
        <v/>
      </c>
      <c r="AT25" s="585" t="str">
        <f t="shared" si="3"/>
        <v/>
      </c>
      <c r="AU25" s="587" t="str">
        <f t="shared" si="4"/>
        <v/>
      </c>
      <c r="AV25" s="589" t="str">
        <f t="shared" si="5"/>
        <v/>
      </c>
      <c r="AW25" s="613" t="str">
        <f>IFERROR(VLOOKUP(功能_33[[#This Row],[流程]],#REF!,1,FALSE),"")</f>
        <v/>
      </c>
    </row>
    <row r="26" spans="2:49" ht="14.25" customHeight="1" x14ac:dyDescent="0.3">
      <c r="C26" s="293" t="s">
        <v>92</v>
      </c>
      <c r="D26" s="227" t="s">
        <v>2905</v>
      </c>
      <c r="E26" s="292" t="s">
        <v>221</v>
      </c>
      <c r="F26" s="293" t="s">
        <v>222</v>
      </c>
      <c r="G26" s="293"/>
      <c r="H26" s="292" t="s">
        <v>195</v>
      </c>
      <c r="I26" s="292" t="s">
        <v>196</v>
      </c>
      <c r="J26" s="226" t="s">
        <v>197</v>
      </c>
      <c r="K26" s="300">
        <v>44404</v>
      </c>
      <c r="L26" s="300">
        <v>44404</v>
      </c>
      <c r="M26" s="300">
        <f>IFERROR(IF(VLOOKUP(功能_33[[#This Row],[功能代號]],討論項目!A:H,8,FALSE)=0,"",VLOOKUP(功能_33[[#This Row],[功能代號]],討論項目!A:H,8,FALSE)),"")</f>
        <v>44469</v>
      </c>
      <c r="N26" s="292" t="s">
        <v>10</v>
      </c>
      <c r="O26" s="292" t="s">
        <v>13</v>
      </c>
      <c r="T26" s="292"/>
      <c r="V26" s="292"/>
      <c r="W26" s="292"/>
      <c r="X26" s="293" t="str">
        <f>VLOOKUP(功能_33[[#This Row],[User]],SKL放款!A:G,7,FALSE)</f>
        <v>放款推展課</v>
      </c>
      <c r="Y26" s="300">
        <v>44533</v>
      </c>
      <c r="Z26" s="300">
        <v>44470</v>
      </c>
      <c r="AA26" s="300">
        <f>IF(功能_33[[#This Row],[URS交二審]]=0,"",功能_33[[#This Row],[URS交二審]]+7)</f>
        <v>44477</v>
      </c>
      <c r="AB26" s="300">
        <f>IF(功能_33[[#This Row],[URS交二審]]=0,"",功能_33[[#This Row],[URS交二審]]+7)</f>
        <v>44477</v>
      </c>
      <c r="AC26" s="300"/>
      <c r="AD26" s="300" t="s">
        <v>199</v>
      </c>
      <c r="AE26" s="300"/>
      <c r="AF26" s="356"/>
      <c r="AG26" s="300" t="str">
        <f>IFERROR(IF(VLOOKUP(功能_33[[#This Row],[功能代號]],E:Q,11,FALSE)=0,"",VLOOKUP(功能_33[[#This Row],[功能代號]],E:Q,11,FALSE)),"")</f>
        <v>李珮君</v>
      </c>
      <c r="AH26" s="300"/>
      <c r="AI26" s="300"/>
      <c r="AJ26" s="293"/>
      <c r="AL26" s="292">
        <v>204</v>
      </c>
      <c r="AM26" s="293" t="s">
        <v>223</v>
      </c>
      <c r="AN26" s="293" t="str">
        <f>VLOOKUP(功能_33[[#This Row],[功能代號]],需二審tmp!A:A,1,FALSE)</f>
        <v>L2154</v>
      </c>
      <c r="AO26" s="357">
        <v>44523</v>
      </c>
      <c r="AQ26" s="579" t="str">
        <f t="shared" si="0"/>
        <v/>
      </c>
      <c r="AR26" s="581" t="str">
        <f t="shared" si="1"/>
        <v>2-2</v>
      </c>
      <c r="AS26" s="583" t="str">
        <f t="shared" si="2"/>
        <v/>
      </c>
      <c r="AT26" s="585" t="str">
        <f t="shared" si="3"/>
        <v/>
      </c>
      <c r="AU26" s="587" t="str">
        <f t="shared" si="4"/>
        <v/>
      </c>
      <c r="AV26" s="589" t="str">
        <f t="shared" si="5"/>
        <v/>
      </c>
      <c r="AW26" s="613" t="str">
        <f>IFERROR(VLOOKUP(功能_33[[#This Row],[流程]],#REF!,1,FALSE),"")</f>
        <v/>
      </c>
    </row>
    <row r="27" spans="2:49" ht="14.25" customHeight="1" x14ac:dyDescent="0.3">
      <c r="C27" s="293" t="s">
        <v>92</v>
      </c>
      <c r="D27" s="227" t="s">
        <v>2905</v>
      </c>
      <c r="E27" s="292" t="s">
        <v>224</v>
      </c>
      <c r="F27" s="293" t="s">
        <v>225</v>
      </c>
      <c r="G27" s="293"/>
      <c r="H27" s="292" t="s">
        <v>195</v>
      </c>
      <c r="I27" s="292" t="s">
        <v>196</v>
      </c>
      <c r="J27" s="226" t="s">
        <v>197</v>
      </c>
      <c r="K27" s="300">
        <v>44404</v>
      </c>
      <c r="L27" s="300">
        <v>44404</v>
      </c>
      <c r="M27" s="300">
        <v>44404</v>
      </c>
      <c r="N27" s="292" t="s">
        <v>10</v>
      </c>
      <c r="O27" s="292" t="s">
        <v>13</v>
      </c>
      <c r="T27" s="292"/>
      <c r="V27" s="292"/>
      <c r="W27" s="292"/>
      <c r="X27" s="293" t="str">
        <f>VLOOKUP(功能_33[[#This Row],[User]],SKL放款!A:G,7,FALSE)</f>
        <v>放款推展課</v>
      </c>
      <c r="Y27" s="300">
        <v>44404</v>
      </c>
      <c r="Z27" s="300">
        <v>44533</v>
      </c>
      <c r="AA27" s="300">
        <v>44533</v>
      </c>
      <c r="AB27" s="300">
        <v>44404</v>
      </c>
      <c r="AC27" s="300"/>
      <c r="AD27" s="300"/>
      <c r="AE27" s="300"/>
      <c r="AF27" s="356"/>
      <c r="AG27" s="300" t="str">
        <f>IFERROR(IF(VLOOKUP(功能_33[[#This Row],[功能代號]],E:Q,11,FALSE)=0,"",VLOOKUP(功能_33[[#This Row],[功能代號]],E:Q,11,FALSE)),"")</f>
        <v>李珮君</v>
      </c>
      <c r="AH27" s="300"/>
      <c r="AI27" s="300"/>
      <c r="AJ27" s="293"/>
      <c r="AL27" s="292">
        <v>204</v>
      </c>
      <c r="AM27" s="293" t="s">
        <v>226</v>
      </c>
      <c r="AN27" s="293" t="str">
        <f>VLOOKUP(功能_33[[#This Row],[功能代號]],需二審tmp!A:A,1,FALSE)</f>
        <v>L2016</v>
      </c>
      <c r="AO27" s="357">
        <v>44523</v>
      </c>
      <c r="AQ27" s="579" t="str">
        <f t="shared" si="0"/>
        <v/>
      </c>
      <c r="AR27" s="581" t="str">
        <f t="shared" si="1"/>
        <v>2-2</v>
      </c>
      <c r="AS27" s="583" t="str">
        <f t="shared" si="2"/>
        <v/>
      </c>
      <c r="AT27" s="585" t="str">
        <f t="shared" si="3"/>
        <v/>
      </c>
      <c r="AU27" s="587" t="str">
        <f t="shared" si="4"/>
        <v/>
      </c>
      <c r="AV27" s="589" t="str">
        <f t="shared" si="5"/>
        <v/>
      </c>
      <c r="AW27" s="613" t="str">
        <f>IFERROR(VLOOKUP(功能_33[[#This Row],[流程]],#REF!,1,FALSE),"")</f>
        <v/>
      </c>
    </row>
    <row r="28" spans="2:49" ht="14.25" customHeight="1" x14ac:dyDescent="0.3">
      <c r="C28" s="293" t="s">
        <v>92</v>
      </c>
      <c r="D28" s="293" t="s">
        <v>2939</v>
      </c>
      <c r="E28" s="292" t="s">
        <v>227</v>
      </c>
      <c r="F28" s="293" t="s">
        <v>228</v>
      </c>
      <c r="G28" s="293"/>
      <c r="H28" s="292" t="s">
        <v>195</v>
      </c>
      <c r="I28" s="292" t="s">
        <v>206</v>
      </c>
      <c r="J28" s="226" t="s">
        <v>3062</v>
      </c>
      <c r="K28" s="300">
        <v>44404</v>
      </c>
      <c r="L28" s="300">
        <v>44405</v>
      </c>
      <c r="M28" s="300">
        <f>IFERROR(IF(VLOOKUP(功能_33[[#This Row],[功能代號]],討論項目!A:H,8,FALSE)=0,"",VLOOKUP(功能_33[[#This Row],[功能代號]],討論項目!A:H,8,FALSE)),"")</f>
        <v>44428</v>
      </c>
      <c r="N28" s="292" t="s">
        <v>10</v>
      </c>
      <c r="O28" s="292" t="s">
        <v>13</v>
      </c>
      <c r="P28" s="271" t="s">
        <v>230</v>
      </c>
      <c r="T28" s="292"/>
      <c r="V28" s="292"/>
      <c r="W28" s="292"/>
      <c r="X28" s="293" t="str">
        <f>VLOOKUP(功能_33[[#This Row],[User]],SKL放款!A:G,7,FALSE)</f>
        <v>放款推展課</v>
      </c>
      <c r="Y28" s="300">
        <v>44533</v>
      </c>
      <c r="Z28" s="300">
        <v>44470</v>
      </c>
      <c r="AA28" s="300">
        <f>IF(功能_33[[#This Row],[URS交二審]]=0,"",功能_33[[#This Row],[URS交二審]]+7)</f>
        <v>44477</v>
      </c>
      <c r="AB28" s="300">
        <f>IF(功能_33[[#This Row],[URS交二審]]=0,"",功能_33[[#This Row],[URS交二審]]+7)</f>
        <v>44477</v>
      </c>
      <c r="AC28" s="300">
        <v>44539</v>
      </c>
      <c r="AD28" s="300" t="s">
        <v>199</v>
      </c>
      <c r="AE28" s="300"/>
      <c r="AF28" s="356"/>
      <c r="AG28" s="300" t="str">
        <f>IFERROR(IF(VLOOKUP(功能_33[[#This Row],[功能代號]],E:Q,11,FALSE)=0,"",VLOOKUP(功能_33[[#This Row],[功能代號]],E:Q,11,FALSE)),"")</f>
        <v>李珮君</v>
      </c>
      <c r="AH28" s="300"/>
      <c r="AI28" s="300"/>
      <c r="AJ28" s="293"/>
      <c r="AL28" s="292">
        <v>206</v>
      </c>
      <c r="AM28" s="293" t="s">
        <v>231</v>
      </c>
      <c r="AN28" s="293" t="str">
        <f>VLOOKUP(功能_33[[#This Row],[功能代號]],需二審tmp!A:A,1,FALSE)</f>
        <v>L2020</v>
      </c>
      <c r="AO28" s="357">
        <v>44523</v>
      </c>
      <c r="AQ28" s="579" t="str">
        <f t="shared" si="0"/>
        <v>2-3</v>
      </c>
      <c r="AR28" s="581" t="str">
        <f t="shared" si="1"/>
        <v/>
      </c>
      <c r="AS28" s="583" t="str">
        <f t="shared" si="2"/>
        <v/>
      </c>
      <c r="AT28" s="585" t="str">
        <f t="shared" si="3"/>
        <v/>
      </c>
      <c r="AU28" s="587" t="str">
        <f t="shared" si="4"/>
        <v/>
      </c>
      <c r="AV28" s="589" t="str">
        <f t="shared" si="5"/>
        <v/>
      </c>
      <c r="AW28" s="613" t="str">
        <f>IFERROR(VLOOKUP(功能_33[[#This Row],[流程]],#REF!,1,FALSE),"")</f>
        <v/>
      </c>
    </row>
    <row r="29" spans="2:49" ht="14.25" customHeight="1" x14ac:dyDescent="0.3">
      <c r="C29" s="293" t="s">
        <v>92</v>
      </c>
      <c r="D29" s="293" t="s">
        <v>2939</v>
      </c>
      <c r="E29" s="292" t="s">
        <v>232</v>
      </c>
      <c r="F29" s="293" t="s">
        <v>233</v>
      </c>
      <c r="G29" s="293"/>
      <c r="H29" s="292" t="s">
        <v>195</v>
      </c>
      <c r="I29" s="292" t="s">
        <v>206</v>
      </c>
      <c r="J29" s="226" t="s">
        <v>3062</v>
      </c>
      <c r="K29" s="300">
        <v>44404</v>
      </c>
      <c r="L29" s="300">
        <v>44405</v>
      </c>
      <c r="M29" s="300">
        <f>IFERROR(IF(VLOOKUP(功能_33[[#This Row],[功能代號]],討論項目!A:H,8,FALSE)=0,"",VLOOKUP(功能_33[[#This Row],[功能代號]],討論項目!A:H,8,FALSE)),"")</f>
        <v>44428</v>
      </c>
      <c r="N29" s="292" t="s">
        <v>10</v>
      </c>
      <c r="O29" s="292" t="s">
        <v>13</v>
      </c>
      <c r="P29" s="271" t="s">
        <v>230</v>
      </c>
      <c r="T29" s="292"/>
      <c r="V29" s="292"/>
      <c r="W29" s="292"/>
      <c r="X29" s="293" t="str">
        <f>VLOOKUP(功能_33[[#This Row],[User]],SKL放款!A:G,7,FALSE)</f>
        <v>放款推展課</v>
      </c>
      <c r="Y29" s="300">
        <v>44533</v>
      </c>
      <c r="Z29" s="300">
        <v>44470</v>
      </c>
      <c r="AA29" s="300">
        <f>IF(功能_33[[#This Row],[URS交二審]]=0,"",功能_33[[#This Row],[URS交二審]]+7)</f>
        <v>44477</v>
      </c>
      <c r="AB29" s="300">
        <f>IF(功能_33[[#This Row],[URS交二審]]=0,"",功能_33[[#This Row],[URS交二審]]+7)</f>
        <v>44477</v>
      </c>
      <c r="AC29" s="300">
        <v>44539</v>
      </c>
      <c r="AD29" s="300" t="s">
        <v>199</v>
      </c>
      <c r="AE29" s="300"/>
      <c r="AF29" s="356"/>
      <c r="AG29" s="300" t="str">
        <f>IFERROR(IF(VLOOKUP(功能_33[[#This Row],[功能代號]],E:Q,11,FALSE)=0,"",VLOOKUP(功能_33[[#This Row],[功能代號]],E:Q,11,FALSE)),"")</f>
        <v>李珮君</v>
      </c>
      <c r="AH29" s="300"/>
      <c r="AI29" s="300"/>
      <c r="AJ29" s="293"/>
      <c r="AL29" s="292">
        <v>206</v>
      </c>
      <c r="AM29" s="293" t="s">
        <v>233</v>
      </c>
      <c r="AN29" s="293" t="str">
        <f>VLOOKUP(功能_33[[#This Row],[功能代號]],需二審tmp!A:A,1,FALSE)</f>
        <v>L2250</v>
      </c>
      <c r="AO29" s="357">
        <v>44523</v>
      </c>
      <c r="AQ29" s="579" t="str">
        <f t="shared" si="0"/>
        <v>2-3</v>
      </c>
      <c r="AR29" s="581" t="str">
        <f t="shared" si="1"/>
        <v/>
      </c>
      <c r="AS29" s="583" t="str">
        <f t="shared" si="2"/>
        <v/>
      </c>
      <c r="AT29" s="585" t="str">
        <f t="shared" si="3"/>
        <v/>
      </c>
      <c r="AU29" s="587" t="str">
        <f t="shared" si="4"/>
        <v/>
      </c>
      <c r="AV29" s="589" t="str">
        <f t="shared" si="5"/>
        <v/>
      </c>
      <c r="AW29" s="613" t="str">
        <f>IFERROR(VLOOKUP(功能_33[[#This Row],[流程]],#REF!,1,FALSE),"")</f>
        <v/>
      </c>
    </row>
    <row r="30" spans="2:49" ht="14.25" customHeight="1" x14ac:dyDescent="0.3">
      <c r="C30" s="293" t="s">
        <v>92</v>
      </c>
      <c r="D30" s="293" t="s">
        <v>2939</v>
      </c>
      <c r="E30" s="292" t="s">
        <v>234</v>
      </c>
      <c r="F30" s="293" t="s">
        <v>235</v>
      </c>
      <c r="G30" s="293"/>
      <c r="H30" s="292" t="s">
        <v>195</v>
      </c>
      <c r="I30" s="292" t="s">
        <v>206</v>
      </c>
      <c r="J30" s="226" t="s">
        <v>3062</v>
      </c>
      <c r="K30" s="300">
        <v>44404</v>
      </c>
      <c r="L30" s="300">
        <v>44405</v>
      </c>
      <c r="M30" s="300">
        <f>IFERROR(IF(VLOOKUP(功能_33[[#This Row],[功能代號]],討論項目!A:H,8,FALSE)=0,"",VLOOKUP(功能_33[[#This Row],[功能代號]],討論項目!A:H,8,FALSE)),"")</f>
        <v>44428</v>
      </c>
      <c r="N30" s="292" t="s">
        <v>10</v>
      </c>
      <c r="O30" s="292" t="s">
        <v>174</v>
      </c>
      <c r="T30" s="292"/>
      <c r="V30" s="292"/>
      <c r="W30" s="292"/>
      <c r="X30" s="293" t="str">
        <f>VLOOKUP(功能_33[[#This Row],[User]],SKL放款!A:G,7,FALSE)</f>
        <v>放款服務課</v>
      </c>
      <c r="Y30" s="300">
        <v>44533</v>
      </c>
      <c r="Z30" s="300">
        <v>44470</v>
      </c>
      <c r="AA30" s="300">
        <f>IF(功能_33[[#This Row],[URS交二審]]=0,"",功能_33[[#This Row],[URS交二審]]+7)</f>
        <v>44477</v>
      </c>
      <c r="AB30" s="300">
        <f>IF(功能_33[[#This Row],[URS交二審]]=0,"",功能_33[[#This Row],[URS交二審]]+7)</f>
        <v>44477</v>
      </c>
      <c r="AC30" s="300">
        <v>44539</v>
      </c>
      <c r="AD30" s="300" t="s">
        <v>199</v>
      </c>
      <c r="AE30" s="300"/>
      <c r="AF30" s="356"/>
      <c r="AG30" s="300" t="str">
        <f>IFERROR(IF(VLOOKUP(功能_33[[#This Row],[功能代號]],E:Q,11,FALSE)=0,"",VLOOKUP(功能_33[[#This Row],[功能代號]],E:Q,11,FALSE)),"")</f>
        <v>陳政皓</v>
      </c>
      <c r="AH30" s="300"/>
      <c r="AI30" s="300"/>
      <c r="AJ30" s="293"/>
      <c r="AL30" s="292">
        <v>214</v>
      </c>
      <c r="AM30" s="293" t="s">
        <v>236</v>
      </c>
      <c r="AN30" s="293" t="str">
        <f>VLOOKUP(功能_33[[#This Row],[功能代號]],需二審tmp!A:A,1,FALSE)</f>
        <v>L2902</v>
      </c>
      <c r="AO30" s="357">
        <v>44523</v>
      </c>
      <c r="AQ30" s="579" t="str">
        <f t="shared" si="0"/>
        <v>2-3</v>
      </c>
      <c r="AR30" s="581" t="str">
        <f t="shared" si="1"/>
        <v/>
      </c>
      <c r="AS30" s="583" t="str">
        <f t="shared" si="2"/>
        <v/>
      </c>
      <c r="AT30" s="585" t="str">
        <f t="shared" si="3"/>
        <v/>
      </c>
      <c r="AU30" s="587" t="str">
        <f t="shared" si="4"/>
        <v/>
      </c>
      <c r="AV30" s="589" t="str">
        <f t="shared" si="5"/>
        <v/>
      </c>
      <c r="AW30" s="613" t="str">
        <f>IFERROR(VLOOKUP(功能_33[[#This Row],[流程]],#REF!,1,FALSE),"")</f>
        <v/>
      </c>
    </row>
    <row r="31" spans="2:49" ht="14.25" customHeight="1" x14ac:dyDescent="0.3">
      <c r="C31" s="293" t="s">
        <v>96</v>
      </c>
      <c r="D31" s="293" t="s">
        <v>2940</v>
      </c>
      <c r="E31" s="292" t="s">
        <v>237</v>
      </c>
      <c r="F31" s="293" t="s">
        <v>238</v>
      </c>
      <c r="G31" s="293"/>
      <c r="H31" s="292" t="s">
        <v>195</v>
      </c>
      <c r="I31" s="292" t="s">
        <v>206</v>
      </c>
      <c r="J31" s="226" t="s">
        <v>422</v>
      </c>
      <c r="K31" s="300">
        <v>44404</v>
      </c>
      <c r="L31" s="300">
        <v>44404</v>
      </c>
      <c r="M31" s="300">
        <v>44428</v>
      </c>
      <c r="N31" s="292" t="s">
        <v>12</v>
      </c>
      <c r="O31" s="292" t="s">
        <v>239</v>
      </c>
      <c r="P31" s="271" t="s">
        <v>26</v>
      </c>
      <c r="T31" s="292"/>
      <c r="V31" s="292"/>
      <c r="W31" s="292"/>
      <c r="X31" s="293" t="str">
        <f>VLOOKUP(功能_33[[#This Row],[User]],SKL放款!A:G,7,FALSE)</f>
        <v>放款審查課</v>
      </c>
      <c r="Y31" s="300">
        <v>44533</v>
      </c>
      <c r="Z31" s="300" t="s">
        <v>198</v>
      </c>
      <c r="AA31" s="300">
        <v>44544</v>
      </c>
      <c r="AB31" s="300"/>
      <c r="AC31" s="300"/>
      <c r="AD31" s="300"/>
      <c r="AE31" s="300"/>
      <c r="AF31" s="356"/>
      <c r="AG31" s="300" t="str">
        <f>IFERROR(IF(VLOOKUP(功能_33[[#This Row],[功能代號]],E:Q,11,FALSE)=0,"",VLOOKUP(功能_33[[#This Row],[功能代號]],E:Q,11,FALSE)),"")</f>
        <v>徐名弘</v>
      </c>
      <c r="AH31" s="300"/>
      <c r="AI31" s="300"/>
      <c r="AJ31" s="293"/>
      <c r="AK31" s="293"/>
      <c r="AN31" s="293" t="e">
        <f>VLOOKUP(功能_33[[#This Row],[功能代號]],需二審tmp!A:A,1,FALSE)</f>
        <v>#N/A</v>
      </c>
      <c r="AO31" s="357">
        <v>44526</v>
      </c>
      <c r="AQ31" s="579" t="str">
        <f t="shared" si="0"/>
        <v/>
      </c>
      <c r="AR31" s="581" t="str">
        <f t="shared" si="1"/>
        <v/>
      </c>
      <c r="AS31" s="583" t="str">
        <f t="shared" si="2"/>
        <v>6-6</v>
      </c>
      <c r="AT31" s="585" t="str">
        <f t="shared" si="3"/>
        <v/>
      </c>
      <c r="AU31" s="587" t="str">
        <f t="shared" si="4"/>
        <v/>
      </c>
      <c r="AV31" s="589" t="str">
        <f t="shared" si="5"/>
        <v/>
      </c>
      <c r="AW31" s="613" t="str">
        <f>IFERROR(VLOOKUP(功能_33[[#This Row],[流程]],#REF!,1,FALSE),"")</f>
        <v/>
      </c>
    </row>
    <row r="32" spans="2:49" ht="14.25" customHeight="1" x14ac:dyDescent="0.3">
      <c r="C32" s="293" t="s">
        <v>96</v>
      </c>
      <c r="D32" s="293" t="s">
        <v>2940</v>
      </c>
      <c r="E32" s="292" t="s">
        <v>240</v>
      </c>
      <c r="F32" s="293" t="s">
        <v>241</v>
      </c>
      <c r="G32" s="293"/>
      <c r="H32" s="292" t="s">
        <v>195</v>
      </c>
      <c r="I32" s="292" t="s">
        <v>206</v>
      </c>
      <c r="J32" s="226" t="s">
        <v>422</v>
      </c>
      <c r="K32" s="300">
        <v>44404</v>
      </c>
      <c r="L32" s="300">
        <v>44404</v>
      </c>
      <c r="M32" s="300">
        <f>IFERROR(IF(VLOOKUP(功能_33[[#This Row],[功能代號]],討論項目!A:H,8,FALSE)=0,"",VLOOKUP(功能_33[[#This Row],[功能代號]],討論項目!A:H,8,FALSE)),"")</f>
        <v>44428</v>
      </c>
      <c r="N32" s="292" t="s">
        <v>12</v>
      </c>
      <c r="O32" s="292" t="s">
        <v>239</v>
      </c>
      <c r="P32" s="271" t="s">
        <v>26</v>
      </c>
      <c r="T32" s="292"/>
      <c r="V32" s="292"/>
      <c r="W32" s="292"/>
      <c r="X32" s="293" t="str">
        <f>VLOOKUP(功能_33[[#This Row],[User]],SKL放款!A:G,7,FALSE)</f>
        <v>放款審查課</v>
      </c>
      <c r="Y32" s="300">
        <v>44533</v>
      </c>
      <c r="Z32" s="300" t="s">
        <v>135</v>
      </c>
      <c r="AA32" s="300">
        <v>44544</v>
      </c>
      <c r="AB32" s="300"/>
      <c r="AC32" s="300"/>
      <c r="AD32" s="300"/>
      <c r="AE32" s="300"/>
      <c r="AF32" s="356"/>
      <c r="AG32" s="300" t="str">
        <f>IFERROR(IF(VLOOKUP(功能_33[[#This Row],[功能代號]],E:Q,11,FALSE)=0,"",VLOOKUP(功能_33[[#This Row],[功能代號]],E:Q,11,FALSE)),"")</f>
        <v>徐名弘</v>
      </c>
      <c r="AH32" s="300"/>
      <c r="AI32" s="300"/>
      <c r="AJ32" s="293"/>
      <c r="AK32" s="293"/>
      <c r="AN32" s="293" t="str">
        <f>VLOOKUP(功能_33[[#This Row],[功能代號]],需二審tmp!A:A,1,FALSE)</f>
        <v>L6700</v>
      </c>
      <c r="AO32" s="357">
        <v>44526</v>
      </c>
      <c r="AQ32" s="579" t="str">
        <f t="shared" si="0"/>
        <v/>
      </c>
      <c r="AR32" s="581" t="str">
        <f t="shared" si="1"/>
        <v/>
      </c>
      <c r="AS32" s="583" t="str">
        <f t="shared" si="2"/>
        <v>6-6</v>
      </c>
      <c r="AT32" s="585" t="str">
        <f t="shared" si="3"/>
        <v/>
      </c>
      <c r="AU32" s="587" t="str">
        <f t="shared" si="4"/>
        <v/>
      </c>
      <c r="AV32" s="589" t="str">
        <f t="shared" si="5"/>
        <v/>
      </c>
      <c r="AW32" s="613" t="str">
        <f>IFERROR(VLOOKUP(功能_33[[#This Row],[流程]],#REF!,1,FALSE),"")</f>
        <v/>
      </c>
    </row>
    <row r="33" spans="3:49" ht="14.25" customHeight="1" x14ac:dyDescent="0.3">
      <c r="C33" s="293" t="s">
        <v>92</v>
      </c>
      <c r="D33" s="227" t="s">
        <v>2905</v>
      </c>
      <c r="E33" s="292" t="s">
        <v>242</v>
      </c>
      <c r="F33" s="293" t="s">
        <v>243</v>
      </c>
      <c r="G33" s="293"/>
      <c r="H33" s="292" t="s">
        <v>195</v>
      </c>
      <c r="I33" s="292" t="s">
        <v>206</v>
      </c>
      <c r="J33" s="226" t="s">
        <v>229</v>
      </c>
      <c r="K33" s="300">
        <v>44404</v>
      </c>
      <c r="L33" s="300">
        <v>44405</v>
      </c>
      <c r="M33" s="300">
        <f>IFERROR(IF(VLOOKUP(功能_33[[#This Row],[功能代號]],討論項目!A:H,8,FALSE)=0,"",VLOOKUP(功能_33[[#This Row],[功能代號]],討論項目!A:H,8,FALSE)),"")</f>
        <v>44428</v>
      </c>
      <c r="N33" s="292" t="s">
        <v>12</v>
      </c>
      <c r="O33" s="292" t="s">
        <v>239</v>
      </c>
      <c r="P33" s="271" t="s">
        <v>26</v>
      </c>
      <c r="T33" s="292"/>
      <c r="V33" s="292"/>
      <c r="W33" s="292"/>
      <c r="X33" s="293" t="str">
        <f>VLOOKUP(功能_33[[#This Row],[User]],SKL放款!A:G,7,FALSE)</f>
        <v>放款審查課</v>
      </c>
      <c r="Y33" s="300">
        <v>44533</v>
      </c>
      <c r="Z33" s="300">
        <v>44470</v>
      </c>
      <c r="AA33" s="300">
        <f>IF(功能_33[[#This Row],[URS交二審]]=0,"",功能_33[[#This Row],[URS交二審]]+7)</f>
        <v>44477</v>
      </c>
      <c r="AB33" s="300">
        <f>IF(功能_33[[#This Row],[URS交二審]]=0,"",功能_33[[#This Row],[URS交二審]]+7)</f>
        <v>44477</v>
      </c>
      <c r="AC33" s="300"/>
      <c r="AD33" s="300" t="s">
        <v>199</v>
      </c>
      <c r="AE33" s="300"/>
      <c r="AF33" s="356"/>
      <c r="AG33" s="300" t="str">
        <f>IFERROR(IF(VLOOKUP(功能_33[[#This Row],[功能代號]],E:Q,11,FALSE)=0,"",VLOOKUP(功能_33[[#This Row],[功能代號]],E:Q,11,FALSE)),"")</f>
        <v>徐名弘</v>
      </c>
      <c r="AH33" s="300"/>
      <c r="AI33" s="300"/>
      <c r="AJ33" s="293"/>
      <c r="AL33" s="292">
        <v>213</v>
      </c>
      <c r="AM33" s="293" t="s">
        <v>244</v>
      </c>
      <c r="AN33" s="293" t="str">
        <f>VLOOKUP(功能_33[[#This Row],[功能代號]],需二審tmp!A:A,1,FALSE)</f>
        <v>L2921</v>
      </c>
      <c r="AO33" s="357">
        <v>44523</v>
      </c>
      <c r="AQ33" s="579" t="str">
        <f t="shared" si="0"/>
        <v/>
      </c>
      <c r="AR33" s="581" t="str">
        <f t="shared" si="1"/>
        <v>2-2</v>
      </c>
      <c r="AS33" s="583" t="str">
        <f t="shared" si="2"/>
        <v/>
      </c>
      <c r="AT33" s="585" t="str">
        <f t="shared" si="3"/>
        <v/>
      </c>
      <c r="AU33" s="587" t="str">
        <f t="shared" si="4"/>
        <v/>
      </c>
      <c r="AV33" s="589" t="str">
        <f t="shared" si="5"/>
        <v/>
      </c>
      <c r="AW33" s="613" t="str">
        <f>IFERROR(VLOOKUP(功能_33[[#This Row],[流程]],#REF!,1,FALSE),"")</f>
        <v/>
      </c>
    </row>
    <row r="34" spans="3:49" ht="14.25" customHeight="1" x14ac:dyDescent="0.3">
      <c r="C34" s="293" t="s">
        <v>92</v>
      </c>
      <c r="D34" s="227" t="s">
        <v>2905</v>
      </c>
      <c r="E34" s="292" t="s">
        <v>245</v>
      </c>
      <c r="F34" s="293" t="s">
        <v>246</v>
      </c>
      <c r="G34" s="293"/>
      <c r="H34" s="292" t="s">
        <v>195</v>
      </c>
      <c r="I34" s="292" t="s">
        <v>206</v>
      </c>
      <c r="J34" s="226" t="s">
        <v>229</v>
      </c>
      <c r="K34" s="300">
        <v>44404</v>
      </c>
      <c r="L34" s="300">
        <v>44405</v>
      </c>
      <c r="M34" s="300">
        <f>IFERROR(IF(VLOOKUP(功能_33[[#This Row],[功能代號]],討論項目!A:H,8,FALSE)=0,"",VLOOKUP(功能_33[[#This Row],[功能代號]],討論項目!A:H,8,FALSE)),"")</f>
        <v>44428</v>
      </c>
      <c r="N34" s="292" t="s">
        <v>12</v>
      </c>
      <c r="O34" s="292" t="s">
        <v>239</v>
      </c>
      <c r="P34" s="271" t="s">
        <v>26</v>
      </c>
      <c r="T34" s="292"/>
      <c r="V34" s="292"/>
      <c r="W34" s="292"/>
      <c r="X34" s="293" t="str">
        <f>VLOOKUP(功能_33[[#This Row],[User]],SKL放款!A:G,7,FALSE)</f>
        <v>放款審查課</v>
      </c>
      <c r="Y34" s="300">
        <v>44533</v>
      </c>
      <c r="Z34" s="300">
        <v>44470</v>
      </c>
      <c r="AA34" s="300">
        <f>IF(功能_33[[#This Row],[URS交二審]]=0,"",功能_33[[#This Row],[URS交二審]]+7)</f>
        <v>44477</v>
      </c>
      <c r="AB34" s="300">
        <f>IF(功能_33[[#This Row],[URS交二審]]=0,"",功能_33[[#This Row],[URS交二審]]+7)</f>
        <v>44477</v>
      </c>
      <c r="AC34" s="300"/>
      <c r="AD34" s="300" t="s">
        <v>199</v>
      </c>
      <c r="AE34" s="300"/>
      <c r="AF34" s="356"/>
      <c r="AG34" s="300" t="str">
        <f>IFERROR(IF(VLOOKUP(功能_33[[#This Row],[功能代號]],E:Q,11,FALSE)=0,"",VLOOKUP(功能_33[[#This Row],[功能代號]],E:Q,11,FALSE)),"")</f>
        <v>徐名弘</v>
      </c>
      <c r="AH34" s="300"/>
      <c r="AI34" s="300"/>
      <c r="AJ34" s="293"/>
      <c r="AL34" s="292">
        <v>355</v>
      </c>
      <c r="AM34" s="293" t="s">
        <v>247</v>
      </c>
      <c r="AN34" s="293" t="str">
        <f>VLOOKUP(功能_33[[#This Row],[功能代號]],需二審tmp!A:A,1,FALSE)</f>
        <v>L2801</v>
      </c>
      <c r="AO34" s="357">
        <v>44523</v>
      </c>
      <c r="AQ34" s="579" t="str">
        <f t="shared" si="0"/>
        <v/>
      </c>
      <c r="AR34" s="581" t="str">
        <f t="shared" si="1"/>
        <v>2-2</v>
      </c>
      <c r="AS34" s="583" t="str">
        <f t="shared" si="2"/>
        <v/>
      </c>
      <c r="AT34" s="585" t="str">
        <f t="shared" ref="AT34:AT67" si="6">IF(AND(COUNTA(M34)=0,COUNTA(Y34)=1),LEFT(D34,3),"")</f>
        <v/>
      </c>
      <c r="AU34" s="587" t="str">
        <f t="shared" ref="AU34:AU67" si="7">IF(AND(COUNTA(M34)=1,COUNTA(Y34)=0),LEFT(D34,3),"")</f>
        <v/>
      </c>
      <c r="AV34" s="589" t="str">
        <f t="shared" ref="AV34:AV67" si="8">IF(AND(COUNTA(M34)=0,COUNTA(Y34)=0),LEFT(D34,3),"")</f>
        <v/>
      </c>
      <c r="AW34" s="613" t="str">
        <f>IFERROR(VLOOKUP(功能_33[[#This Row],[流程]],#REF!,1,FALSE),"")</f>
        <v/>
      </c>
    </row>
    <row r="35" spans="3:49" ht="14.25" customHeight="1" x14ac:dyDescent="0.3">
      <c r="C35" s="293" t="s">
        <v>92</v>
      </c>
      <c r="D35" s="227" t="s">
        <v>2905</v>
      </c>
      <c r="E35" s="292" t="s">
        <v>248</v>
      </c>
      <c r="F35" s="293" t="s">
        <v>249</v>
      </c>
      <c r="G35" s="293"/>
      <c r="H35" s="292" t="s">
        <v>195</v>
      </c>
      <c r="I35" s="292" t="s">
        <v>196</v>
      </c>
      <c r="J35" s="226" t="s">
        <v>197</v>
      </c>
      <c r="K35" s="300">
        <v>44431</v>
      </c>
      <c r="L35" s="300">
        <v>44431</v>
      </c>
      <c r="M35" s="300">
        <v>44533</v>
      </c>
      <c r="N35" s="292" t="s">
        <v>7</v>
      </c>
      <c r="O35" s="292" t="s">
        <v>13</v>
      </c>
      <c r="P35" s="271" t="s">
        <v>230</v>
      </c>
      <c r="T35" s="292"/>
      <c r="V35" s="292"/>
      <c r="W35" s="292"/>
      <c r="X35" s="293" t="str">
        <f>VLOOKUP(功能_33[[#This Row],[User]],SKL放款!A:G,7,FALSE)</f>
        <v>放款推展課</v>
      </c>
      <c r="Y35" s="300">
        <v>44533</v>
      </c>
      <c r="Z35" s="300">
        <v>44477</v>
      </c>
      <c r="AA35" s="300">
        <v>44477</v>
      </c>
      <c r="AB35" s="300">
        <v>44477</v>
      </c>
      <c r="AC35" s="300"/>
      <c r="AD35" s="300" t="s">
        <v>199</v>
      </c>
      <c r="AE35" s="300"/>
      <c r="AF35" s="356"/>
      <c r="AG35" s="300" t="str">
        <f>IFERROR(IF(VLOOKUP(功能_33[[#This Row],[功能代號]],E:Q,11,FALSE)=0,"",VLOOKUP(功能_33[[#This Row],[功能代號]],E:Q,11,FALSE)),"")</f>
        <v>李珮君</v>
      </c>
      <c r="AH35" s="300"/>
      <c r="AI35" s="300"/>
      <c r="AJ35" s="293"/>
      <c r="AL35" s="292" t="s">
        <v>192</v>
      </c>
      <c r="AM35" s="292" t="s">
        <v>192</v>
      </c>
      <c r="AN35" s="293" t="e">
        <f>VLOOKUP(功能_33[[#This Row],[功能代號]],需二審tmp!A:A,1,FALSE)</f>
        <v>#N/A</v>
      </c>
      <c r="AO35" s="357">
        <v>44523</v>
      </c>
      <c r="AQ35" s="579" t="str">
        <f t="shared" si="0"/>
        <v/>
      </c>
      <c r="AR35" s="581" t="str">
        <f t="shared" si="1"/>
        <v>2-2</v>
      </c>
      <c r="AS35" s="583" t="str">
        <f t="shared" si="2"/>
        <v/>
      </c>
      <c r="AT35" s="585" t="str">
        <f t="shared" si="6"/>
        <v/>
      </c>
      <c r="AU35" s="587" t="str">
        <f t="shared" si="7"/>
        <v/>
      </c>
      <c r="AV35" s="589" t="str">
        <f t="shared" si="8"/>
        <v/>
      </c>
      <c r="AW35" s="613" t="str">
        <f>IFERROR(VLOOKUP(功能_33[[#This Row],[流程]],#REF!,1,FALSE),"")</f>
        <v/>
      </c>
    </row>
    <row r="36" spans="3:49" ht="14.25" customHeight="1" x14ac:dyDescent="0.3">
      <c r="C36" s="293" t="s">
        <v>92</v>
      </c>
      <c r="D36" s="227" t="s">
        <v>2905</v>
      </c>
      <c r="E36" s="292" t="s">
        <v>250</v>
      </c>
      <c r="F36" s="293" t="s">
        <v>251</v>
      </c>
      <c r="G36" s="293"/>
      <c r="H36" s="292" t="s">
        <v>195</v>
      </c>
      <c r="I36" s="292" t="s">
        <v>196</v>
      </c>
      <c r="J36" s="226" t="s">
        <v>197</v>
      </c>
      <c r="K36" s="300">
        <v>44431</v>
      </c>
      <c r="L36" s="300">
        <v>44431</v>
      </c>
      <c r="M36" s="300">
        <v>44533</v>
      </c>
      <c r="N36" s="292" t="s">
        <v>7</v>
      </c>
      <c r="O36" s="292" t="s">
        <v>13</v>
      </c>
      <c r="P36" s="271" t="s">
        <v>230</v>
      </c>
      <c r="T36" s="292"/>
      <c r="V36" s="292"/>
      <c r="W36" s="292"/>
      <c r="X36" s="293" t="str">
        <f>VLOOKUP(功能_33[[#This Row],[User]],SKL放款!A:G,7,FALSE)</f>
        <v>放款推展課</v>
      </c>
      <c r="Y36" s="300">
        <v>44533</v>
      </c>
      <c r="Z36" s="300">
        <v>44477</v>
      </c>
      <c r="AA36" s="300">
        <v>44477</v>
      </c>
      <c r="AB36" s="300">
        <v>44477</v>
      </c>
      <c r="AC36" s="300"/>
      <c r="AD36" s="300" t="s">
        <v>199</v>
      </c>
      <c r="AE36" s="300"/>
      <c r="AF36" s="356"/>
      <c r="AG36" s="300" t="str">
        <f>IFERROR(IF(VLOOKUP(功能_33[[#This Row],[功能代號]],E:Q,11,FALSE)=0,"",VLOOKUP(功能_33[[#This Row],[功能代號]],E:Q,11,FALSE)),"")</f>
        <v>李珮君</v>
      </c>
      <c r="AH36" s="300"/>
      <c r="AI36" s="300"/>
      <c r="AJ36" s="293"/>
      <c r="AL36" s="292" t="s">
        <v>192</v>
      </c>
      <c r="AM36" s="292" t="s">
        <v>192</v>
      </c>
      <c r="AN36" s="293" t="e">
        <f>VLOOKUP(功能_33[[#This Row],[功能代號]],需二審tmp!A:A,1,FALSE)</f>
        <v>#N/A</v>
      </c>
      <c r="AO36" s="357">
        <v>44523</v>
      </c>
      <c r="AQ36" s="579" t="str">
        <f t="shared" si="0"/>
        <v/>
      </c>
      <c r="AR36" s="581" t="str">
        <f t="shared" si="1"/>
        <v>2-2</v>
      </c>
      <c r="AS36" s="583" t="str">
        <f t="shared" si="2"/>
        <v/>
      </c>
      <c r="AT36" s="585" t="str">
        <f t="shared" si="6"/>
        <v/>
      </c>
      <c r="AU36" s="587" t="str">
        <f t="shared" si="7"/>
        <v/>
      </c>
      <c r="AV36" s="589" t="str">
        <f t="shared" si="8"/>
        <v/>
      </c>
      <c r="AW36" s="613" t="str">
        <f>IFERROR(VLOOKUP(功能_33[[#This Row],[流程]],#REF!,1,FALSE),"")</f>
        <v/>
      </c>
    </row>
    <row r="37" spans="3:49" ht="14.25" customHeight="1" x14ac:dyDescent="0.3">
      <c r="C37" s="293" t="s">
        <v>92</v>
      </c>
      <c r="D37" s="227" t="s">
        <v>2905</v>
      </c>
      <c r="E37" s="292" t="s">
        <v>252</v>
      </c>
      <c r="F37" s="293" t="s">
        <v>253</v>
      </c>
      <c r="G37" s="293"/>
      <c r="H37" s="292" t="s">
        <v>195</v>
      </c>
      <c r="I37" s="292" t="s">
        <v>196</v>
      </c>
      <c r="J37" s="226" t="s">
        <v>197</v>
      </c>
      <c r="K37" s="300">
        <v>44431</v>
      </c>
      <c r="L37" s="300">
        <v>44431</v>
      </c>
      <c r="M37" s="300">
        <v>44533</v>
      </c>
      <c r="N37" s="292" t="s">
        <v>7</v>
      </c>
      <c r="O37" s="292" t="s">
        <v>13</v>
      </c>
      <c r="P37" s="271" t="s">
        <v>230</v>
      </c>
      <c r="T37" s="292"/>
      <c r="V37" s="292"/>
      <c r="W37" s="292"/>
      <c r="X37" s="293" t="str">
        <f>VLOOKUP(功能_33[[#This Row],[User]],SKL放款!A:G,7,FALSE)</f>
        <v>放款推展課</v>
      </c>
      <c r="Y37" s="300">
        <v>44533</v>
      </c>
      <c r="Z37" s="300">
        <v>44477</v>
      </c>
      <c r="AA37" s="300">
        <v>44477</v>
      </c>
      <c r="AB37" s="300">
        <v>44477</v>
      </c>
      <c r="AC37" s="300"/>
      <c r="AD37" s="300" t="s">
        <v>199</v>
      </c>
      <c r="AE37" s="300"/>
      <c r="AF37" s="356"/>
      <c r="AG37" s="300" t="str">
        <f>IFERROR(IF(VLOOKUP(功能_33[[#This Row],[功能代號]],E:Q,11,FALSE)=0,"",VLOOKUP(功能_33[[#This Row],[功能代號]],E:Q,11,FALSE)),"")</f>
        <v>李珮君</v>
      </c>
      <c r="AH37" s="300"/>
      <c r="AI37" s="300"/>
      <c r="AJ37" s="293"/>
      <c r="AL37" s="292" t="s">
        <v>192</v>
      </c>
      <c r="AM37" s="292" t="s">
        <v>192</v>
      </c>
      <c r="AN37" s="293" t="e">
        <f>VLOOKUP(功能_33[[#This Row],[功能代號]],需二審tmp!A:A,1,FALSE)</f>
        <v>#N/A</v>
      </c>
      <c r="AO37" s="357">
        <v>44523</v>
      </c>
      <c r="AQ37" s="579" t="str">
        <f t="shared" si="0"/>
        <v/>
      </c>
      <c r="AR37" s="581" t="str">
        <f t="shared" si="1"/>
        <v>2-2</v>
      </c>
      <c r="AS37" s="583" t="str">
        <f t="shared" si="2"/>
        <v/>
      </c>
      <c r="AT37" s="585" t="str">
        <f t="shared" si="6"/>
        <v/>
      </c>
      <c r="AU37" s="587" t="str">
        <f t="shared" si="7"/>
        <v/>
      </c>
      <c r="AV37" s="589" t="str">
        <f t="shared" si="8"/>
        <v/>
      </c>
      <c r="AW37" s="613" t="str">
        <f>IFERROR(VLOOKUP(功能_33[[#This Row],[流程]],#REF!,1,FALSE),"")</f>
        <v/>
      </c>
    </row>
    <row r="38" spans="3:49" ht="14.25" customHeight="1" x14ac:dyDescent="0.3">
      <c r="C38" s="293" t="s">
        <v>92</v>
      </c>
      <c r="D38" s="227" t="s">
        <v>2905</v>
      </c>
      <c r="E38" s="292" t="s">
        <v>254</v>
      </c>
      <c r="F38" s="293" t="s">
        <v>255</v>
      </c>
      <c r="G38" s="293"/>
      <c r="H38" s="292" t="s">
        <v>195</v>
      </c>
      <c r="I38" s="292" t="s">
        <v>196</v>
      </c>
      <c r="J38" s="226" t="s">
        <v>197</v>
      </c>
      <c r="K38" s="300">
        <v>44431</v>
      </c>
      <c r="L38" s="300">
        <v>44431</v>
      </c>
      <c r="M38" s="300">
        <v>44533</v>
      </c>
      <c r="N38" s="292" t="s">
        <v>7</v>
      </c>
      <c r="O38" s="292" t="s">
        <v>13</v>
      </c>
      <c r="P38" s="271" t="s">
        <v>230</v>
      </c>
      <c r="T38" s="292"/>
      <c r="V38" s="292"/>
      <c r="W38" s="292"/>
      <c r="X38" s="293" t="str">
        <f>VLOOKUP(功能_33[[#This Row],[User]],SKL放款!A:G,7,FALSE)</f>
        <v>放款推展課</v>
      </c>
      <c r="Y38" s="300">
        <v>44533</v>
      </c>
      <c r="Z38" s="300">
        <v>44477</v>
      </c>
      <c r="AA38" s="300">
        <v>44477</v>
      </c>
      <c r="AB38" s="300">
        <v>44477</v>
      </c>
      <c r="AC38" s="300"/>
      <c r="AD38" s="300" t="s">
        <v>199</v>
      </c>
      <c r="AE38" s="300"/>
      <c r="AF38" s="356"/>
      <c r="AG38" s="300" t="str">
        <f>IFERROR(IF(VLOOKUP(功能_33[[#This Row],[功能代號]],E:Q,11,FALSE)=0,"",VLOOKUP(功能_33[[#This Row],[功能代號]],E:Q,11,FALSE)),"")</f>
        <v>李珮君</v>
      </c>
      <c r="AH38" s="300"/>
      <c r="AI38" s="300"/>
      <c r="AJ38" s="293"/>
      <c r="AL38" s="292" t="s">
        <v>192</v>
      </c>
      <c r="AM38" s="292" t="s">
        <v>192</v>
      </c>
      <c r="AN38" s="293" t="e">
        <f>VLOOKUP(功能_33[[#This Row],[功能代號]],需二審tmp!A:A,1,FALSE)</f>
        <v>#N/A</v>
      </c>
      <c r="AO38" s="357">
        <v>44523</v>
      </c>
      <c r="AQ38" s="579" t="str">
        <f t="shared" si="0"/>
        <v/>
      </c>
      <c r="AR38" s="581" t="str">
        <f t="shared" si="1"/>
        <v>2-2</v>
      </c>
      <c r="AS38" s="583" t="str">
        <f t="shared" si="2"/>
        <v/>
      </c>
      <c r="AT38" s="585" t="str">
        <f t="shared" si="6"/>
        <v/>
      </c>
      <c r="AU38" s="587" t="str">
        <f t="shared" si="7"/>
        <v/>
      </c>
      <c r="AV38" s="589" t="str">
        <f t="shared" si="8"/>
        <v/>
      </c>
      <c r="AW38" s="613" t="str">
        <f>IFERROR(VLOOKUP(功能_33[[#This Row],[流程]],#REF!,1,FALSE),"")</f>
        <v/>
      </c>
    </row>
    <row r="39" spans="3:49" ht="14.25" customHeight="1" x14ac:dyDescent="0.3">
      <c r="C39" s="293" t="s">
        <v>92</v>
      </c>
      <c r="D39" s="227" t="s">
        <v>2905</v>
      </c>
      <c r="E39" s="292" t="s">
        <v>256</v>
      </c>
      <c r="F39" s="293" t="s">
        <v>257</v>
      </c>
      <c r="G39" s="293"/>
      <c r="H39" s="292" t="s">
        <v>195</v>
      </c>
      <c r="I39" s="292" t="s">
        <v>196</v>
      </c>
      <c r="J39" s="226" t="s">
        <v>197</v>
      </c>
      <c r="K39" s="300">
        <v>44431</v>
      </c>
      <c r="L39" s="300">
        <v>44431</v>
      </c>
      <c r="M39" s="300">
        <v>44533</v>
      </c>
      <c r="N39" s="292" t="s">
        <v>7</v>
      </c>
      <c r="O39" s="292" t="s">
        <v>13</v>
      </c>
      <c r="P39" s="271" t="s">
        <v>230</v>
      </c>
      <c r="T39" s="292"/>
      <c r="V39" s="292"/>
      <c r="W39" s="292"/>
      <c r="X39" s="293" t="str">
        <f>VLOOKUP(功能_33[[#This Row],[User]],SKL放款!A:G,7,FALSE)</f>
        <v>放款推展課</v>
      </c>
      <c r="Y39" s="300">
        <v>44533</v>
      </c>
      <c r="Z39" s="300">
        <v>44477</v>
      </c>
      <c r="AA39" s="300">
        <v>44477</v>
      </c>
      <c r="AB39" s="300">
        <v>44477</v>
      </c>
      <c r="AC39" s="300"/>
      <c r="AD39" s="300" t="s">
        <v>199</v>
      </c>
      <c r="AE39" s="300"/>
      <c r="AF39" s="356"/>
      <c r="AG39" s="300" t="str">
        <f>IFERROR(IF(VLOOKUP(功能_33[[#This Row],[功能代號]],E:Q,11,FALSE)=0,"",VLOOKUP(功能_33[[#This Row],[功能代號]],E:Q,11,FALSE)),"")</f>
        <v>李珮君</v>
      </c>
      <c r="AH39" s="300"/>
      <c r="AI39" s="300"/>
      <c r="AJ39" s="293"/>
      <c r="AL39" s="292" t="s">
        <v>192</v>
      </c>
      <c r="AM39" s="292" t="s">
        <v>192</v>
      </c>
      <c r="AN39" s="293" t="e">
        <f>VLOOKUP(功能_33[[#This Row],[功能代號]],需二審tmp!A:A,1,FALSE)</f>
        <v>#N/A</v>
      </c>
      <c r="AO39" s="357">
        <v>44523</v>
      </c>
      <c r="AQ39" s="579" t="str">
        <f t="shared" si="0"/>
        <v/>
      </c>
      <c r="AR39" s="581" t="str">
        <f t="shared" si="1"/>
        <v>2-2</v>
      </c>
      <c r="AS39" s="583" t="str">
        <f t="shared" si="2"/>
        <v/>
      </c>
      <c r="AT39" s="585" t="str">
        <f t="shared" si="6"/>
        <v/>
      </c>
      <c r="AU39" s="587" t="str">
        <f t="shared" si="7"/>
        <v/>
      </c>
      <c r="AV39" s="589" t="str">
        <f t="shared" si="8"/>
        <v/>
      </c>
      <c r="AW39" s="613" t="str">
        <f>IFERROR(VLOOKUP(功能_33[[#This Row],[流程]],#REF!,1,FALSE),"")</f>
        <v/>
      </c>
    </row>
    <row r="40" spans="3:49" ht="14.25" customHeight="1" x14ac:dyDescent="0.3">
      <c r="C40" s="293" t="s">
        <v>92</v>
      </c>
      <c r="D40" s="227" t="s">
        <v>2905</v>
      </c>
      <c r="E40" s="292" t="s">
        <v>258</v>
      </c>
      <c r="F40" s="293" t="s">
        <v>259</v>
      </c>
      <c r="G40" s="293"/>
      <c r="H40" s="292" t="s">
        <v>195</v>
      </c>
      <c r="I40" s="292" t="s">
        <v>196</v>
      </c>
      <c r="J40" s="226" t="s">
        <v>197</v>
      </c>
      <c r="K40" s="300">
        <v>44431</v>
      </c>
      <c r="L40" s="300">
        <v>44431</v>
      </c>
      <c r="M40" s="300">
        <v>44533</v>
      </c>
      <c r="N40" s="292" t="s">
        <v>7</v>
      </c>
      <c r="O40" s="292" t="s">
        <v>13</v>
      </c>
      <c r="P40" s="271" t="s">
        <v>230</v>
      </c>
      <c r="T40" s="292"/>
      <c r="V40" s="292"/>
      <c r="W40" s="292"/>
      <c r="X40" s="293" t="str">
        <f>VLOOKUP(功能_33[[#This Row],[User]],SKL放款!A:G,7,FALSE)</f>
        <v>放款推展課</v>
      </c>
      <c r="Y40" s="300">
        <v>44533</v>
      </c>
      <c r="Z40" s="300">
        <v>44477</v>
      </c>
      <c r="AA40" s="300">
        <v>44477</v>
      </c>
      <c r="AB40" s="300">
        <v>44477</v>
      </c>
      <c r="AC40" s="300"/>
      <c r="AD40" s="300" t="s">
        <v>199</v>
      </c>
      <c r="AE40" s="300"/>
      <c r="AF40" s="356"/>
      <c r="AG40" s="300" t="str">
        <f>IFERROR(IF(VLOOKUP(功能_33[[#This Row],[功能代號]],E:Q,11,FALSE)=0,"",VLOOKUP(功能_33[[#This Row],[功能代號]],E:Q,11,FALSE)),"")</f>
        <v>李珮君</v>
      </c>
      <c r="AH40" s="300"/>
      <c r="AI40" s="300"/>
      <c r="AJ40" s="293"/>
      <c r="AL40" s="292" t="s">
        <v>192</v>
      </c>
      <c r="AM40" s="292" t="s">
        <v>192</v>
      </c>
      <c r="AN40" s="293" t="e">
        <f>VLOOKUP(功能_33[[#This Row],[功能代號]],需二審tmp!A:A,1,FALSE)</f>
        <v>#N/A</v>
      </c>
      <c r="AO40" s="357">
        <v>44523</v>
      </c>
      <c r="AQ40" s="579" t="str">
        <f t="shared" si="0"/>
        <v/>
      </c>
      <c r="AR40" s="581" t="str">
        <f t="shared" si="1"/>
        <v>2-2</v>
      </c>
      <c r="AS40" s="583" t="str">
        <f t="shared" si="2"/>
        <v/>
      </c>
      <c r="AT40" s="585" t="str">
        <f t="shared" si="6"/>
        <v/>
      </c>
      <c r="AU40" s="587" t="str">
        <f t="shared" si="7"/>
        <v/>
      </c>
      <c r="AV40" s="589" t="str">
        <f t="shared" si="8"/>
        <v/>
      </c>
      <c r="AW40" s="613" t="str">
        <f>IFERROR(VLOOKUP(功能_33[[#This Row],[流程]],#REF!,1,FALSE),"")</f>
        <v/>
      </c>
    </row>
    <row r="41" spans="3:49" ht="14.25" customHeight="1" x14ac:dyDescent="0.3">
      <c r="C41" s="293" t="s">
        <v>92</v>
      </c>
      <c r="D41" s="293" t="s">
        <v>2939</v>
      </c>
      <c r="E41" s="292" t="s">
        <v>260</v>
      </c>
      <c r="F41" s="293" t="s">
        <v>261</v>
      </c>
      <c r="G41" s="293"/>
      <c r="H41" s="292" t="s">
        <v>195</v>
      </c>
      <c r="I41" s="292" t="s">
        <v>206</v>
      </c>
      <c r="J41" s="226" t="s">
        <v>3062</v>
      </c>
      <c r="K41" s="300">
        <v>44431</v>
      </c>
      <c r="L41" s="300">
        <v>44431</v>
      </c>
      <c r="M41" s="300">
        <v>44536</v>
      </c>
      <c r="N41" s="292" t="s">
        <v>10</v>
      </c>
      <c r="O41" s="292" t="s">
        <v>13</v>
      </c>
      <c r="P41" s="271" t="s">
        <v>230</v>
      </c>
      <c r="T41" s="292"/>
      <c r="V41" s="292"/>
      <c r="W41" s="292"/>
      <c r="X41" s="293" t="str">
        <f>VLOOKUP(功能_33[[#This Row],[User]],SKL放款!A:G,7,FALSE)</f>
        <v>放款推展課</v>
      </c>
      <c r="Y41" s="300">
        <v>44533</v>
      </c>
      <c r="Z41" s="300">
        <v>44470</v>
      </c>
      <c r="AA41" s="300">
        <f>IF(功能_33[[#This Row],[URS交二審]]=0,"",功能_33[[#This Row],[URS交二審]]+7)</f>
        <v>44477</v>
      </c>
      <c r="AB41" s="300">
        <f>IF(功能_33[[#This Row],[URS交二審]]=0,"",功能_33[[#This Row],[URS交二審]]+7)</f>
        <v>44477</v>
      </c>
      <c r="AC41" s="300">
        <v>44539</v>
      </c>
      <c r="AD41" s="300" t="s">
        <v>199</v>
      </c>
      <c r="AE41" s="300"/>
      <c r="AF41" s="356"/>
      <c r="AG41" s="300" t="str">
        <f>IFERROR(IF(VLOOKUP(功能_33[[#This Row],[功能代號]],E:Q,11,FALSE)=0,"",VLOOKUP(功能_33[[#This Row],[功能代號]],E:Q,11,FALSE)),"")</f>
        <v>李珮君</v>
      </c>
      <c r="AH41" s="300"/>
      <c r="AI41" s="300"/>
      <c r="AJ41" s="293"/>
      <c r="AL41" s="292" t="s">
        <v>192</v>
      </c>
      <c r="AN41" s="293" t="e">
        <f>VLOOKUP(功能_33[[#This Row],[功能代號]],需二審tmp!A:A,1,FALSE)</f>
        <v>#N/A</v>
      </c>
      <c r="AO41" s="357">
        <v>44523</v>
      </c>
      <c r="AQ41" s="579" t="str">
        <f t="shared" si="0"/>
        <v>2-3</v>
      </c>
      <c r="AR41" s="581" t="str">
        <f t="shared" si="1"/>
        <v/>
      </c>
      <c r="AS41" s="583" t="str">
        <f t="shared" si="2"/>
        <v/>
      </c>
      <c r="AT41" s="585" t="str">
        <f t="shared" si="6"/>
        <v/>
      </c>
      <c r="AU41" s="587" t="str">
        <f t="shared" si="7"/>
        <v/>
      </c>
      <c r="AV41" s="589" t="str">
        <f t="shared" si="8"/>
        <v/>
      </c>
      <c r="AW41" s="613" t="str">
        <f>IFERROR(VLOOKUP(功能_33[[#This Row],[流程]],#REF!,1,FALSE),"")</f>
        <v/>
      </c>
    </row>
    <row r="42" spans="3:49" ht="14.25" customHeight="1" x14ac:dyDescent="0.3">
      <c r="C42" s="293" t="s">
        <v>92</v>
      </c>
      <c r="D42" s="293" t="s">
        <v>2939</v>
      </c>
      <c r="E42" s="292" t="s">
        <v>262</v>
      </c>
      <c r="F42" s="293" t="s">
        <v>263</v>
      </c>
      <c r="G42" s="293"/>
      <c r="H42" s="292" t="s">
        <v>195</v>
      </c>
      <c r="I42" s="292" t="s">
        <v>206</v>
      </c>
      <c r="J42" s="226" t="s">
        <v>3062</v>
      </c>
      <c r="K42" s="300">
        <v>44431</v>
      </c>
      <c r="L42" s="300">
        <v>44431</v>
      </c>
      <c r="M42" s="300">
        <f>IFERROR(IF(VLOOKUP(功能_33[[#This Row],[功能代號]],討論項目!A:H,8,FALSE)=0,"",VLOOKUP(功能_33[[#This Row],[功能代號]],討論項目!A:H,8,FALSE)),"")</f>
        <v>44456</v>
      </c>
      <c r="N42" s="292" t="s">
        <v>10</v>
      </c>
      <c r="O42" s="292" t="s">
        <v>13</v>
      </c>
      <c r="P42" s="271" t="s">
        <v>230</v>
      </c>
      <c r="T42" s="292"/>
      <c r="V42" s="292"/>
      <c r="W42" s="292"/>
      <c r="X42" s="293" t="str">
        <f>VLOOKUP(功能_33[[#This Row],[User]],SKL放款!A:G,7,FALSE)</f>
        <v>放款推展課</v>
      </c>
      <c r="Y42" s="300">
        <v>44533</v>
      </c>
      <c r="Z42" s="300">
        <v>44470</v>
      </c>
      <c r="AA42" s="300">
        <f>IF(功能_33[[#This Row],[URS交二審]]=0,"",功能_33[[#This Row],[URS交二審]]+7)</f>
        <v>44477</v>
      </c>
      <c r="AB42" s="300">
        <f>IF(功能_33[[#This Row],[URS交二審]]=0,"",功能_33[[#This Row],[URS交二審]]+7)</f>
        <v>44477</v>
      </c>
      <c r="AC42" s="300">
        <v>44539</v>
      </c>
      <c r="AD42" s="300" t="s">
        <v>199</v>
      </c>
      <c r="AE42" s="300"/>
      <c r="AF42" s="356"/>
      <c r="AG42" s="300" t="str">
        <f>IFERROR(IF(VLOOKUP(功能_33[[#This Row],[功能代號]],E:Q,11,FALSE)=0,"",VLOOKUP(功能_33[[#This Row],[功能代號]],E:Q,11,FALSE)),"")</f>
        <v>李珮君</v>
      </c>
      <c r="AH42" s="300"/>
      <c r="AI42" s="300"/>
      <c r="AJ42" s="293"/>
      <c r="AL42" s="292" t="s">
        <v>192</v>
      </c>
      <c r="AN42" s="293" t="str">
        <f>VLOOKUP(功能_33[[#This Row],[功能代號]],需二審tmp!A:A,1,FALSE)</f>
        <v>L2221</v>
      </c>
      <c r="AO42" s="357">
        <v>44523</v>
      </c>
      <c r="AQ42" s="579" t="str">
        <f t="shared" si="0"/>
        <v>2-3</v>
      </c>
      <c r="AR42" s="581" t="str">
        <f t="shared" si="1"/>
        <v/>
      </c>
      <c r="AS42" s="583" t="str">
        <f t="shared" si="2"/>
        <v/>
      </c>
      <c r="AT42" s="585" t="str">
        <f t="shared" si="6"/>
        <v/>
      </c>
      <c r="AU42" s="587" t="str">
        <f t="shared" si="7"/>
        <v/>
      </c>
      <c r="AV42" s="589" t="str">
        <f t="shared" si="8"/>
        <v/>
      </c>
      <c r="AW42" s="613" t="str">
        <f>IFERROR(VLOOKUP(功能_33[[#This Row],[流程]],#REF!,1,FALSE),"")</f>
        <v/>
      </c>
    </row>
    <row r="43" spans="3:49" ht="14.25" customHeight="1" x14ac:dyDescent="0.3">
      <c r="C43" s="293" t="s">
        <v>92</v>
      </c>
      <c r="D43" s="293" t="s">
        <v>2929</v>
      </c>
      <c r="E43" s="292" t="s">
        <v>265</v>
      </c>
      <c r="F43" s="293" t="s">
        <v>266</v>
      </c>
      <c r="G43" s="293"/>
      <c r="H43" s="292" t="s">
        <v>195</v>
      </c>
      <c r="I43" s="292" t="s">
        <v>206</v>
      </c>
      <c r="J43" s="226" t="s">
        <v>197</v>
      </c>
      <c r="K43" s="300">
        <v>44431</v>
      </c>
      <c r="L43" s="300">
        <v>44432</v>
      </c>
      <c r="M43" s="300">
        <f>IFERROR(IF(VLOOKUP(功能_33[[#This Row],[功能代號]],討論項目!A:H,8,FALSE)=0,"",VLOOKUP(功能_33[[#This Row],[功能代號]],討論項目!A:H,8,FALSE)),"")</f>
        <v>44434</v>
      </c>
      <c r="N43" s="292" t="s">
        <v>10</v>
      </c>
      <c r="O43" s="292" t="s">
        <v>13</v>
      </c>
      <c r="P43" s="271" t="s">
        <v>230</v>
      </c>
      <c r="T43" s="292"/>
      <c r="V43" s="292"/>
      <c r="W43" s="292"/>
      <c r="X43" s="293" t="str">
        <f>VLOOKUP(功能_33[[#This Row],[User]],SKL放款!A:G,7,FALSE)</f>
        <v>放款推展課</v>
      </c>
      <c r="Y43" s="300">
        <v>44533</v>
      </c>
      <c r="Z43" s="300">
        <v>44533</v>
      </c>
      <c r="AA43" s="300">
        <v>44543</v>
      </c>
      <c r="AB43" s="300"/>
      <c r="AC43" s="300"/>
      <c r="AD43" s="300"/>
      <c r="AE43" s="300"/>
      <c r="AF43" s="356"/>
      <c r="AG43" s="300" t="str">
        <f>IFERROR(IF(VLOOKUP(功能_33[[#This Row],[功能代號]],E:Q,11,FALSE)=0,"",VLOOKUP(功能_33[[#This Row],[功能代號]],E:Q,11,FALSE)),"")</f>
        <v>李珮君</v>
      </c>
      <c r="AH43" s="300"/>
      <c r="AI43" s="300"/>
      <c r="AJ43" s="293"/>
      <c r="AL43" s="292" t="s">
        <v>192</v>
      </c>
      <c r="AN43" s="293" t="str">
        <f>VLOOKUP(功能_33[[#This Row],[功能代號]],需二審tmp!A:A,1,FALSE)</f>
        <v>L2038</v>
      </c>
      <c r="AO43" s="357">
        <v>44523</v>
      </c>
      <c r="AQ43" s="579" t="str">
        <f t="shared" si="0"/>
        <v/>
      </c>
      <c r="AR43" s="581" t="str">
        <f t="shared" si="1"/>
        <v/>
      </c>
      <c r="AS43" s="583" t="str">
        <f t="shared" si="2"/>
        <v>2-4</v>
      </c>
      <c r="AT43" s="585" t="str">
        <f t="shared" si="6"/>
        <v/>
      </c>
      <c r="AU43" s="587" t="str">
        <f t="shared" si="7"/>
        <v/>
      </c>
      <c r="AV43" s="589" t="str">
        <f t="shared" si="8"/>
        <v/>
      </c>
      <c r="AW43" s="613" t="str">
        <f>IFERROR(VLOOKUP(功能_33[[#This Row],[流程]],#REF!,1,FALSE),"")</f>
        <v/>
      </c>
    </row>
    <row r="44" spans="3:49" ht="14.25" customHeight="1" x14ac:dyDescent="0.3">
      <c r="C44" s="293" t="s">
        <v>92</v>
      </c>
      <c r="D44" s="293" t="s">
        <v>2929</v>
      </c>
      <c r="E44" s="292" t="s">
        <v>267</v>
      </c>
      <c r="F44" s="293" t="s">
        <v>268</v>
      </c>
      <c r="G44" s="293"/>
      <c r="H44" s="292" t="s">
        <v>195</v>
      </c>
      <c r="I44" s="292" t="s">
        <v>206</v>
      </c>
      <c r="J44" s="226" t="s">
        <v>197</v>
      </c>
      <c r="K44" s="300">
        <v>44432</v>
      </c>
      <c r="L44" s="300">
        <v>44432</v>
      </c>
      <c r="M44" s="300">
        <f>IFERROR(IF(VLOOKUP(功能_33[[#This Row],[功能代號]],討論項目!A:H,8,FALSE)=0,"",VLOOKUP(功能_33[[#This Row],[功能代號]],討論項目!A:H,8,FALSE)),"")</f>
        <v>44447</v>
      </c>
      <c r="N44" s="292" t="s">
        <v>10</v>
      </c>
      <c r="O44" s="292" t="s">
        <v>13</v>
      </c>
      <c r="P44" s="271" t="s">
        <v>269</v>
      </c>
      <c r="T44" s="292"/>
      <c r="V44" s="292"/>
      <c r="W44" s="292"/>
      <c r="X44" s="293" t="str">
        <f>VLOOKUP(功能_33[[#This Row],[User]],SKL放款!A:G,7,FALSE)</f>
        <v>放款推展課</v>
      </c>
      <c r="Y44" s="300">
        <v>44533</v>
      </c>
      <c r="Z44" s="300">
        <v>44533</v>
      </c>
      <c r="AA44" s="300">
        <v>44543</v>
      </c>
      <c r="AB44" s="300"/>
      <c r="AC44" s="300"/>
      <c r="AD44" s="300"/>
      <c r="AE44" s="300"/>
      <c r="AF44" s="356"/>
      <c r="AG44" s="300" t="str">
        <f>IFERROR(IF(VLOOKUP(功能_33[[#This Row],[功能代號]],E:Q,11,FALSE)=0,"",VLOOKUP(功能_33[[#This Row],[功能代號]],E:Q,11,FALSE)),"")</f>
        <v>李珮君</v>
      </c>
      <c r="AH44" s="300"/>
      <c r="AI44" s="300"/>
      <c r="AJ44" s="293"/>
      <c r="AL44" s="292" t="s">
        <v>270</v>
      </c>
      <c r="AM44" s="303" t="s">
        <v>271</v>
      </c>
      <c r="AN44" s="293" t="str">
        <f>VLOOKUP(功能_33[[#This Row],[功能代號]],需二審tmp!A:A,1,FALSE)</f>
        <v>L2411</v>
      </c>
      <c r="AO44" s="357">
        <v>44523</v>
      </c>
      <c r="AQ44" s="579" t="str">
        <f t="shared" si="0"/>
        <v/>
      </c>
      <c r="AR44" s="581" t="str">
        <f t="shared" si="1"/>
        <v/>
      </c>
      <c r="AS44" s="583" t="str">
        <f t="shared" si="2"/>
        <v>2-4</v>
      </c>
      <c r="AT44" s="585" t="str">
        <f t="shared" si="6"/>
        <v/>
      </c>
      <c r="AU44" s="587" t="str">
        <f t="shared" si="7"/>
        <v/>
      </c>
      <c r="AV44" s="589" t="str">
        <f t="shared" si="8"/>
        <v/>
      </c>
      <c r="AW44" s="613" t="str">
        <f>IFERROR(VLOOKUP(功能_33[[#This Row],[流程]],#REF!,1,FALSE),"")</f>
        <v/>
      </c>
    </row>
    <row r="45" spans="3:49" ht="14.25" customHeight="1" x14ac:dyDescent="0.3">
      <c r="C45" s="293" t="s">
        <v>92</v>
      </c>
      <c r="D45" s="293" t="s">
        <v>2929</v>
      </c>
      <c r="E45" s="292" t="s">
        <v>272</v>
      </c>
      <c r="F45" s="293" t="s">
        <v>273</v>
      </c>
      <c r="G45" s="293"/>
      <c r="H45" s="292" t="s">
        <v>195</v>
      </c>
      <c r="I45" s="292" t="s">
        <v>206</v>
      </c>
      <c r="J45" s="226" t="s">
        <v>197</v>
      </c>
      <c r="K45" s="300">
        <v>44432</v>
      </c>
      <c r="L45" s="300">
        <v>44432</v>
      </c>
      <c r="M45" s="300">
        <f>IFERROR(IF(VLOOKUP(功能_33[[#This Row],[功能代號]],討論項目!A:H,8,FALSE)=0,"",VLOOKUP(功能_33[[#This Row],[功能代號]],討論項目!A:H,8,FALSE)),"")</f>
        <v>44445</v>
      </c>
      <c r="N45" s="292" t="s">
        <v>10</v>
      </c>
      <c r="O45" s="292" t="s">
        <v>13</v>
      </c>
      <c r="P45" s="271" t="s">
        <v>230</v>
      </c>
      <c r="T45" s="292"/>
      <c r="V45" s="292"/>
      <c r="W45" s="292"/>
      <c r="X45" s="293" t="str">
        <f>VLOOKUP(功能_33[[#This Row],[User]],SKL放款!A:G,7,FALSE)</f>
        <v>放款推展課</v>
      </c>
      <c r="Y45" s="300">
        <v>44533</v>
      </c>
      <c r="Z45" s="300">
        <v>44533</v>
      </c>
      <c r="AA45" s="300">
        <v>44543</v>
      </c>
      <c r="AB45" s="300"/>
      <c r="AC45" s="300"/>
      <c r="AD45" s="300"/>
      <c r="AE45" s="300"/>
      <c r="AF45" s="356"/>
      <c r="AG45" s="300" t="str">
        <f>IFERROR(IF(VLOOKUP(功能_33[[#This Row],[功能代號]],E:Q,11,FALSE)=0,"",VLOOKUP(功能_33[[#This Row],[功能代號]],E:Q,11,FALSE)),"")</f>
        <v>李珮君</v>
      </c>
      <c r="AH45" s="300"/>
      <c r="AI45" s="300"/>
      <c r="AJ45" s="293"/>
      <c r="AK45" s="225">
        <v>44494</v>
      </c>
      <c r="AL45" s="292" t="s">
        <v>270</v>
      </c>
      <c r="AM45" s="293" t="s">
        <v>274</v>
      </c>
      <c r="AN45" s="293" t="str">
        <f>VLOOKUP(功能_33[[#This Row],[功能代號]],需二審tmp!A:A,1,FALSE)</f>
        <v>L2911</v>
      </c>
      <c r="AO45" s="357">
        <v>44523</v>
      </c>
      <c r="AQ45" s="579" t="str">
        <f t="shared" si="0"/>
        <v/>
      </c>
      <c r="AR45" s="581" t="str">
        <f t="shared" si="1"/>
        <v/>
      </c>
      <c r="AS45" s="583" t="str">
        <f t="shared" si="2"/>
        <v>2-4</v>
      </c>
      <c r="AT45" s="585" t="str">
        <f t="shared" si="6"/>
        <v/>
      </c>
      <c r="AU45" s="587" t="str">
        <f t="shared" si="7"/>
        <v/>
      </c>
      <c r="AV45" s="589" t="str">
        <f t="shared" si="8"/>
        <v/>
      </c>
      <c r="AW45" s="613" t="str">
        <f>IFERROR(VLOOKUP(功能_33[[#This Row],[流程]],#REF!,1,FALSE),"")</f>
        <v/>
      </c>
    </row>
    <row r="46" spans="3:49" ht="14.25" customHeight="1" x14ac:dyDescent="0.3">
      <c r="C46" s="293" t="s">
        <v>92</v>
      </c>
      <c r="D46" s="293" t="s">
        <v>2929</v>
      </c>
      <c r="E46" s="292" t="s">
        <v>275</v>
      </c>
      <c r="F46" s="293" t="s">
        <v>276</v>
      </c>
      <c r="G46" s="293"/>
      <c r="H46" s="292" t="s">
        <v>195</v>
      </c>
      <c r="I46" s="292" t="s">
        <v>206</v>
      </c>
      <c r="J46" s="226" t="s">
        <v>197</v>
      </c>
      <c r="K46" s="300">
        <v>44432</v>
      </c>
      <c r="L46" s="300">
        <v>44432</v>
      </c>
      <c r="M46" s="300">
        <f>IFERROR(IF(VLOOKUP(功能_33[[#This Row],[功能代號]],討論項目!A:H,8,FALSE)=0,"",VLOOKUP(功能_33[[#This Row],[功能代號]],討論項目!A:H,8,FALSE)),"")</f>
        <v>44445</v>
      </c>
      <c r="N46" s="292" t="s">
        <v>10</v>
      </c>
      <c r="O46" s="292" t="s">
        <v>13</v>
      </c>
      <c r="P46" s="271" t="s">
        <v>230</v>
      </c>
      <c r="T46" s="292"/>
      <c r="V46" s="292"/>
      <c r="W46" s="292"/>
      <c r="X46" s="293" t="str">
        <f>VLOOKUP(功能_33[[#This Row],[User]],SKL放款!A:G,7,FALSE)</f>
        <v>放款推展課</v>
      </c>
      <c r="Y46" s="300">
        <v>44533</v>
      </c>
      <c r="Z46" s="300">
        <v>44533</v>
      </c>
      <c r="AA46" s="300">
        <v>44543</v>
      </c>
      <c r="AB46" s="300"/>
      <c r="AC46" s="300"/>
      <c r="AD46" s="300"/>
      <c r="AE46" s="300"/>
      <c r="AF46" s="356"/>
      <c r="AG46" s="300" t="str">
        <f>IFERROR(IF(VLOOKUP(功能_33[[#This Row],[功能代號]],E:Q,11,FALSE)=0,"",VLOOKUP(功能_33[[#This Row],[功能代號]],E:Q,11,FALSE)),"")</f>
        <v>李珮君</v>
      </c>
      <c r="AH46" s="300"/>
      <c r="AI46" s="300"/>
      <c r="AJ46" s="293"/>
      <c r="AL46" s="292" t="s">
        <v>192</v>
      </c>
      <c r="AM46" s="303"/>
      <c r="AN46" s="293" t="str">
        <f>VLOOKUP(功能_33[[#This Row],[功能代號]],需二審tmp!A:A,1,FALSE)</f>
        <v>L2415</v>
      </c>
      <c r="AO46" s="357">
        <v>44523</v>
      </c>
      <c r="AQ46" s="579" t="str">
        <f t="shared" si="0"/>
        <v/>
      </c>
      <c r="AR46" s="581" t="str">
        <f t="shared" si="1"/>
        <v/>
      </c>
      <c r="AS46" s="583" t="str">
        <f t="shared" si="2"/>
        <v>2-4</v>
      </c>
      <c r="AT46" s="585" t="str">
        <f t="shared" si="6"/>
        <v/>
      </c>
      <c r="AU46" s="587" t="str">
        <f t="shared" si="7"/>
        <v/>
      </c>
      <c r="AV46" s="589" t="str">
        <f t="shared" si="8"/>
        <v/>
      </c>
      <c r="AW46" s="613" t="str">
        <f>IFERROR(VLOOKUP(功能_33[[#This Row],[流程]],#REF!,1,FALSE),"")</f>
        <v/>
      </c>
    </row>
    <row r="47" spans="3:49" ht="14.25" customHeight="1" x14ac:dyDescent="0.3">
      <c r="C47" s="293" t="s">
        <v>92</v>
      </c>
      <c r="D47" s="293" t="s">
        <v>2929</v>
      </c>
      <c r="E47" s="292" t="s">
        <v>277</v>
      </c>
      <c r="F47" s="293" t="s">
        <v>278</v>
      </c>
      <c r="G47" s="293"/>
      <c r="H47" s="292" t="s">
        <v>195</v>
      </c>
      <c r="I47" s="292" t="s">
        <v>206</v>
      </c>
      <c r="J47" s="226" t="s">
        <v>3002</v>
      </c>
      <c r="K47" s="300">
        <v>44432</v>
      </c>
      <c r="L47" s="300">
        <v>44432</v>
      </c>
      <c r="M47" s="300">
        <v>44536</v>
      </c>
      <c r="N47" s="292" t="s">
        <v>10</v>
      </c>
      <c r="O47" s="292" t="s">
        <v>13</v>
      </c>
      <c r="P47" s="271" t="s">
        <v>230</v>
      </c>
      <c r="T47" s="292"/>
      <c r="V47" s="292"/>
      <c r="W47" s="292"/>
      <c r="X47" s="293" t="str">
        <f>VLOOKUP(功能_33[[#This Row],[User]],SKL放款!A:G,7,FALSE)</f>
        <v>放款推展課</v>
      </c>
      <c r="Y47" s="300">
        <v>44533</v>
      </c>
      <c r="Z47" s="300">
        <v>44477</v>
      </c>
      <c r="AA47" s="300">
        <v>44477</v>
      </c>
      <c r="AB47" s="300">
        <v>44477</v>
      </c>
      <c r="AC47" s="300"/>
      <c r="AD47" s="300" t="s">
        <v>199</v>
      </c>
      <c r="AE47" s="300"/>
      <c r="AF47" s="356"/>
      <c r="AG47" s="300" t="str">
        <f>IFERROR(IF(VLOOKUP(功能_33[[#This Row],[功能代號]],E:Q,11,FALSE)=0,"",VLOOKUP(功能_33[[#This Row],[功能代號]],E:Q,11,FALSE)),"")</f>
        <v>李珮君</v>
      </c>
      <c r="AH47" s="300"/>
      <c r="AI47" s="300"/>
      <c r="AJ47" s="293"/>
      <c r="AL47" s="292" t="s">
        <v>270</v>
      </c>
      <c r="AM47" s="293" t="s">
        <v>274</v>
      </c>
      <c r="AN47" s="293" t="e">
        <f>VLOOKUP(功能_33[[#This Row],[功能代號]],需二審tmp!A:A,1,FALSE)</f>
        <v>#N/A</v>
      </c>
      <c r="AO47" s="357">
        <v>44523</v>
      </c>
      <c r="AQ47" s="579" t="str">
        <f t="shared" si="0"/>
        <v/>
      </c>
      <c r="AR47" s="581" t="str">
        <f t="shared" si="1"/>
        <v>2-4</v>
      </c>
      <c r="AS47" s="583" t="str">
        <f t="shared" si="2"/>
        <v/>
      </c>
      <c r="AT47" s="585" t="str">
        <f t="shared" si="6"/>
        <v/>
      </c>
      <c r="AU47" s="587" t="str">
        <f t="shared" si="7"/>
        <v/>
      </c>
      <c r="AV47" s="589" t="str">
        <f t="shared" si="8"/>
        <v/>
      </c>
      <c r="AW47" s="613" t="str">
        <f>IFERROR(VLOOKUP(功能_33[[#This Row],[流程]],#REF!,1,FALSE),"")</f>
        <v/>
      </c>
    </row>
    <row r="48" spans="3:49" ht="14.25" customHeight="1" x14ac:dyDescent="0.3">
      <c r="C48" s="293" t="s">
        <v>92</v>
      </c>
      <c r="D48" s="293" t="s">
        <v>2929</v>
      </c>
      <c r="E48" s="292" t="s">
        <v>279</v>
      </c>
      <c r="F48" s="293" t="s">
        <v>280</v>
      </c>
      <c r="G48" s="293"/>
      <c r="H48" s="292" t="s">
        <v>195</v>
      </c>
      <c r="I48" s="292" t="s">
        <v>206</v>
      </c>
      <c r="J48" s="226" t="s">
        <v>3002</v>
      </c>
      <c r="K48" s="300">
        <v>44432</v>
      </c>
      <c r="L48" s="300">
        <v>44432</v>
      </c>
      <c r="M48" s="300">
        <v>44536</v>
      </c>
      <c r="N48" s="292" t="s">
        <v>10</v>
      </c>
      <c r="O48" s="292" t="s">
        <v>174</v>
      </c>
      <c r="P48" s="271" t="s">
        <v>230</v>
      </c>
      <c r="T48" s="292"/>
      <c r="V48" s="292"/>
      <c r="W48" s="292"/>
      <c r="X48" s="293" t="str">
        <f>VLOOKUP(功能_33[[#This Row],[User]],SKL放款!A:G,7,FALSE)</f>
        <v>放款服務課</v>
      </c>
      <c r="Y48" s="300">
        <v>44533</v>
      </c>
      <c r="Z48" s="300" t="s">
        <v>198</v>
      </c>
      <c r="AA48" s="300">
        <v>44477</v>
      </c>
      <c r="AB48" s="300">
        <v>44477</v>
      </c>
      <c r="AC48" s="300"/>
      <c r="AD48" s="300" t="s">
        <v>199</v>
      </c>
      <c r="AE48" s="300"/>
      <c r="AF48" s="356"/>
      <c r="AG48" s="300" t="str">
        <f>IFERROR(IF(VLOOKUP(功能_33[[#This Row],[功能代號]],E:Q,11,FALSE)=0,"",VLOOKUP(功能_33[[#This Row],[功能代號]],E:Q,11,FALSE)),"")</f>
        <v>陳政皓</v>
      </c>
      <c r="AH48" s="300"/>
      <c r="AI48" s="300"/>
      <c r="AJ48" s="293"/>
      <c r="AL48" s="292" t="s">
        <v>270</v>
      </c>
      <c r="AM48" s="303" t="s">
        <v>281</v>
      </c>
      <c r="AN48" s="293" t="e">
        <f>VLOOKUP(功能_33[[#This Row],[功能代號]],需二審tmp!A:A,1,FALSE)</f>
        <v>#N/A</v>
      </c>
      <c r="AO48" s="357">
        <v>44523</v>
      </c>
      <c r="AQ48" s="579" t="str">
        <f t="shared" si="0"/>
        <v/>
      </c>
      <c r="AR48" s="581" t="str">
        <f t="shared" si="1"/>
        <v>2-4</v>
      </c>
      <c r="AS48" s="583" t="str">
        <f t="shared" si="2"/>
        <v/>
      </c>
      <c r="AT48" s="585" t="str">
        <f t="shared" si="6"/>
        <v/>
      </c>
      <c r="AU48" s="587" t="str">
        <f t="shared" si="7"/>
        <v/>
      </c>
      <c r="AV48" s="589" t="str">
        <f t="shared" si="8"/>
        <v/>
      </c>
      <c r="AW48" s="613" t="str">
        <f>IFERROR(VLOOKUP(功能_33[[#This Row],[流程]],#REF!,1,FALSE),"")</f>
        <v/>
      </c>
    </row>
    <row r="49" spans="2:49" ht="14.25" customHeight="1" x14ac:dyDescent="0.3">
      <c r="C49" s="293" t="s">
        <v>92</v>
      </c>
      <c r="D49" s="293" t="s">
        <v>2929</v>
      </c>
      <c r="E49" s="292" t="s">
        <v>282</v>
      </c>
      <c r="F49" s="293" t="s">
        <v>283</v>
      </c>
      <c r="G49" s="293"/>
      <c r="H49" s="292" t="s">
        <v>195</v>
      </c>
      <c r="I49" s="292" t="s">
        <v>206</v>
      </c>
      <c r="J49" s="226" t="s">
        <v>3002</v>
      </c>
      <c r="K49" s="300">
        <v>44432</v>
      </c>
      <c r="L49" s="300">
        <v>44432</v>
      </c>
      <c r="M49" s="300">
        <v>44536</v>
      </c>
      <c r="N49" s="292" t="s">
        <v>10</v>
      </c>
      <c r="O49" s="292" t="s">
        <v>174</v>
      </c>
      <c r="P49" s="271" t="s">
        <v>230</v>
      </c>
      <c r="T49" s="292"/>
      <c r="V49" s="292"/>
      <c r="W49" s="292"/>
      <c r="X49" s="293" t="str">
        <f>VLOOKUP(功能_33[[#This Row],[User]],SKL放款!A:G,7,FALSE)</f>
        <v>放款服務課</v>
      </c>
      <c r="Y49" s="300">
        <v>44533</v>
      </c>
      <c r="Z49" s="300" t="s">
        <v>198</v>
      </c>
      <c r="AA49" s="300">
        <v>44477</v>
      </c>
      <c r="AB49" s="300">
        <v>44477</v>
      </c>
      <c r="AC49" s="300"/>
      <c r="AD49" s="300" t="s">
        <v>199</v>
      </c>
      <c r="AE49" s="300"/>
      <c r="AF49" s="356"/>
      <c r="AG49" s="300" t="str">
        <f>IFERROR(IF(VLOOKUP(功能_33[[#This Row],[功能代號]],E:Q,11,FALSE)=0,"",VLOOKUP(功能_33[[#This Row],[功能代號]],E:Q,11,FALSE)),"")</f>
        <v>陳政皓</v>
      </c>
      <c r="AH49" s="300"/>
      <c r="AI49" s="300"/>
      <c r="AJ49" s="293"/>
      <c r="AL49" s="292" t="s">
        <v>192</v>
      </c>
      <c r="AN49" s="293" t="e">
        <f>VLOOKUP(功能_33[[#This Row],[功能代號]],需二審tmp!A:A,1,FALSE)</f>
        <v>#N/A</v>
      </c>
      <c r="AO49" s="357">
        <v>44523</v>
      </c>
      <c r="AQ49" s="579" t="str">
        <f t="shared" si="0"/>
        <v/>
      </c>
      <c r="AR49" s="581" t="str">
        <f t="shared" si="1"/>
        <v>2-4</v>
      </c>
      <c r="AS49" s="583" t="str">
        <f t="shared" si="2"/>
        <v/>
      </c>
      <c r="AT49" s="585" t="str">
        <f t="shared" si="6"/>
        <v/>
      </c>
      <c r="AU49" s="587" t="str">
        <f t="shared" si="7"/>
        <v/>
      </c>
      <c r="AV49" s="589" t="str">
        <f t="shared" si="8"/>
        <v/>
      </c>
      <c r="AW49" s="613" t="str">
        <f>IFERROR(VLOOKUP(功能_33[[#This Row],[流程]],#REF!,1,FALSE),"")</f>
        <v/>
      </c>
    </row>
    <row r="50" spans="2:49" ht="14.25" customHeight="1" x14ac:dyDescent="0.3">
      <c r="C50" s="293" t="s">
        <v>92</v>
      </c>
      <c r="D50" s="293" t="s">
        <v>2929</v>
      </c>
      <c r="E50" s="292" t="s">
        <v>284</v>
      </c>
      <c r="F50" s="293" t="s">
        <v>285</v>
      </c>
      <c r="G50" s="293"/>
      <c r="H50" s="292" t="s">
        <v>195</v>
      </c>
      <c r="I50" s="292" t="s">
        <v>196</v>
      </c>
      <c r="J50" s="226" t="s">
        <v>197</v>
      </c>
      <c r="K50" s="300">
        <v>44433</v>
      </c>
      <c r="L50" s="300">
        <v>44433</v>
      </c>
      <c r="M50" s="300">
        <v>44533</v>
      </c>
      <c r="N50" s="292" t="s">
        <v>10</v>
      </c>
      <c r="O50" s="292" t="s">
        <v>18</v>
      </c>
      <c r="P50" s="271" t="s">
        <v>230</v>
      </c>
      <c r="T50" s="292"/>
      <c r="V50" s="292"/>
      <c r="W50" s="292"/>
      <c r="X50" s="293" t="str">
        <f>VLOOKUP(功能_33[[#This Row],[User]],SKL放款!A:G,7,FALSE)</f>
        <v>放款服務課</v>
      </c>
      <c r="Y50" s="300">
        <v>44533</v>
      </c>
      <c r="Z50" s="300">
        <v>44470</v>
      </c>
      <c r="AA50" s="300">
        <f>IF(功能_33[[#This Row],[URS交二審]]=0,"",功能_33[[#This Row],[URS交二審]]+7)</f>
        <v>44477</v>
      </c>
      <c r="AB50" s="300">
        <f>IF(功能_33[[#This Row],[URS交二審]]=0,"",功能_33[[#This Row],[URS交二審]]+7)</f>
        <v>44477</v>
      </c>
      <c r="AC50" s="300"/>
      <c r="AD50" s="300" t="s">
        <v>199</v>
      </c>
      <c r="AE50" s="300"/>
      <c r="AF50" s="356"/>
      <c r="AG50" s="300" t="str">
        <f>IFERROR(IF(VLOOKUP(功能_33[[#This Row],[功能代號]],E:Q,11,FALSE)=0,"",VLOOKUP(功能_33[[#This Row],[功能代號]],E:Q,11,FALSE)),"")</f>
        <v>尹少玄</v>
      </c>
      <c r="AH50" s="300"/>
      <c r="AI50" s="300"/>
      <c r="AJ50" s="293"/>
      <c r="AL50" s="292" t="s">
        <v>192</v>
      </c>
      <c r="AM50" s="292" t="s">
        <v>192</v>
      </c>
      <c r="AN50" s="293" t="e">
        <f>VLOOKUP(功能_33[[#This Row],[功能代號]],需二審tmp!A:A,1,FALSE)</f>
        <v>#N/A</v>
      </c>
      <c r="AO50" s="357">
        <v>44523</v>
      </c>
      <c r="AQ50" s="579" t="str">
        <f t="shared" si="0"/>
        <v/>
      </c>
      <c r="AR50" s="581" t="str">
        <f t="shared" si="1"/>
        <v>2-4</v>
      </c>
      <c r="AS50" s="583" t="str">
        <f t="shared" si="2"/>
        <v/>
      </c>
      <c r="AT50" s="585" t="str">
        <f t="shared" si="6"/>
        <v/>
      </c>
      <c r="AU50" s="587" t="str">
        <f t="shared" si="7"/>
        <v/>
      </c>
      <c r="AV50" s="589" t="str">
        <f t="shared" si="8"/>
        <v/>
      </c>
      <c r="AW50" s="613" t="str">
        <f>IFERROR(VLOOKUP(功能_33[[#This Row],[流程]],#REF!,1,FALSE),"")</f>
        <v/>
      </c>
    </row>
    <row r="51" spans="2:49" ht="14.25" customHeight="1" x14ac:dyDescent="0.3">
      <c r="C51" s="293" t="s">
        <v>92</v>
      </c>
      <c r="D51" s="293" t="s">
        <v>2929</v>
      </c>
      <c r="E51" s="292" t="s">
        <v>286</v>
      </c>
      <c r="F51" s="293" t="s">
        <v>287</v>
      </c>
      <c r="G51" s="293"/>
      <c r="H51" s="292" t="s">
        <v>195</v>
      </c>
      <c r="I51" s="292" t="s">
        <v>196</v>
      </c>
      <c r="J51" s="226" t="s">
        <v>197</v>
      </c>
      <c r="K51" s="300">
        <v>44433</v>
      </c>
      <c r="L51" s="300">
        <v>44433</v>
      </c>
      <c r="M51" s="300">
        <v>44537</v>
      </c>
      <c r="N51" s="292" t="s">
        <v>10</v>
      </c>
      <c r="O51" s="292" t="s">
        <v>13</v>
      </c>
      <c r="P51" s="271" t="s">
        <v>230</v>
      </c>
      <c r="T51" s="292"/>
      <c r="V51" s="292"/>
      <c r="W51" s="292"/>
      <c r="X51" s="293" t="str">
        <f>VLOOKUP(功能_33[[#This Row],[User]],SKL放款!A:G,7,FALSE)</f>
        <v>放款推展課</v>
      </c>
      <c r="Y51" s="300">
        <v>44533</v>
      </c>
      <c r="Z51" s="300">
        <v>44477</v>
      </c>
      <c r="AA51" s="300">
        <v>44477</v>
      </c>
      <c r="AB51" s="300">
        <v>44477</v>
      </c>
      <c r="AC51" s="300"/>
      <c r="AD51" s="300" t="s">
        <v>199</v>
      </c>
      <c r="AE51" s="300"/>
      <c r="AF51" s="356"/>
      <c r="AG51" s="300" t="str">
        <f>IFERROR(IF(VLOOKUP(功能_33[[#This Row],[功能代號]],E:Q,11,FALSE)=0,"",VLOOKUP(功能_33[[#This Row],[功能代號]],E:Q,11,FALSE)),"")</f>
        <v>李珮君</v>
      </c>
      <c r="AH51" s="300"/>
      <c r="AI51" s="300"/>
      <c r="AJ51" s="293"/>
      <c r="AK51" s="225">
        <v>44498</v>
      </c>
      <c r="AL51" s="292" t="s">
        <v>192</v>
      </c>
      <c r="AM51" s="292" t="s">
        <v>192</v>
      </c>
      <c r="AN51" s="293" t="e">
        <f>VLOOKUP(功能_33[[#This Row],[功能代號]],需二審tmp!A:A,1,FALSE)</f>
        <v>#N/A</v>
      </c>
      <c r="AO51" s="357">
        <v>44523</v>
      </c>
      <c r="AQ51" s="579" t="str">
        <f t="shared" si="0"/>
        <v/>
      </c>
      <c r="AR51" s="581" t="str">
        <f t="shared" si="1"/>
        <v>2-4</v>
      </c>
      <c r="AS51" s="583" t="str">
        <f t="shared" si="2"/>
        <v/>
      </c>
      <c r="AT51" s="585" t="str">
        <f t="shared" si="6"/>
        <v/>
      </c>
      <c r="AU51" s="587" t="str">
        <f t="shared" si="7"/>
        <v/>
      </c>
      <c r="AV51" s="589" t="str">
        <f t="shared" si="8"/>
        <v/>
      </c>
      <c r="AW51" s="613" t="str">
        <f>IFERROR(VLOOKUP(功能_33[[#This Row],[流程]],#REF!,1,FALSE),"")</f>
        <v/>
      </c>
    </row>
    <row r="52" spans="2:49" ht="13.5" customHeight="1" x14ac:dyDescent="0.3">
      <c r="C52" s="293" t="s">
        <v>96</v>
      </c>
      <c r="D52" s="293" t="s">
        <v>2915</v>
      </c>
      <c r="E52" s="292" t="s">
        <v>3171</v>
      </c>
      <c r="F52" s="293" t="s">
        <v>3174</v>
      </c>
      <c r="G52" s="293" t="s">
        <v>3175</v>
      </c>
      <c r="H52" s="292" t="s">
        <v>195</v>
      </c>
      <c r="I52" s="292" t="s">
        <v>196</v>
      </c>
      <c r="J52" s="226"/>
      <c r="K52" s="300">
        <v>44433</v>
      </c>
      <c r="L52" s="300">
        <v>44433</v>
      </c>
      <c r="M52" s="300">
        <v>44539</v>
      </c>
      <c r="N52" s="292" t="s">
        <v>10</v>
      </c>
      <c r="O52" s="292" t="s">
        <v>11</v>
      </c>
      <c r="T52" s="292"/>
      <c r="V52" s="292"/>
      <c r="W52" s="292"/>
      <c r="X52" s="293" t="str">
        <f>VLOOKUP(功能_33[[#This Row],[User]],SKL放款!A:G,7,FALSE)</f>
        <v>放款服務課</v>
      </c>
      <c r="Y52" s="300">
        <v>44539</v>
      </c>
      <c r="Z52" s="300" t="s">
        <v>351</v>
      </c>
      <c r="AA52" s="283">
        <v>44543</v>
      </c>
      <c r="AB52" s="284"/>
      <c r="AC52" s="284"/>
      <c r="AD52" s="284"/>
      <c r="AE52" s="284"/>
      <c r="AF52" s="284"/>
      <c r="AG52" s="284" t="str">
        <f>IFERROR(IF(VLOOKUP(功能_33[[#This Row],[功能代號]],E:Q,11,FALSE)=0,"",VLOOKUP(功能_33[[#This Row],[功能代號]],E:Q,11,FALSE)),"")</f>
        <v>蔡珮瑜</v>
      </c>
      <c r="AH52" s="284"/>
      <c r="AI52" s="284"/>
      <c r="AJ52" s="293"/>
      <c r="AL52" s="292" t="s">
        <v>192</v>
      </c>
      <c r="AM52" s="292" t="s">
        <v>192</v>
      </c>
      <c r="AN52" s="293" t="e">
        <f>VLOOKUP(功能_33[[#This Row],[功能代號]],需二審tmp!A:A,1,FALSE)</f>
        <v>#N/A</v>
      </c>
      <c r="AO52" s="357">
        <v>44526</v>
      </c>
      <c r="AQ52" s="579" t="str">
        <f t="shared" si="0"/>
        <v/>
      </c>
      <c r="AR52" s="581" t="str">
        <f t="shared" si="1"/>
        <v/>
      </c>
      <c r="AS52" s="583" t="str">
        <f t="shared" si="2"/>
        <v>6-6</v>
      </c>
      <c r="AT52" s="585" t="str">
        <f t="shared" si="6"/>
        <v/>
      </c>
      <c r="AU52" s="587" t="str">
        <f t="shared" si="7"/>
        <v/>
      </c>
      <c r="AV52" s="589" t="str">
        <f t="shared" si="8"/>
        <v/>
      </c>
      <c r="AW52" s="613" t="str">
        <f>IFERROR(VLOOKUP(功能_33[[#This Row],[流程]],#REF!,1,FALSE),"")</f>
        <v/>
      </c>
    </row>
    <row r="53" spans="2:49" ht="13.5" customHeight="1" x14ac:dyDescent="0.3">
      <c r="C53" s="293" t="s">
        <v>96</v>
      </c>
      <c r="D53" s="293" t="s">
        <v>2915</v>
      </c>
      <c r="E53" s="292" t="s">
        <v>3172</v>
      </c>
      <c r="F53" s="293" t="s">
        <v>3173</v>
      </c>
      <c r="G53" s="293" t="s">
        <v>3175</v>
      </c>
      <c r="H53" s="292" t="s">
        <v>195</v>
      </c>
      <c r="I53" s="292" t="s">
        <v>196</v>
      </c>
      <c r="J53" s="226"/>
      <c r="K53" s="300">
        <v>44433</v>
      </c>
      <c r="L53" s="300">
        <v>44433</v>
      </c>
      <c r="M53" s="300">
        <v>44539</v>
      </c>
      <c r="N53" s="292" t="s">
        <v>10</v>
      </c>
      <c r="O53" s="292" t="s">
        <v>11</v>
      </c>
      <c r="T53" s="292"/>
      <c r="V53" s="292"/>
      <c r="W53" s="292"/>
      <c r="X53" s="293" t="str">
        <f>VLOOKUP(功能_33[[#This Row],[User]],SKL放款!A:G,7,FALSE)</f>
        <v>放款服務課</v>
      </c>
      <c r="Y53" s="300">
        <v>44539</v>
      </c>
      <c r="Z53" s="300" t="s">
        <v>351</v>
      </c>
      <c r="AA53" s="283">
        <v>44543</v>
      </c>
      <c r="AB53" s="284"/>
      <c r="AC53" s="284"/>
      <c r="AD53" s="284"/>
      <c r="AE53" s="284"/>
      <c r="AF53" s="284"/>
      <c r="AG53" s="284" t="str">
        <f>IFERROR(IF(VLOOKUP(功能_33[[#This Row],[功能代號]],E:Q,11,FALSE)=0,"",VLOOKUP(功能_33[[#This Row],[功能代號]],E:Q,11,FALSE)),"")</f>
        <v>蔡珮瑜</v>
      </c>
      <c r="AH53" s="284"/>
      <c r="AI53" s="284"/>
      <c r="AJ53" s="293"/>
      <c r="AL53" s="292" t="s">
        <v>192</v>
      </c>
      <c r="AM53" s="292" t="s">
        <v>192</v>
      </c>
      <c r="AN53" s="293" t="e">
        <f>VLOOKUP(功能_33[[#This Row],[功能代號]],需二審tmp!A:A,1,FALSE)</f>
        <v>#N/A</v>
      </c>
      <c r="AO53" s="357">
        <v>44526</v>
      </c>
      <c r="AQ53" s="579" t="str">
        <f t="shared" si="0"/>
        <v/>
      </c>
      <c r="AR53" s="581" t="str">
        <f t="shared" si="1"/>
        <v/>
      </c>
      <c r="AS53" s="583" t="str">
        <f t="shared" si="2"/>
        <v>6-6</v>
      </c>
      <c r="AT53" s="585" t="str">
        <f t="shared" si="6"/>
        <v/>
      </c>
      <c r="AU53" s="587" t="str">
        <f t="shared" si="7"/>
        <v/>
      </c>
      <c r="AV53" s="589" t="str">
        <f t="shared" si="8"/>
        <v/>
      </c>
      <c r="AW53" s="613" t="str">
        <f>IFERROR(VLOOKUP(功能_33[[#This Row],[流程]],#REF!,1,FALSE),"")</f>
        <v/>
      </c>
    </row>
    <row r="54" spans="2:49" ht="14.25" customHeight="1" x14ac:dyDescent="0.3">
      <c r="C54" s="293" t="s">
        <v>92</v>
      </c>
      <c r="D54" s="293" t="s">
        <v>2929</v>
      </c>
      <c r="E54" s="292" t="s">
        <v>288</v>
      </c>
      <c r="F54" s="293" t="s">
        <v>289</v>
      </c>
      <c r="G54" s="293"/>
      <c r="H54" s="292" t="s">
        <v>195</v>
      </c>
      <c r="I54" s="292" t="s">
        <v>206</v>
      </c>
      <c r="J54" s="226" t="s">
        <v>197</v>
      </c>
      <c r="K54" s="300">
        <v>44433</v>
      </c>
      <c r="L54" s="300">
        <v>44432</v>
      </c>
      <c r="M54" s="300">
        <f>IFERROR(IF(VLOOKUP([3]!功能_33[[#This Row],[功能代號]],[3]討論項目!A:H,8,FALSE)=0,"",VLOOKUP([3]!功能_33[[#This Row],[功能代號]],[3]討論項目!A:H,8,FALSE)),"")</f>
        <v>44445</v>
      </c>
      <c r="N54" s="292" t="s">
        <v>10</v>
      </c>
      <c r="O54" s="292" t="s">
        <v>13</v>
      </c>
      <c r="P54" s="271" t="s">
        <v>230</v>
      </c>
      <c r="T54" s="292"/>
      <c r="V54" s="292"/>
      <c r="W54" s="292"/>
      <c r="X54" s="293" t="str">
        <f>VLOOKUP([3]!功能_33[[#This Row],[User]],[3]SKL放款!A:G,7,FALSE)</f>
        <v>放款推展課</v>
      </c>
      <c r="Y54" s="300">
        <v>44533</v>
      </c>
      <c r="Z54" s="300">
        <v>44533</v>
      </c>
      <c r="AA54" s="300">
        <v>44543</v>
      </c>
      <c r="AB54" s="300"/>
      <c r="AC54" s="300"/>
      <c r="AD54" s="300"/>
      <c r="AE54" s="300"/>
      <c r="AF54" s="356"/>
      <c r="AG54" s="300" t="str">
        <f>IFERROR(IF(VLOOKUP([3]!功能_33[[#This Row],[功能代號]],E:Q,11,FALSE)=0,"",VLOOKUP([3]!功能_33[[#This Row],[功能代號]],E:Q,11,FALSE)),"")</f>
        <v/>
      </c>
      <c r="AH54" s="300"/>
      <c r="AI54" s="300"/>
      <c r="AJ54" s="293"/>
      <c r="AK54" s="225">
        <v>44494</v>
      </c>
      <c r="AL54" s="292" t="s">
        <v>192</v>
      </c>
      <c r="AN54" s="293" t="str">
        <f>VLOOKUP([3]!功能_33[[#This Row],[功能代號]],[3]需二審tmp!A:A,1,FALSE)</f>
        <v>L2412</v>
      </c>
      <c r="AO54" s="357">
        <v>44523</v>
      </c>
      <c r="AQ54" s="579" t="str">
        <f t="shared" si="0"/>
        <v/>
      </c>
      <c r="AR54" s="580" t="str">
        <f t="shared" si="1"/>
        <v/>
      </c>
      <c r="AS54" s="582" t="str">
        <f t="shared" si="2"/>
        <v>2-4</v>
      </c>
      <c r="AT54" s="618" t="str">
        <f t="shared" si="6"/>
        <v/>
      </c>
      <c r="AU54" s="619" t="str">
        <f t="shared" si="7"/>
        <v/>
      </c>
      <c r="AV54" s="264" t="str">
        <f t="shared" si="8"/>
        <v/>
      </c>
      <c r="AW54" s="293" t="str">
        <f>IFERROR(VLOOKUP([3]!功能_33[[#This Row],[流程]],[3]工作表3!E:E,1,FALSE),"")</f>
        <v/>
      </c>
    </row>
    <row r="55" spans="2:49" ht="14.25" customHeight="1" x14ac:dyDescent="0.3">
      <c r="C55" s="293" t="s">
        <v>92</v>
      </c>
      <c r="D55" s="293" t="s">
        <v>2929</v>
      </c>
      <c r="E55" s="292" t="s">
        <v>290</v>
      </c>
      <c r="F55" s="293" t="s">
        <v>291</v>
      </c>
      <c r="G55" s="293"/>
      <c r="H55" s="292" t="s">
        <v>195</v>
      </c>
      <c r="I55" s="292" t="s">
        <v>206</v>
      </c>
      <c r="J55" s="226" t="s">
        <v>3002</v>
      </c>
      <c r="K55" s="300">
        <v>44433</v>
      </c>
      <c r="L55" s="300">
        <v>44432</v>
      </c>
      <c r="M55" s="300">
        <v>44536</v>
      </c>
      <c r="N55" s="292" t="s">
        <v>10</v>
      </c>
      <c r="O55" s="292" t="s">
        <v>13</v>
      </c>
      <c r="P55" s="271" t="s">
        <v>230</v>
      </c>
      <c r="T55" s="292"/>
      <c r="V55" s="292"/>
      <c r="W55" s="292"/>
      <c r="X55" s="293" t="str">
        <f>VLOOKUP([3]!功能_33[[#This Row],[User]],[3]SKL放款!A:G,7,FALSE)</f>
        <v>放款推展課</v>
      </c>
      <c r="Y55" s="300">
        <v>44533</v>
      </c>
      <c r="Z55" s="300">
        <v>44477</v>
      </c>
      <c r="AA55" s="300">
        <v>44477</v>
      </c>
      <c r="AB55" s="300">
        <v>44477</v>
      </c>
      <c r="AC55" s="300"/>
      <c r="AD55" s="300" t="s">
        <v>199</v>
      </c>
      <c r="AE55" s="300"/>
      <c r="AF55" s="356"/>
      <c r="AG55" s="300" t="str">
        <f>IFERROR(IF(VLOOKUP([3]!功能_33[[#This Row],[功能代號]],E:Q,11,FALSE)=0,"",VLOOKUP([3]!功能_33[[#This Row],[功能代號]],E:Q,11,FALSE)),"")</f>
        <v/>
      </c>
      <c r="AH55" s="300"/>
      <c r="AI55" s="300"/>
      <c r="AJ55" s="293"/>
      <c r="AL55" s="292" t="s">
        <v>192</v>
      </c>
      <c r="AN55" s="293" t="e">
        <f>VLOOKUP([3]!功能_33[[#This Row],[功能代號]],[3]需二審tmp!A:A,1,FALSE)</f>
        <v>#N/A</v>
      </c>
      <c r="AO55" s="357">
        <v>44523</v>
      </c>
      <c r="AQ55" s="579" t="str">
        <f t="shared" si="0"/>
        <v/>
      </c>
      <c r="AR55" s="580" t="str">
        <f t="shared" si="1"/>
        <v>2-4</v>
      </c>
      <c r="AS55" s="582" t="str">
        <f t="shared" si="2"/>
        <v/>
      </c>
      <c r="AT55" s="618" t="str">
        <f t="shared" si="6"/>
        <v/>
      </c>
      <c r="AU55" s="619" t="str">
        <f t="shared" si="7"/>
        <v/>
      </c>
      <c r="AV55" s="264" t="str">
        <f t="shared" si="8"/>
        <v/>
      </c>
      <c r="AW55" s="293" t="str">
        <f>IFERROR(VLOOKUP([3]!功能_33[[#This Row],[流程]],[3]工作表3!E:E,1,FALSE),"")</f>
        <v/>
      </c>
    </row>
    <row r="56" spans="2:49" ht="14.25" customHeight="1" x14ac:dyDescent="0.3">
      <c r="C56" s="293" t="s">
        <v>92</v>
      </c>
      <c r="D56" s="293" t="s">
        <v>2929</v>
      </c>
      <c r="E56" s="292" t="s">
        <v>292</v>
      </c>
      <c r="F56" s="293" t="s">
        <v>293</v>
      </c>
      <c r="G56" s="293"/>
      <c r="H56" s="292" t="s">
        <v>195</v>
      </c>
      <c r="I56" s="292" t="s">
        <v>206</v>
      </c>
      <c r="J56" s="226" t="s">
        <v>197</v>
      </c>
      <c r="K56" s="300">
        <v>44434</v>
      </c>
      <c r="L56" s="300">
        <v>44433</v>
      </c>
      <c r="M56" s="300">
        <f>IFERROR(IF(VLOOKUP(功能_33[[#This Row],[功能代號]],討論項目!A:H,8,FALSE)=0,"",VLOOKUP(功能_33[[#This Row],[功能代號]],討論項目!A:H,8,FALSE)),"")</f>
        <v>44445</v>
      </c>
      <c r="N56" s="292" t="s">
        <v>10</v>
      </c>
      <c r="O56" s="292" t="s">
        <v>13</v>
      </c>
      <c r="P56" s="271" t="s">
        <v>230</v>
      </c>
      <c r="T56" s="292"/>
      <c r="V56" s="292"/>
      <c r="W56" s="292"/>
      <c r="X56" s="293" t="str">
        <f>VLOOKUP(功能_33[[#This Row],[User]],SKL放款!A:G,7,FALSE)</f>
        <v>放款推展課</v>
      </c>
      <c r="Y56" s="300">
        <v>44533</v>
      </c>
      <c r="Z56" s="300">
        <v>44533</v>
      </c>
      <c r="AA56" s="300">
        <v>44543</v>
      </c>
      <c r="AB56" s="300"/>
      <c r="AC56" s="300"/>
      <c r="AD56" s="300"/>
      <c r="AE56" s="300"/>
      <c r="AF56" s="356"/>
      <c r="AG56" s="300" t="str">
        <f>IFERROR(IF(VLOOKUP(功能_33[[#This Row],[功能代號]],E:Q,11,FALSE)=0,"",VLOOKUP(功能_33[[#This Row],[功能代號]],E:Q,11,FALSE)),"")</f>
        <v>李珮君</v>
      </c>
      <c r="AH56" s="300"/>
      <c r="AI56" s="300"/>
      <c r="AJ56" s="293"/>
      <c r="AL56" s="292" t="s">
        <v>270</v>
      </c>
      <c r="AM56" s="293" t="s">
        <v>281</v>
      </c>
      <c r="AN56" s="293" t="str">
        <f>VLOOKUP(功能_33[[#This Row],[功能代號]],需二審tmp!A:A,1,FALSE)</f>
        <v>L2412</v>
      </c>
      <c r="AO56" s="357">
        <v>44523</v>
      </c>
      <c r="AQ56" s="579" t="str">
        <f t="shared" si="0"/>
        <v/>
      </c>
      <c r="AR56" s="581" t="str">
        <f t="shared" si="1"/>
        <v/>
      </c>
      <c r="AS56" s="583" t="str">
        <f t="shared" si="2"/>
        <v>2-4</v>
      </c>
      <c r="AT56" s="585" t="str">
        <f t="shared" si="6"/>
        <v/>
      </c>
      <c r="AU56" s="587" t="str">
        <f t="shared" si="7"/>
        <v/>
      </c>
      <c r="AV56" s="589" t="str">
        <f t="shared" si="8"/>
        <v/>
      </c>
      <c r="AW56" s="613" t="str">
        <f>IFERROR(VLOOKUP(功能_33[[#This Row],[流程]],#REF!,1,FALSE),"")</f>
        <v/>
      </c>
    </row>
    <row r="57" spans="2:49" ht="14.25" customHeight="1" x14ac:dyDescent="0.3">
      <c r="C57" s="293" t="s">
        <v>92</v>
      </c>
      <c r="D57" s="293" t="s">
        <v>2929</v>
      </c>
      <c r="E57" s="292" t="s">
        <v>294</v>
      </c>
      <c r="F57" s="293" t="s">
        <v>295</v>
      </c>
      <c r="G57" s="293"/>
      <c r="H57" s="292" t="s">
        <v>195</v>
      </c>
      <c r="I57" s="292" t="s">
        <v>206</v>
      </c>
      <c r="J57" s="226" t="s">
        <v>3002</v>
      </c>
      <c r="K57" s="300">
        <v>44434</v>
      </c>
      <c r="L57" s="300">
        <v>44433</v>
      </c>
      <c r="M57" s="300">
        <v>44536</v>
      </c>
      <c r="N57" s="292" t="s">
        <v>10</v>
      </c>
      <c r="O57" s="292" t="s">
        <v>13</v>
      </c>
      <c r="P57" s="271" t="s">
        <v>230</v>
      </c>
      <c r="T57" s="292"/>
      <c r="V57" s="292"/>
      <c r="W57" s="292"/>
      <c r="X57" s="293" t="str">
        <f>VLOOKUP(功能_33[[#This Row],[User]],SKL放款!A:G,7,FALSE)</f>
        <v>放款推展課</v>
      </c>
      <c r="Y57" s="300">
        <v>44533</v>
      </c>
      <c r="Z57" s="300">
        <v>44477</v>
      </c>
      <c r="AA57" s="300">
        <v>44477</v>
      </c>
      <c r="AB57" s="300">
        <v>44477</v>
      </c>
      <c r="AC57" s="300"/>
      <c r="AD57" s="300" t="s">
        <v>199</v>
      </c>
      <c r="AE57" s="300"/>
      <c r="AF57" s="356"/>
      <c r="AG57" s="300" t="str">
        <f>IFERROR(IF(VLOOKUP(功能_33[[#This Row],[功能代號]],E:Q,11,FALSE)=0,"",VLOOKUP(功能_33[[#This Row],[功能代號]],E:Q,11,FALSE)),"")</f>
        <v>李珮君</v>
      </c>
      <c r="AH57" s="300"/>
      <c r="AI57" s="300"/>
      <c r="AJ57" s="293"/>
      <c r="AL57" s="292" t="s">
        <v>192</v>
      </c>
      <c r="AN57" s="293" t="e">
        <f>VLOOKUP(功能_33[[#This Row],[功能代號]],需二審tmp!A:A,1,FALSE)</f>
        <v>#N/A</v>
      </c>
      <c r="AO57" s="357">
        <v>44523</v>
      </c>
      <c r="AQ57" s="579" t="str">
        <f t="shared" si="0"/>
        <v/>
      </c>
      <c r="AR57" s="581" t="str">
        <f t="shared" si="1"/>
        <v>2-4</v>
      </c>
      <c r="AS57" s="583" t="str">
        <f t="shared" si="2"/>
        <v/>
      </c>
      <c r="AT57" s="585" t="str">
        <f t="shared" si="6"/>
        <v/>
      </c>
      <c r="AU57" s="587" t="str">
        <f t="shared" si="7"/>
        <v/>
      </c>
      <c r="AV57" s="589" t="str">
        <f t="shared" si="8"/>
        <v/>
      </c>
      <c r="AW57" s="613" t="str">
        <f>IFERROR(VLOOKUP(功能_33[[#This Row],[流程]],#REF!,1,FALSE),"")</f>
        <v/>
      </c>
    </row>
    <row r="58" spans="2:49" ht="14.25" customHeight="1" x14ac:dyDescent="0.3">
      <c r="C58" s="293" t="s">
        <v>92</v>
      </c>
      <c r="D58" s="293" t="s">
        <v>2929</v>
      </c>
      <c r="E58" s="292" t="s">
        <v>296</v>
      </c>
      <c r="F58" s="293" t="s">
        <v>297</v>
      </c>
      <c r="G58" s="293"/>
      <c r="H58" s="292" t="s">
        <v>195</v>
      </c>
      <c r="I58" s="292" t="s">
        <v>206</v>
      </c>
      <c r="J58" s="226" t="s">
        <v>197</v>
      </c>
      <c r="K58" s="300">
        <v>44435</v>
      </c>
      <c r="L58" s="300">
        <v>44434</v>
      </c>
      <c r="M58" s="300">
        <f>IFERROR(IF(VLOOKUP(功能_33[[#This Row],[功能代號]],討論項目!A:H,8,FALSE)=0,"",VLOOKUP(功能_33[[#This Row],[功能代號]],討論項目!A:H,8,FALSE)),"")</f>
        <v>44435</v>
      </c>
      <c r="N58" s="292" t="s">
        <v>10</v>
      </c>
      <c r="O58" s="292" t="s">
        <v>27</v>
      </c>
      <c r="P58" s="271" t="s">
        <v>230</v>
      </c>
      <c r="T58" s="292"/>
      <c r="V58" s="292"/>
      <c r="W58" s="292"/>
      <c r="X58" s="293" t="str">
        <f>VLOOKUP(功能_33[[#This Row],[User]],SKL放款!A:G,7,FALSE)</f>
        <v>放款推展課</v>
      </c>
      <c r="Y58" s="300">
        <v>44533</v>
      </c>
      <c r="Z58" s="300" t="s">
        <v>135</v>
      </c>
      <c r="AA58" s="300">
        <v>44543</v>
      </c>
      <c r="AB58" s="300"/>
      <c r="AC58" s="300"/>
      <c r="AD58" s="300"/>
      <c r="AE58" s="300"/>
      <c r="AF58" s="356"/>
      <c r="AG58" s="300" t="str">
        <f>IFERROR(IF(VLOOKUP(功能_33[[#This Row],[功能代號]],E:Q,11,FALSE)=0,"",VLOOKUP(功能_33[[#This Row],[功能代號]],E:Q,11,FALSE)),"")</f>
        <v>李穎</v>
      </c>
      <c r="AH58" s="300"/>
      <c r="AI58" s="300"/>
      <c r="AJ58" s="293"/>
      <c r="AL58" s="292" t="s">
        <v>270</v>
      </c>
      <c r="AM58" s="293" t="s">
        <v>298</v>
      </c>
      <c r="AN58" s="293" t="str">
        <f>VLOOKUP(功能_33[[#This Row],[功能代號]],需二審tmp!A:A,1,FALSE)</f>
        <v>L2413</v>
      </c>
      <c r="AO58" s="357">
        <v>44523</v>
      </c>
      <c r="AQ58" s="579" t="str">
        <f t="shared" si="0"/>
        <v/>
      </c>
      <c r="AR58" s="581" t="str">
        <f t="shared" si="1"/>
        <v/>
      </c>
      <c r="AS58" s="583" t="str">
        <f t="shared" si="2"/>
        <v>2-4</v>
      </c>
      <c r="AT58" s="585" t="str">
        <f t="shared" si="6"/>
        <v/>
      </c>
      <c r="AU58" s="587" t="str">
        <f t="shared" si="7"/>
        <v/>
      </c>
      <c r="AV58" s="589" t="str">
        <f t="shared" si="8"/>
        <v/>
      </c>
      <c r="AW58" s="613" t="str">
        <f>IFERROR(VLOOKUP(功能_33[[#This Row],[流程]],#REF!,1,FALSE),"")</f>
        <v/>
      </c>
    </row>
    <row r="59" spans="2:49" ht="14.25" customHeight="1" x14ac:dyDescent="0.3">
      <c r="C59" s="293" t="s">
        <v>92</v>
      </c>
      <c r="D59" s="293" t="s">
        <v>2929</v>
      </c>
      <c r="E59" s="292" t="s">
        <v>299</v>
      </c>
      <c r="F59" s="293" t="s">
        <v>300</v>
      </c>
      <c r="G59" s="293"/>
      <c r="H59" s="292" t="s">
        <v>195</v>
      </c>
      <c r="I59" s="292" t="s">
        <v>206</v>
      </c>
      <c r="J59" s="226" t="s">
        <v>197</v>
      </c>
      <c r="K59" s="300">
        <v>44435</v>
      </c>
      <c r="L59" s="300">
        <v>44434</v>
      </c>
      <c r="M59" s="300">
        <f>IFERROR(IF(VLOOKUP(功能_33[[#This Row],[功能代號]],討論項目!A:H,8,FALSE)=0,"",VLOOKUP(功能_33[[#This Row],[功能代號]],討論項目!A:H,8,FALSE)),"")</f>
        <v>44441</v>
      </c>
      <c r="N59" s="292" t="s">
        <v>10</v>
      </c>
      <c r="O59" s="292" t="s">
        <v>27</v>
      </c>
      <c r="P59" s="271" t="s">
        <v>230</v>
      </c>
      <c r="T59" s="292"/>
      <c r="V59" s="292"/>
      <c r="W59" s="292"/>
      <c r="X59" s="293" t="str">
        <f>VLOOKUP(功能_33[[#This Row],[User]],SKL放款!A:G,7,FALSE)</f>
        <v>放款推展課</v>
      </c>
      <c r="Y59" s="300">
        <v>44533</v>
      </c>
      <c r="Z59" s="300" t="s">
        <v>135</v>
      </c>
      <c r="AA59" s="300">
        <v>44543</v>
      </c>
      <c r="AB59" s="300"/>
      <c r="AC59" s="300"/>
      <c r="AD59" s="300"/>
      <c r="AE59" s="300"/>
      <c r="AF59" s="356"/>
      <c r="AG59" s="300" t="str">
        <f>IFERROR(IF(VLOOKUP(功能_33[[#This Row],[功能代號]],E:Q,11,FALSE)=0,"",VLOOKUP(功能_33[[#This Row],[功能代號]],E:Q,11,FALSE)),"")</f>
        <v>李穎</v>
      </c>
      <c r="AH59" s="300"/>
      <c r="AI59" s="300"/>
      <c r="AJ59" s="293"/>
      <c r="AL59" s="292" t="s">
        <v>192</v>
      </c>
      <c r="AN59" s="293" t="str">
        <f>VLOOKUP(功能_33[[#This Row],[功能代號]],需二審tmp!A:A,1,FALSE)</f>
        <v>L2913</v>
      </c>
      <c r="AO59" s="357">
        <v>44523</v>
      </c>
      <c r="AQ59" s="579" t="str">
        <f t="shared" si="0"/>
        <v/>
      </c>
      <c r="AR59" s="581" t="str">
        <f t="shared" si="1"/>
        <v/>
      </c>
      <c r="AS59" s="583" t="str">
        <f t="shared" si="2"/>
        <v>2-4</v>
      </c>
      <c r="AT59" s="585" t="str">
        <f t="shared" si="6"/>
        <v/>
      </c>
      <c r="AU59" s="587" t="str">
        <f t="shared" si="7"/>
        <v/>
      </c>
      <c r="AV59" s="589" t="str">
        <f t="shared" si="8"/>
        <v/>
      </c>
      <c r="AW59" s="613" t="str">
        <f>IFERROR(VLOOKUP(功能_33[[#This Row],[流程]],#REF!,1,FALSE),"")</f>
        <v/>
      </c>
    </row>
    <row r="60" spans="2:49" ht="14.25" customHeight="1" x14ac:dyDescent="0.3">
      <c r="C60" s="293" t="s">
        <v>92</v>
      </c>
      <c r="D60" s="293" t="s">
        <v>2929</v>
      </c>
      <c r="E60" s="292" t="s">
        <v>301</v>
      </c>
      <c r="F60" s="293" t="s">
        <v>302</v>
      </c>
      <c r="G60" s="293"/>
      <c r="H60" s="292" t="s">
        <v>195</v>
      </c>
      <c r="I60" s="292" t="s">
        <v>206</v>
      </c>
      <c r="J60" s="226" t="s">
        <v>197</v>
      </c>
      <c r="K60" s="300">
        <v>44435</v>
      </c>
      <c r="L60" s="300">
        <v>44434</v>
      </c>
      <c r="M60" s="300">
        <f>IFERROR(IF(VLOOKUP(功能_33[[#This Row],[功能代號]],討論項目!A:H,8,FALSE)=0,"",VLOOKUP(功能_33[[#This Row],[功能代號]],討論項目!A:H,8,FALSE)),"")</f>
        <v>44445</v>
      </c>
      <c r="N60" s="292" t="s">
        <v>10</v>
      </c>
      <c r="O60" s="292" t="s">
        <v>27</v>
      </c>
      <c r="P60" s="271" t="s">
        <v>230</v>
      </c>
      <c r="T60" s="292"/>
      <c r="V60" s="292"/>
      <c r="W60" s="292"/>
      <c r="X60" s="293" t="str">
        <f>VLOOKUP(功能_33[[#This Row],[User]],SKL放款!A:G,7,FALSE)</f>
        <v>放款推展課</v>
      </c>
      <c r="Y60" s="300">
        <v>44533</v>
      </c>
      <c r="Z60" s="300" t="s">
        <v>135</v>
      </c>
      <c r="AA60" s="300">
        <v>44543</v>
      </c>
      <c r="AB60" s="300"/>
      <c r="AC60" s="300"/>
      <c r="AD60" s="300"/>
      <c r="AE60" s="300"/>
      <c r="AF60" s="356"/>
      <c r="AG60" s="300" t="str">
        <f>IFERROR(IF(VLOOKUP(功能_33[[#This Row],[功能代號]],E:Q,11,FALSE)=0,"",VLOOKUP(功能_33[[#This Row],[功能代號]],E:Q,11,FALSE)),"")</f>
        <v>李穎</v>
      </c>
      <c r="AH60" s="300"/>
      <c r="AI60" s="300"/>
      <c r="AJ60" s="293"/>
      <c r="AL60" s="292" t="s">
        <v>192</v>
      </c>
      <c r="AN60" s="293" t="str">
        <f>VLOOKUP(功能_33[[#This Row],[功能代號]],需二審tmp!A:A,1,FALSE)</f>
        <v>L2414</v>
      </c>
      <c r="AO60" s="357">
        <v>44523</v>
      </c>
      <c r="AQ60" s="579" t="str">
        <f t="shared" si="0"/>
        <v/>
      </c>
      <c r="AR60" s="581" t="str">
        <f t="shared" si="1"/>
        <v/>
      </c>
      <c r="AS60" s="583" t="str">
        <f t="shared" si="2"/>
        <v>2-4</v>
      </c>
      <c r="AT60" s="585" t="str">
        <f t="shared" si="6"/>
        <v/>
      </c>
      <c r="AU60" s="587" t="str">
        <f t="shared" si="7"/>
        <v/>
      </c>
      <c r="AV60" s="589" t="str">
        <f t="shared" si="8"/>
        <v/>
      </c>
      <c r="AW60" s="613" t="str">
        <f>IFERROR(VLOOKUP(功能_33[[#This Row],[流程]],#REF!,1,FALSE),"")</f>
        <v/>
      </c>
    </row>
    <row r="61" spans="2:49" ht="14.25" customHeight="1" x14ac:dyDescent="0.3">
      <c r="C61" s="293" t="s">
        <v>92</v>
      </c>
      <c r="D61" s="293" t="s">
        <v>2929</v>
      </c>
      <c r="E61" s="292" t="s">
        <v>303</v>
      </c>
      <c r="F61" s="293" t="s">
        <v>304</v>
      </c>
      <c r="G61" s="293"/>
      <c r="H61" s="292" t="s">
        <v>195</v>
      </c>
      <c r="I61" s="292" t="s">
        <v>206</v>
      </c>
      <c r="J61" s="226" t="s">
        <v>3002</v>
      </c>
      <c r="K61" s="300">
        <v>44435</v>
      </c>
      <c r="L61" s="300">
        <v>44434</v>
      </c>
      <c r="M61" s="300">
        <v>44536</v>
      </c>
      <c r="N61" s="292" t="s">
        <v>10</v>
      </c>
      <c r="O61" s="292" t="s">
        <v>27</v>
      </c>
      <c r="P61" s="271" t="s">
        <v>230</v>
      </c>
      <c r="T61" s="292"/>
      <c r="V61" s="292"/>
      <c r="W61" s="292"/>
      <c r="X61" s="293" t="str">
        <f>VLOOKUP(功能_33[[#This Row],[User]],SKL放款!A:G,7,FALSE)</f>
        <v>放款推展課</v>
      </c>
      <c r="Y61" s="300">
        <v>44533</v>
      </c>
      <c r="Z61" s="300" t="s">
        <v>198</v>
      </c>
      <c r="AA61" s="300">
        <v>44477</v>
      </c>
      <c r="AB61" s="300">
        <v>44477</v>
      </c>
      <c r="AC61" s="300"/>
      <c r="AD61" s="300" t="s">
        <v>199</v>
      </c>
      <c r="AE61" s="300"/>
      <c r="AF61" s="356"/>
      <c r="AG61" s="300" t="str">
        <f>IFERROR(IF(VLOOKUP(功能_33[[#This Row],[功能代號]],E:Q,11,FALSE)=0,"",VLOOKUP(功能_33[[#This Row],[功能代號]],E:Q,11,FALSE)),"")</f>
        <v>李穎</v>
      </c>
      <c r="AH61" s="300"/>
      <c r="AI61" s="300"/>
      <c r="AJ61" s="293"/>
      <c r="AL61" s="292" t="s">
        <v>192</v>
      </c>
      <c r="AN61" s="293" t="e">
        <f>VLOOKUP(功能_33[[#This Row],[功能代號]],需二審tmp!A:A,1,FALSE)</f>
        <v>#N/A</v>
      </c>
      <c r="AO61" s="357">
        <v>44523</v>
      </c>
      <c r="AQ61" s="579" t="str">
        <f t="shared" si="0"/>
        <v/>
      </c>
      <c r="AR61" s="581" t="str">
        <f t="shared" si="1"/>
        <v>2-4</v>
      </c>
      <c r="AS61" s="583" t="str">
        <f t="shared" si="2"/>
        <v/>
      </c>
      <c r="AT61" s="585" t="str">
        <f t="shared" si="6"/>
        <v/>
      </c>
      <c r="AU61" s="587" t="str">
        <f t="shared" si="7"/>
        <v/>
      </c>
      <c r="AV61" s="589" t="str">
        <f t="shared" si="8"/>
        <v/>
      </c>
      <c r="AW61" s="613" t="str">
        <f>IFERROR(VLOOKUP(功能_33[[#This Row],[流程]],#REF!,1,FALSE),"")</f>
        <v/>
      </c>
    </row>
    <row r="62" spans="2:49" ht="14.25" customHeight="1" x14ac:dyDescent="0.3">
      <c r="C62" s="293" t="s">
        <v>92</v>
      </c>
      <c r="D62" s="293" t="s">
        <v>2941</v>
      </c>
      <c r="E62" s="292" t="s">
        <v>305</v>
      </c>
      <c r="F62" s="293" t="s">
        <v>306</v>
      </c>
      <c r="G62" s="293"/>
      <c r="H62" s="292" t="s">
        <v>195</v>
      </c>
      <c r="I62" s="292" t="s">
        <v>206</v>
      </c>
      <c r="J62" s="226" t="s">
        <v>229</v>
      </c>
      <c r="K62" s="300">
        <v>44434</v>
      </c>
      <c r="L62" s="300">
        <v>44434</v>
      </c>
      <c r="M62" s="300">
        <f>IFERROR(IF(VLOOKUP(功能_33[[#This Row],[功能代號]],討論項目!A:H,8,FALSE)=0,"",VLOOKUP(功能_33[[#This Row],[功能代號]],討論項目!A:H,8,FALSE)),"")</f>
        <v>44499</v>
      </c>
      <c r="N62" s="292" t="s">
        <v>12</v>
      </c>
      <c r="O62" s="292" t="s">
        <v>174</v>
      </c>
      <c r="P62" s="271" t="s">
        <v>307</v>
      </c>
      <c r="T62" s="292"/>
      <c r="V62" s="292"/>
      <c r="W62" s="292"/>
      <c r="X62" s="293" t="str">
        <f>VLOOKUP(功能_33[[#This Row],[User]],SKL放款!A:G,7,FALSE)</f>
        <v>放款服務課</v>
      </c>
      <c r="Y62" s="300">
        <v>44533</v>
      </c>
      <c r="Z62" s="300">
        <v>44470</v>
      </c>
      <c r="AA62" s="300">
        <f>IF(功能_33[[#This Row],[URS交二審]]=0,"",功能_33[[#This Row],[URS交二審]]+7)</f>
        <v>44477</v>
      </c>
      <c r="AB62" s="300">
        <f>IF(功能_33[[#This Row],[URS交二審]]=0,"",功能_33[[#This Row],[URS交二審]]+7)</f>
        <v>44477</v>
      </c>
      <c r="AC62" s="300"/>
      <c r="AD62" s="300" t="s">
        <v>199</v>
      </c>
      <c r="AE62" s="300"/>
      <c r="AF62" s="356"/>
      <c r="AG62" s="300" t="str">
        <f>IFERROR(IF(VLOOKUP(功能_33[[#This Row],[功能代號]],E:Q,11,FALSE)=0,"",VLOOKUP(功能_33[[#This Row],[功能代號]],E:Q,11,FALSE)),"")</f>
        <v>陳政皓</v>
      </c>
      <c r="AH62" s="300"/>
      <c r="AI62" s="300"/>
      <c r="AJ62" s="293"/>
      <c r="AL62" s="292">
        <v>231</v>
      </c>
      <c r="AM62" s="293" t="s">
        <v>308</v>
      </c>
      <c r="AN62" s="293" t="str">
        <f>VLOOKUP(功能_33[[#This Row],[功能代號]],需二審tmp!A:A,1,FALSE)</f>
        <v>L2702</v>
      </c>
      <c r="AO62" s="357">
        <v>44523</v>
      </c>
      <c r="AQ62" s="579" t="str">
        <f t="shared" si="0"/>
        <v/>
      </c>
      <c r="AR62" s="581" t="str">
        <f t="shared" si="1"/>
        <v>2-9</v>
      </c>
      <c r="AS62" s="583" t="str">
        <f t="shared" si="2"/>
        <v/>
      </c>
      <c r="AT62" s="585" t="str">
        <f t="shared" si="6"/>
        <v/>
      </c>
      <c r="AU62" s="587" t="str">
        <f t="shared" si="7"/>
        <v/>
      </c>
      <c r="AV62" s="589" t="str">
        <f t="shared" si="8"/>
        <v/>
      </c>
      <c r="AW62" s="613" t="str">
        <f>IFERROR(VLOOKUP(功能_33[[#This Row],[流程]],#REF!,1,FALSE),"")</f>
        <v/>
      </c>
    </row>
    <row r="63" spans="2:49" ht="14.25" customHeight="1" x14ac:dyDescent="0.3">
      <c r="C63" s="293" t="s">
        <v>92</v>
      </c>
      <c r="D63" s="293" t="s">
        <v>2941</v>
      </c>
      <c r="E63" s="292" t="s">
        <v>309</v>
      </c>
      <c r="F63" s="293" t="s">
        <v>310</v>
      </c>
      <c r="G63" s="293"/>
      <c r="H63" s="292" t="s">
        <v>195</v>
      </c>
      <c r="I63" s="292" t="s">
        <v>206</v>
      </c>
      <c r="J63" s="226" t="s">
        <v>229</v>
      </c>
      <c r="K63" s="300">
        <v>44434</v>
      </c>
      <c r="L63" s="300">
        <v>44434</v>
      </c>
      <c r="M63" s="300">
        <f>IFERROR(IF(VLOOKUP(功能_33[[#This Row],[功能代號]],討論項目!A:H,8,FALSE)=0,"",VLOOKUP(功能_33[[#This Row],[功能代號]],討論項目!A:H,8,FALSE)),"")</f>
        <v>44441</v>
      </c>
      <c r="N63" s="292" t="s">
        <v>12</v>
      </c>
      <c r="O63" s="292" t="s">
        <v>174</v>
      </c>
      <c r="P63" s="271" t="s">
        <v>307</v>
      </c>
      <c r="T63" s="292"/>
      <c r="V63" s="292"/>
      <c r="W63" s="292"/>
      <c r="X63" s="293" t="str">
        <f>VLOOKUP(功能_33[[#This Row],[User]],SKL放款!A:G,7,FALSE)</f>
        <v>放款服務課</v>
      </c>
      <c r="Y63" s="300">
        <v>44533</v>
      </c>
      <c r="Z63" s="300">
        <v>44470</v>
      </c>
      <c r="AA63" s="300">
        <f>IF(功能_33[[#This Row],[URS交二審]]=0,"",功能_33[[#This Row],[URS交二審]]+7)</f>
        <v>44477</v>
      </c>
      <c r="AB63" s="300">
        <f>IF(功能_33[[#This Row],[URS交二審]]=0,"",功能_33[[#This Row],[URS交二審]]+7)</f>
        <v>44477</v>
      </c>
      <c r="AC63" s="300"/>
      <c r="AD63" s="300" t="s">
        <v>199</v>
      </c>
      <c r="AE63" s="300"/>
      <c r="AF63" s="356"/>
      <c r="AG63" s="300" t="str">
        <f>IFERROR(IF(VLOOKUP(功能_33[[#This Row],[功能代號]],E:Q,11,FALSE)=0,"",VLOOKUP(功能_33[[#This Row],[功能代號]],E:Q,11,FALSE)),"")</f>
        <v>陳政皓</v>
      </c>
      <c r="AH63" s="300"/>
      <c r="AI63" s="300"/>
      <c r="AJ63" s="293"/>
      <c r="AL63" s="292">
        <v>209</v>
      </c>
      <c r="AM63" s="293" t="s">
        <v>311</v>
      </c>
      <c r="AN63" s="293" t="str">
        <f>VLOOKUP(功能_33[[#This Row],[功能代號]],需二審tmp!A:A,1,FALSE)</f>
        <v>L2072</v>
      </c>
      <c r="AO63" s="357">
        <v>44523</v>
      </c>
      <c r="AQ63" s="579" t="str">
        <f t="shared" si="0"/>
        <v/>
      </c>
      <c r="AR63" s="581" t="str">
        <f t="shared" si="1"/>
        <v>2-9</v>
      </c>
      <c r="AS63" s="583" t="str">
        <f t="shared" si="2"/>
        <v/>
      </c>
      <c r="AT63" s="585" t="str">
        <f t="shared" si="6"/>
        <v/>
      </c>
      <c r="AU63" s="587" t="str">
        <f t="shared" si="7"/>
        <v/>
      </c>
      <c r="AV63" s="589" t="str">
        <f t="shared" si="8"/>
        <v/>
      </c>
      <c r="AW63" s="613" t="str">
        <f>IFERROR(VLOOKUP(功能_33[[#This Row],[流程]],#REF!,1,FALSE),"")</f>
        <v/>
      </c>
    </row>
    <row r="64" spans="2:49" ht="14.25" customHeight="1" x14ac:dyDescent="0.3">
      <c r="B64" s="293">
        <v>1</v>
      </c>
      <c r="C64" s="293" t="s">
        <v>93</v>
      </c>
      <c r="D64" s="293" t="s">
        <v>2932</v>
      </c>
      <c r="E64" s="292" t="s">
        <v>312</v>
      </c>
      <c r="F64" s="293" t="s">
        <v>313</v>
      </c>
      <c r="G64" s="293"/>
      <c r="H64" s="292" t="s">
        <v>195</v>
      </c>
      <c r="I64" s="292" t="s">
        <v>196</v>
      </c>
      <c r="J64" s="226" t="s">
        <v>314</v>
      </c>
      <c r="K64" s="300">
        <v>44438</v>
      </c>
      <c r="L64" s="300">
        <v>44435</v>
      </c>
      <c r="M64" s="300">
        <v>44435</v>
      </c>
      <c r="N64" s="292" t="s">
        <v>8</v>
      </c>
      <c r="O64" s="292" t="s">
        <v>174</v>
      </c>
      <c r="P64" s="271" t="s">
        <v>13</v>
      </c>
      <c r="T64" s="292"/>
      <c r="V64" s="292"/>
      <c r="W64" s="292"/>
      <c r="X64" s="293" t="str">
        <f>VLOOKUP(功能_33[[#This Row],[User]],SKL放款!A:G,7,FALSE)</f>
        <v>放款服務課</v>
      </c>
      <c r="Y64" s="300">
        <v>44496</v>
      </c>
      <c r="Z64" s="300">
        <v>44488</v>
      </c>
      <c r="AA64" s="300">
        <v>44496</v>
      </c>
      <c r="AB64" s="300">
        <v>44496</v>
      </c>
      <c r="AC64" s="300">
        <v>44512</v>
      </c>
      <c r="AD64" s="300" t="s">
        <v>199</v>
      </c>
      <c r="AE64" s="300"/>
      <c r="AF64" s="356"/>
      <c r="AG64" s="300" t="str">
        <f>IFERROR(IF(VLOOKUP(功能_33[[#This Row],[功能代號]],E:Q,11,FALSE)=0,"",VLOOKUP(功能_33[[#This Row],[功能代號]],E:Q,11,FALSE)),"")</f>
        <v>陳政皓</v>
      </c>
      <c r="AH64" s="300"/>
      <c r="AI64" s="300"/>
      <c r="AJ64" s="293"/>
      <c r="AK64" s="293"/>
      <c r="AL64" s="292">
        <v>305</v>
      </c>
      <c r="AM64" s="293" t="s">
        <v>315</v>
      </c>
      <c r="AN64" s="293" t="e">
        <f>VLOOKUP(功能_33[[#This Row],[功能代號]],需二審tmp!A:A,1,FALSE)</f>
        <v>#N/A</v>
      </c>
      <c r="AO64" s="357">
        <v>44512</v>
      </c>
      <c r="AQ64" s="579" t="str">
        <f t="shared" si="0"/>
        <v>3-1</v>
      </c>
      <c r="AR64" s="581" t="str">
        <f t="shared" si="1"/>
        <v/>
      </c>
      <c r="AS64" s="583" t="str">
        <f t="shared" si="2"/>
        <v/>
      </c>
      <c r="AT64" s="585" t="str">
        <f t="shared" si="6"/>
        <v/>
      </c>
      <c r="AU64" s="587" t="str">
        <f t="shared" si="7"/>
        <v/>
      </c>
      <c r="AV64" s="589" t="str">
        <f t="shared" si="8"/>
        <v/>
      </c>
      <c r="AW64" s="613" t="str">
        <f>IFERROR(VLOOKUP(功能_33[[#This Row],[流程]],#REF!,1,FALSE),"")</f>
        <v/>
      </c>
    </row>
    <row r="65" spans="2:49" ht="14.25" customHeight="1" x14ac:dyDescent="0.3">
      <c r="C65" s="293" t="s">
        <v>99</v>
      </c>
      <c r="D65" s="293" t="s">
        <v>2909</v>
      </c>
      <c r="E65" s="292" t="s">
        <v>316</v>
      </c>
      <c r="F65" s="293" t="s">
        <v>317</v>
      </c>
      <c r="G65" s="293"/>
      <c r="H65" s="292" t="s">
        <v>195</v>
      </c>
      <c r="I65" s="292" t="s">
        <v>318</v>
      </c>
      <c r="J65" s="226" t="s">
        <v>319</v>
      </c>
      <c r="K65" s="300">
        <v>44438</v>
      </c>
      <c r="L65" s="300">
        <v>44435</v>
      </c>
      <c r="M65" s="300">
        <v>44445</v>
      </c>
      <c r="N65" s="292" t="s">
        <v>8</v>
      </c>
      <c r="O65" s="292" t="s">
        <v>174</v>
      </c>
      <c r="P65" s="271" t="s">
        <v>320</v>
      </c>
      <c r="T65" s="292"/>
      <c r="V65" s="292"/>
      <c r="W65" s="292"/>
      <c r="X65" s="293" t="str">
        <f>VLOOKUP(功能_33[[#This Row],[User]],SKL放款!A:G,7,FALSE)</f>
        <v>放款服務課</v>
      </c>
      <c r="Y65" s="300">
        <v>44445</v>
      </c>
      <c r="Z65" s="300" t="s">
        <v>135</v>
      </c>
      <c r="AA65" s="300">
        <v>44544</v>
      </c>
      <c r="AB65" s="300"/>
      <c r="AC65" s="300"/>
      <c r="AD65" s="300"/>
      <c r="AE65" s="300"/>
      <c r="AF65" s="356"/>
      <c r="AG65" s="300" t="str">
        <f>IFERROR(IF(VLOOKUP(功能_33[[#This Row],[功能代號]],E:Q,11,FALSE)=0,"",VLOOKUP(功能_33[[#This Row],[功能代號]],E:Q,11,FALSE)),"")</f>
        <v>陳政皓</v>
      </c>
      <c r="AH65" s="300"/>
      <c r="AI65" s="300"/>
      <c r="AJ65" s="293"/>
      <c r="AK65" s="293"/>
      <c r="AL65" s="304" t="s">
        <v>321</v>
      </c>
      <c r="AM65" s="305" t="s">
        <v>322</v>
      </c>
      <c r="AN65" s="293" t="str">
        <f>VLOOKUP(功能_33[[#This Row],[功能代號]],需二審tmp!A:A,1,FALSE)</f>
        <v>L9110</v>
      </c>
      <c r="AO65" s="357">
        <v>44526</v>
      </c>
      <c r="AQ65" s="579" t="str">
        <f t="shared" si="0"/>
        <v/>
      </c>
      <c r="AR65" s="581" t="str">
        <f t="shared" si="1"/>
        <v/>
      </c>
      <c r="AS65" s="583" t="str">
        <f t="shared" si="2"/>
        <v>9-9</v>
      </c>
      <c r="AT65" s="585" t="str">
        <f t="shared" si="6"/>
        <v/>
      </c>
      <c r="AU65" s="587" t="str">
        <f t="shared" si="7"/>
        <v/>
      </c>
      <c r="AV65" s="589" t="str">
        <f t="shared" si="8"/>
        <v/>
      </c>
      <c r="AW65" s="613" t="str">
        <f>IFERROR(VLOOKUP(功能_33[[#This Row],[流程]],#REF!,1,FALSE),"")</f>
        <v/>
      </c>
    </row>
    <row r="66" spans="2:49" ht="14.25" customHeight="1" x14ac:dyDescent="0.3">
      <c r="B66" s="293">
        <v>1</v>
      </c>
      <c r="C66" s="293" t="s">
        <v>93</v>
      </c>
      <c r="D66" s="293" t="s">
        <v>2933</v>
      </c>
      <c r="E66" s="292" t="s">
        <v>323</v>
      </c>
      <c r="F66" s="293" t="s">
        <v>324</v>
      </c>
      <c r="G66" s="293"/>
      <c r="H66" s="292" t="s">
        <v>195</v>
      </c>
      <c r="I66" s="292" t="s">
        <v>196</v>
      </c>
      <c r="J66" s="226" t="s">
        <v>314</v>
      </c>
      <c r="K66" s="300">
        <v>44439</v>
      </c>
      <c r="L66" s="300">
        <v>44439</v>
      </c>
      <c r="M66" s="300">
        <v>44439</v>
      </c>
      <c r="N66" s="292" t="s">
        <v>12</v>
      </c>
      <c r="O66" s="292" t="s">
        <v>18</v>
      </c>
      <c r="T66" s="292"/>
      <c r="V66" s="292"/>
      <c r="W66" s="292"/>
      <c r="X66" s="293" t="str">
        <f>VLOOKUP(功能_33[[#This Row],[User]],SKL放款!A:G,7,FALSE)</f>
        <v>放款服務課</v>
      </c>
      <c r="Y66" s="300">
        <v>44496</v>
      </c>
      <c r="Z66" s="300" t="s">
        <v>198</v>
      </c>
      <c r="AA66" s="300">
        <v>44496</v>
      </c>
      <c r="AB66" s="300">
        <v>44496</v>
      </c>
      <c r="AC66" s="300">
        <v>44512</v>
      </c>
      <c r="AD66" s="300" t="s">
        <v>199</v>
      </c>
      <c r="AE66" s="300"/>
      <c r="AF66" s="356"/>
      <c r="AG66" s="300" t="str">
        <f>IFERROR(IF(VLOOKUP(功能_33[[#This Row],[功能代號]],E:Q,11,FALSE)=0,"",VLOOKUP(功能_33[[#This Row],[功能代號]],E:Q,11,FALSE)),"")</f>
        <v>尹少玄</v>
      </c>
      <c r="AH66" s="300"/>
      <c r="AI66" s="300"/>
      <c r="AJ66" s="293"/>
      <c r="AK66" s="293"/>
      <c r="AL66" s="292" t="s">
        <v>192</v>
      </c>
      <c r="AN66" s="293" t="e">
        <f>VLOOKUP(功能_33[[#This Row],[功能代號]],需二審tmp!A:A,1,FALSE)</f>
        <v>#N/A</v>
      </c>
      <c r="AO66" s="357">
        <v>44512</v>
      </c>
      <c r="AQ66" s="579" t="str">
        <f t="shared" si="0"/>
        <v>3-2</v>
      </c>
      <c r="AR66" s="581" t="str">
        <f t="shared" si="1"/>
        <v/>
      </c>
      <c r="AS66" s="583" t="str">
        <f t="shared" si="2"/>
        <v/>
      </c>
      <c r="AT66" s="585" t="str">
        <f t="shared" si="6"/>
        <v/>
      </c>
      <c r="AU66" s="587" t="str">
        <f t="shared" si="7"/>
        <v/>
      </c>
      <c r="AV66" s="589" t="str">
        <f t="shared" si="8"/>
        <v/>
      </c>
      <c r="AW66" s="613" t="str">
        <f>IFERROR(VLOOKUP(功能_33[[#This Row],[流程]],#REF!,1,FALSE),"")</f>
        <v/>
      </c>
    </row>
    <row r="67" spans="2:49" ht="14.25" customHeight="1" x14ac:dyDescent="0.3">
      <c r="B67" s="293">
        <v>1</v>
      </c>
      <c r="C67" s="293" t="s">
        <v>93</v>
      </c>
      <c r="D67" s="293" t="s">
        <v>2933</v>
      </c>
      <c r="E67" s="292" t="s">
        <v>325</v>
      </c>
      <c r="F67" s="293" t="s">
        <v>326</v>
      </c>
      <c r="G67" s="293"/>
      <c r="H67" s="292" t="s">
        <v>195</v>
      </c>
      <c r="I67" s="292" t="s">
        <v>196</v>
      </c>
      <c r="J67" s="226" t="s">
        <v>314</v>
      </c>
      <c r="K67" s="300">
        <v>44439</v>
      </c>
      <c r="L67" s="300">
        <v>44439</v>
      </c>
      <c r="M67" s="300">
        <f>IFERROR(IF(VLOOKUP(功能_33[[#This Row],[功能代號]],討論項目!A:H,8,FALSE)=0,"",VLOOKUP(功能_33[[#This Row],[功能代號]],討論項目!A:H,8,FALSE)),"")</f>
        <v>44490</v>
      </c>
      <c r="N67" s="292" t="s">
        <v>12</v>
      </c>
      <c r="O67" s="292" t="s">
        <v>18</v>
      </c>
      <c r="T67" s="292"/>
      <c r="V67" s="292"/>
      <c r="W67" s="292"/>
      <c r="X67" s="293" t="str">
        <f>VLOOKUP(功能_33[[#This Row],[User]],SKL放款!A:G,7,FALSE)</f>
        <v>放款服務課</v>
      </c>
      <c r="Y67" s="300">
        <v>44496</v>
      </c>
      <c r="Z67" s="300">
        <v>44512</v>
      </c>
      <c r="AA67" s="300">
        <v>44496</v>
      </c>
      <c r="AB67" s="300">
        <v>44496</v>
      </c>
      <c r="AC67" s="300">
        <v>44512</v>
      </c>
      <c r="AD67" s="300" t="s">
        <v>199</v>
      </c>
      <c r="AE67" s="300"/>
      <c r="AF67" s="356"/>
      <c r="AG67" s="300" t="str">
        <f>IFERROR(IF(VLOOKUP(功能_33[[#This Row],[功能代號]],E:Q,11,FALSE)=0,"",VLOOKUP(功能_33[[#This Row],[功能代號]],E:Q,11,FALSE)),"")</f>
        <v>尹少玄</v>
      </c>
      <c r="AH67" s="300"/>
      <c r="AI67" s="300"/>
      <c r="AJ67" s="293"/>
      <c r="AK67" s="293"/>
      <c r="AL67" s="292" t="s">
        <v>192</v>
      </c>
      <c r="AN67" s="293" t="str">
        <f>VLOOKUP(功能_33[[#This Row],[功能代號]],需二審tmp!A:A,1,FALSE)</f>
        <v>L3110</v>
      </c>
      <c r="AO67" s="357">
        <v>44512</v>
      </c>
      <c r="AQ67" s="579" t="str">
        <f t="shared" si="0"/>
        <v>3-2</v>
      </c>
      <c r="AR67" s="581" t="str">
        <f t="shared" si="1"/>
        <v/>
      </c>
      <c r="AS67" s="583" t="str">
        <f t="shared" si="2"/>
        <v/>
      </c>
      <c r="AT67" s="585" t="str">
        <f t="shared" si="6"/>
        <v/>
      </c>
      <c r="AU67" s="587" t="str">
        <f t="shared" si="7"/>
        <v/>
      </c>
      <c r="AV67" s="589" t="str">
        <f t="shared" si="8"/>
        <v/>
      </c>
      <c r="AW67" s="613" t="str">
        <f>IFERROR(VLOOKUP(功能_33[[#This Row],[流程]],#REF!,1,FALSE),"")</f>
        <v/>
      </c>
    </row>
    <row r="68" spans="2:49" ht="14.25" customHeight="1" x14ac:dyDescent="0.3">
      <c r="B68" s="293">
        <v>1</v>
      </c>
      <c r="C68" s="293" t="s">
        <v>93</v>
      </c>
      <c r="D68" s="293" t="s">
        <v>2933</v>
      </c>
      <c r="E68" s="292" t="s">
        <v>327</v>
      </c>
      <c r="F68" s="293" t="s">
        <v>328</v>
      </c>
      <c r="G68" s="293"/>
      <c r="H68" s="292" t="s">
        <v>195</v>
      </c>
      <c r="I68" s="292" t="s">
        <v>196</v>
      </c>
      <c r="J68" s="226" t="s">
        <v>314</v>
      </c>
      <c r="K68" s="300">
        <v>44439</v>
      </c>
      <c r="L68" s="300">
        <v>44439</v>
      </c>
      <c r="M68" s="300">
        <v>44439</v>
      </c>
      <c r="N68" s="292" t="s">
        <v>12</v>
      </c>
      <c r="O68" s="292" t="s">
        <v>18</v>
      </c>
      <c r="T68" s="292"/>
      <c r="V68" s="292"/>
      <c r="W68" s="292"/>
      <c r="X68" s="293" t="str">
        <f>VLOOKUP(功能_33[[#This Row],[User]],SKL放款!A:G,7,FALSE)</f>
        <v>放款服務課</v>
      </c>
      <c r="Y68" s="300">
        <v>44496</v>
      </c>
      <c r="Z68" s="300" t="s">
        <v>198</v>
      </c>
      <c r="AA68" s="300">
        <v>44496</v>
      </c>
      <c r="AB68" s="300">
        <v>44496</v>
      </c>
      <c r="AC68" s="300">
        <v>44512</v>
      </c>
      <c r="AD68" s="300" t="s">
        <v>199</v>
      </c>
      <c r="AE68" s="300"/>
      <c r="AF68" s="356"/>
      <c r="AG68" s="300" t="str">
        <f>IFERROR(IF(VLOOKUP(功能_33[[#This Row],[功能代號]],E:Q,11,FALSE)=0,"",VLOOKUP(功能_33[[#This Row],[功能代號]],E:Q,11,FALSE)),"")</f>
        <v>尹少玄</v>
      </c>
      <c r="AH68" s="300"/>
      <c r="AI68" s="300"/>
      <c r="AJ68" s="293"/>
      <c r="AK68" s="293"/>
      <c r="AL68" s="292" t="s">
        <v>192</v>
      </c>
      <c r="AN68" s="293" t="e">
        <f>VLOOKUP(功能_33[[#This Row],[功能代號]],需二審tmp!A:A,1,FALSE)</f>
        <v>#N/A</v>
      </c>
      <c r="AO68" s="357">
        <v>44512</v>
      </c>
      <c r="AQ68" s="579" t="str">
        <f t="shared" ref="AQ68:AQ131" si="9">IF(COUNTA(AC68)=1,LEFT(D68,3),"")</f>
        <v>3-2</v>
      </c>
      <c r="AR68" s="581" t="str">
        <f t="shared" ref="AR68:AR131" si="10">IF(AND(COUNTA(L68)=1,COUNTA(M68)=1,COUNTA(Y68)=1,COUNTA(AB68)=1,COUNTA(AC68)=0),LEFT(D68,3),"")</f>
        <v/>
      </c>
      <c r="AS68" s="583" t="str">
        <f t="shared" ref="AS68:AS131" si="11">IF(AND(COUNTA(L68)=1,COUNTA(M68)=1,COUNTA(Y68)=1,COUNTA(AB68)=0,COUNTA(AC68)=0),LEFT(D68,3),"")</f>
        <v/>
      </c>
      <c r="AT68" s="585" t="str">
        <f t="shared" ref="AT68:AT131" si="12">IF(AND(COUNTA(M68)=0,COUNTA(Y68)=1),LEFT(D68,3),"")</f>
        <v/>
      </c>
      <c r="AU68" s="587" t="str">
        <f t="shared" ref="AU68:AU131" si="13">IF(AND(COUNTA(M68)=1,COUNTA(Y68)=0),LEFT(D68,3),"")</f>
        <v/>
      </c>
      <c r="AV68" s="589" t="str">
        <f t="shared" ref="AV68:AV131" si="14">IF(AND(COUNTA(M68)=0,COUNTA(Y68)=0),LEFT(D68,3),"")</f>
        <v/>
      </c>
      <c r="AW68" s="613" t="str">
        <f>IFERROR(VLOOKUP(功能_33[[#This Row],[流程]],#REF!,1,FALSE),"")</f>
        <v/>
      </c>
    </row>
    <row r="69" spans="2:49" ht="14.25" customHeight="1" x14ac:dyDescent="0.3">
      <c r="C69" s="293" t="s">
        <v>96</v>
      </c>
      <c r="D69" s="293" t="s">
        <v>2937</v>
      </c>
      <c r="E69" s="292" t="s">
        <v>329</v>
      </c>
      <c r="F69" s="293" t="s">
        <v>330</v>
      </c>
      <c r="G69" s="293"/>
      <c r="H69" s="292" t="s">
        <v>195</v>
      </c>
      <c r="I69" s="292" t="s">
        <v>196</v>
      </c>
      <c r="J69" s="226"/>
      <c r="K69" s="300">
        <v>44439</v>
      </c>
      <c r="L69" s="300">
        <v>44439</v>
      </c>
      <c r="M69" s="300">
        <v>44533</v>
      </c>
      <c r="N69" s="292" t="s">
        <v>12</v>
      </c>
      <c r="O69" s="292" t="s">
        <v>18</v>
      </c>
      <c r="T69" s="292"/>
      <c r="V69" s="292"/>
      <c r="W69" s="292"/>
      <c r="X69" s="293" t="str">
        <f>VLOOKUP(功能_33[[#This Row],[User]],SKL放款!A:G,7,FALSE)</f>
        <v>放款服務課</v>
      </c>
      <c r="Y69" s="300">
        <v>44533</v>
      </c>
      <c r="Z69" s="300">
        <v>44493</v>
      </c>
      <c r="AA69" s="300">
        <v>44523</v>
      </c>
      <c r="AB69" s="300">
        <v>44524</v>
      </c>
      <c r="AC69" s="300"/>
      <c r="AD69" s="300"/>
      <c r="AE69" s="300"/>
      <c r="AF69" s="356"/>
      <c r="AG69" s="300" t="str">
        <f>IFERROR(IF(VLOOKUP(功能_33[[#This Row],[功能代號]],E:Q,11,FALSE)=0,"",VLOOKUP(功能_33[[#This Row],[功能代號]],E:Q,11,FALSE)),"")</f>
        <v>尹少玄</v>
      </c>
      <c r="AH69" s="300"/>
      <c r="AI69" s="300"/>
      <c r="AJ69" s="293"/>
      <c r="AK69" s="293"/>
      <c r="AN69" s="293" t="str">
        <f>VLOOKUP(功能_33[[#This Row],[功能代號]],需二審tmp!A:A,1,FALSE)</f>
        <v>L6984</v>
      </c>
      <c r="AO69" s="357">
        <v>44526</v>
      </c>
      <c r="AQ69" s="579" t="str">
        <f t="shared" si="9"/>
        <v/>
      </c>
      <c r="AR69" s="581" t="str">
        <f t="shared" si="10"/>
        <v>6-8</v>
      </c>
      <c r="AS69" s="583" t="str">
        <f t="shared" si="11"/>
        <v/>
      </c>
      <c r="AT69" s="585" t="str">
        <f t="shared" si="12"/>
        <v/>
      </c>
      <c r="AU69" s="587" t="str">
        <f t="shared" si="13"/>
        <v/>
      </c>
      <c r="AV69" s="589" t="str">
        <f t="shared" si="14"/>
        <v/>
      </c>
      <c r="AW69" s="613" t="str">
        <f>IFERROR(VLOOKUP(功能_33[[#This Row],[流程]],#REF!,1,FALSE),"")</f>
        <v/>
      </c>
    </row>
    <row r="70" spans="2:49" ht="14.25" customHeight="1" x14ac:dyDescent="0.3">
      <c r="B70" s="293">
        <v>1</v>
      </c>
      <c r="C70" s="293" t="s">
        <v>93</v>
      </c>
      <c r="D70" s="293" t="s">
        <v>2933</v>
      </c>
      <c r="E70" s="292" t="s">
        <v>331</v>
      </c>
      <c r="F70" s="293" t="s">
        <v>332</v>
      </c>
      <c r="G70" s="293"/>
      <c r="H70" s="292" t="s">
        <v>195</v>
      </c>
      <c r="I70" s="292" t="s">
        <v>196</v>
      </c>
      <c r="J70" s="226" t="s">
        <v>314</v>
      </c>
      <c r="K70" s="300">
        <v>44440</v>
      </c>
      <c r="L70" s="300">
        <v>44438</v>
      </c>
      <c r="M70" s="300">
        <f>IFERROR(IF(VLOOKUP(功能_33[[#This Row],[功能代號]],討論項目!A:H,8,FALSE)=0,"",VLOOKUP(功能_33[[#This Row],[功能代號]],討論項目!A:H,8,FALSE)),"")</f>
        <v>44428</v>
      </c>
      <c r="N70" s="292" t="s">
        <v>12</v>
      </c>
      <c r="O70" s="292" t="s">
        <v>18</v>
      </c>
      <c r="T70" s="292"/>
      <c r="V70" s="292"/>
      <c r="W70" s="292"/>
      <c r="X70" s="293" t="str">
        <f>VLOOKUP(功能_33[[#This Row],[User]],SKL放款!A:G,7,FALSE)</f>
        <v>放款服務課</v>
      </c>
      <c r="Y70" s="300">
        <v>44496</v>
      </c>
      <c r="Z70" s="300">
        <v>44488</v>
      </c>
      <c r="AA70" s="300">
        <v>44496</v>
      </c>
      <c r="AB70" s="300">
        <v>44496</v>
      </c>
      <c r="AC70" s="300">
        <v>44512</v>
      </c>
      <c r="AD70" s="300" t="s">
        <v>199</v>
      </c>
      <c r="AE70" s="300"/>
      <c r="AF70" s="356"/>
      <c r="AG70" s="300" t="str">
        <f>IFERROR(IF(VLOOKUP(功能_33[[#This Row],[功能代號]],E:Q,11,FALSE)=0,"",VLOOKUP(功能_33[[#This Row],[功能代號]],E:Q,11,FALSE)),"")</f>
        <v>尹少玄</v>
      </c>
      <c r="AH70" s="300"/>
      <c r="AI70" s="300"/>
      <c r="AJ70" s="293"/>
      <c r="AK70" s="225" t="s">
        <v>333</v>
      </c>
      <c r="AL70" s="292">
        <v>325</v>
      </c>
      <c r="AM70" s="293" t="s">
        <v>334</v>
      </c>
      <c r="AN70" s="293" t="str">
        <f>VLOOKUP(功能_33[[#This Row],[功能代號]],需二審tmp!A:A,1,FALSE)</f>
        <v>L3100</v>
      </c>
      <c r="AO70" s="357">
        <v>44512</v>
      </c>
      <c r="AQ70" s="579" t="str">
        <f t="shared" si="9"/>
        <v>3-2</v>
      </c>
      <c r="AR70" s="581" t="str">
        <f t="shared" si="10"/>
        <v/>
      </c>
      <c r="AS70" s="583" t="str">
        <f t="shared" si="11"/>
        <v/>
      </c>
      <c r="AT70" s="585" t="str">
        <f t="shared" si="12"/>
        <v/>
      </c>
      <c r="AU70" s="587" t="str">
        <f t="shared" si="13"/>
        <v/>
      </c>
      <c r="AV70" s="589" t="str">
        <f t="shared" si="14"/>
        <v/>
      </c>
      <c r="AW70" s="613" t="str">
        <f>IFERROR(VLOOKUP(功能_33[[#This Row],[流程]],#REF!,1,FALSE),"")</f>
        <v/>
      </c>
    </row>
    <row r="71" spans="2:49" ht="14.25" customHeight="1" x14ac:dyDescent="0.3">
      <c r="B71" s="293">
        <v>1</v>
      </c>
      <c r="C71" s="293" t="s">
        <v>93</v>
      </c>
      <c r="D71" s="293" t="s">
        <v>2933</v>
      </c>
      <c r="E71" s="292" t="s">
        <v>335</v>
      </c>
      <c r="F71" s="293" t="s">
        <v>336</v>
      </c>
      <c r="G71" s="293"/>
      <c r="H71" s="292" t="s">
        <v>195</v>
      </c>
      <c r="I71" s="292" t="s">
        <v>196</v>
      </c>
      <c r="J71" s="226" t="s">
        <v>314</v>
      </c>
      <c r="K71" s="300">
        <v>44440</v>
      </c>
      <c r="L71" s="300">
        <v>44438</v>
      </c>
      <c r="M71" s="300">
        <f>IFERROR(IF(VLOOKUP(功能_33[[#This Row],[功能代號]],討論項目!A:H,8,FALSE)=0,"",VLOOKUP(功能_33[[#This Row],[功能代號]],討論項目!A:H,8,FALSE)),"")</f>
        <v>44487</v>
      </c>
      <c r="N71" s="292" t="s">
        <v>12</v>
      </c>
      <c r="O71" s="292" t="s">
        <v>11</v>
      </c>
      <c r="T71" s="292"/>
      <c r="V71" s="292"/>
      <c r="W71" s="292"/>
      <c r="X71" s="293" t="str">
        <f>VLOOKUP(功能_33[[#This Row],[User]],SKL放款!A:G,7,FALSE)</f>
        <v>放款服務課</v>
      </c>
      <c r="Y71" s="300">
        <v>44496</v>
      </c>
      <c r="Z71" s="300">
        <v>44488</v>
      </c>
      <c r="AA71" s="300">
        <v>44496</v>
      </c>
      <c r="AB71" s="300">
        <v>44496</v>
      </c>
      <c r="AC71" s="300">
        <v>44512</v>
      </c>
      <c r="AD71" s="300" t="s">
        <v>199</v>
      </c>
      <c r="AE71" s="300"/>
      <c r="AF71" s="356"/>
      <c r="AG71" s="300" t="str">
        <f>IFERROR(IF(VLOOKUP(功能_33[[#This Row],[功能代號]],E:Q,11,FALSE)=0,"",VLOOKUP(功能_33[[#This Row],[功能代號]],E:Q,11,FALSE)),"")</f>
        <v>蔡珮瑜</v>
      </c>
      <c r="AH71" s="300"/>
      <c r="AI71" s="300"/>
      <c r="AJ71" s="293"/>
      <c r="AK71" s="293"/>
      <c r="AL71" s="292">
        <v>320</v>
      </c>
      <c r="AM71" s="293" t="s">
        <v>337</v>
      </c>
      <c r="AN71" s="293" t="str">
        <f>VLOOKUP(功能_33[[#This Row],[功能代號]],需二審tmp!A:A,1,FALSE)</f>
        <v>L3002</v>
      </c>
      <c r="AO71" s="357">
        <v>44512</v>
      </c>
      <c r="AQ71" s="579" t="str">
        <f t="shared" si="9"/>
        <v>3-2</v>
      </c>
      <c r="AR71" s="581" t="str">
        <f t="shared" si="10"/>
        <v/>
      </c>
      <c r="AS71" s="583" t="str">
        <f t="shared" si="11"/>
        <v/>
      </c>
      <c r="AT71" s="585" t="str">
        <f t="shared" si="12"/>
        <v/>
      </c>
      <c r="AU71" s="587" t="str">
        <f t="shared" si="13"/>
        <v/>
      </c>
      <c r="AV71" s="589" t="str">
        <f t="shared" si="14"/>
        <v/>
      </c>
      <c r="AW71" s="613" t="str">
        <f>IFERROR(VLOOKUP(功能_33[[#This Row],[流程]],#REF!,1,FALSE),"")</f>
        <v/>
      </c>
    </row>
    <row r="72" spans="2:49" ht="14.25" customHeight="1" x14ac:dyDescent="0.3">
      <c r="B72" s="293">
        <v>1</v>
      </c>
      <c r="C72" s="293" t="s">
        <v>93</v>
      </c>
      <c r="D72" s="293" t="s">
        <v>2933</v>
      </c>
      <c r="E72" s="292" t="s">
        <v>338</v>
      </c>
      <c r="F72" s="293" t="s">
        <v>339</v>
      </c>
      <c r="G72" s="293"/>
      <c r="H72" s="292" t="s">
        <v>195</v>
      </c>
      <c r="I72" s="292" t="s">
        <v>196</v>
      </c>
      <c r="J72" s="226" t="s">
        <v>314</v>
      </c>
      <c r="K72" s="300">
        <v>44440</v>
      </c>
      <c r="L72" s="300">
        <v>44438</v>
      </c>
      <c r="M72" s="300">
        <f>IFERROR(IF(VLOOKUP(功能_33[[#This Row],[功能代號]],討論項目!A:H,8,FALSE)=0,"",VLOOKUP(功能_33[[#This Row],[功能代號]],討論項目!A:H,8,FALSE)),"")</f>
        <v>44487</v>
      </c>
      <c r="N72" s="292" t="s">
        <v>12</v>
      </c>
      <c r="O72" s="292" t="s">
        <v>11</v>
      </c>
      <c r="T72" s="292"/>
      <c r="V72" s="292"/>
      <c r="W72" s="292"/>
      <c r="X72" s="293" t="str">
        <f>VLOOKUP(功能_33[[#This Row],[User]],SKL放款!A:G,7,FALSE)</f>
        <v>放款服務課</v>
      </c>
      <c r="Y72" s="300">
        <v>44496</v>
      </c>
      <c r="Z72" s="300">
        <v>44488</v>
      </c>
      <c r="AA72" s="300">
        <v>44496</v>
      </c>
      <c r="AB72" s="300">
        <v>44496</v>
      </c>
      <c r="AC72" s="300">
        <v>44512</v>
      </c>
      <c r="AD72" s="300" t="s">
        <v>199</v>
      </c>
      <c r="AE72" s="300"/>
      <c r="AF72" s="356"/>
      <c r="AG72" s="300" t="str">
        <f>IFERROR(IF(VLOOKUP(功能_33[[#This Row],[功能代號]],E:Q,11,FALSE)=0,"",VLOOKUP(功能_33[[#This Row],[功能代號]],E:Q,11,FALSE)),"")</f>
        <v>蔡珮瑜</v>
      </c>
      <c r="AH72" s="300"/>
      <c r="AI72" s="300"/>
      <c r="AJ72" s="293"/>
      <c r="AK72" s="293"/>
      <c r="AL72" s="292">
        <v>320</v>
      </c>
      <c r="AM72" s="293" t="s">
        <v>337</v>
      </c>
      <c r="AN72" s="293" t="str">
        <f>VLOOKUP(功能_33[[#This Row],[功能代號]],需二審tmp!A:A,1,FALSE)</f>
        <v>L3916</v>
      </c>
      <c r="AO72" s="357">
        <v>44512</v>
      </c>
      <c r="AQ72" s="579" t="str">
        <f t="shared" si="9"/>
        <v>3-2</v>
      </c>
      <c r="AR72" s="581" t="str">
        <f t="shared" si="10"/>
        <v/>
      </c>
      <c r="AS72" s="583" t="str">
        <f t="shared" si="11"/>
        <v/>
      </c>
      <c r="AT72" s="585" t="str">
        <f t="shared" si="12"/>
        <v/>
      </c>
      <c r="AU72" s="587" t="str">
        <f t="shared" si="13"/>
        <v/>
      </c>
      <c r="AV72" s="589" t="str">
        <f t="shared" si="14"/>
        <v/>
      </c>
      <c r="AW72" s="613" t="str">
        <f>IFERROR(VLOOKUP(功能_33[[#This Row],[流程]],#REF!,1,FALSE),"")</f>
        <v/>
      </c>
    </row>
    <row r="73" spans="2:49" ht="14.25" customHeight="1" x14ac:dyDescent="0.3">
      <c r="B73" s="293">
        <v>1</v>
      </c>
      <c r="C73" s="293" t="s">
        <v>93</v>
      </c>
      <c r="D73" s="293" t="s">
        <v>2933</v>
      </c>
      <c r="E73" s="292" t="s">
        <v>340</v>
      </c>
      <c r="F73" s="293" t="s">
        <v>341</v>
      </c>
      <c r="G73" s="293"/>
      <c r="H73" s="292" t="s">
        <v>195</v>
      </c>
      <c r="I73" s="292" t="s">
        <v>196</v>
      </c>
      <c r="J73" s="226" t="s">
        <v>314</v>
      </c>
      <c r="K73" s="300">
        <v>44441</v>
      </c>
      <c r="L73" s="300">
        <v>44438</v>
      </c>
      <c r="M73" s="300">
        <v>44438</v>
      </c>
      <c r="N73" s="292" t="s">
        <v>12</v>
      </c>
      <c r="O73" s="292" t="s">
        <v>11</v>
      </c>
      <c r="T73" s="292"/>
      <c r="V73" s="292"/>
      <c r="W73" s="292"/>
      <c r="X73" s="293" t="str">
        <f>VLOOKUP(功能_33[[#This Row],[User]],SKL放款!A:G,7,FALSE)</f>
        <v>放款服務課</v>
      </c>
      <c r="Y73" s="300">
        <v>44496</v>
      </c>
      <c r="Z73" s="300" t="s">
        <v>198</v>
      </c>
      <c r="AA73" s="300">
        <v>44496</v>
      </c>
      <c r="AB73" s="300">
        <v>44496</v>
      </c>
      <c r="AC73" s="300">
        <v>44512</v>
      </c>
      <c r="AD73" s="300" t="s">
        <v>199</v>
      </c>
      <c r="AE73" s="300"/>
      <c r="AF73" s="356"/>
      <c r="AG73" s="300" t="str">
        <f>IFERROR(IF(VLOOKUP(功能_33[[#This Row],[功能代號]],E:Q,11,FALSE)=0,"",VLOOKUP(功能_33[[#This Row],[功能代號]],E:Q,11,FALSE)),"")</f>
        <v>蔡珮瑜</v>
      </c>
      <c r="AH73" s="300"/>
      <c r="AI73" s="300"/>
      <c r="AJ73" s="293"/>
      <c r="AK73" s="293"/>
      <c r="AL73" s="292">
        <v>320</v>
      </c>
      <c r="AM73" s="293" t="s">
        <v>337</v>
      </c>
      <c r="AN73" s="293" t="e">
        <f>VLOOKUP(功能_33[[#This Row],[功能代號]],需二審tmp!A:A,1,FALSE)</f>
        <v>#N/A</v>
      </c>
      <c r="AO73" s="357">
        <v>44512</v>
      </c>
      <c r="AQ73" s="579" t="str">
        <f t="shared" si="9"/>
        <v>3-2</v>
      </c>
      <c r="AR73" s="581" t="str">
        <f t="shared" si="10"/>
        <v/>
      </c>
      <c r="AS73" s="583" t="str">
        <f t="shared" si="11"/>
        <v/>
      </c>
      <c r="AT73" s="585" t="str">
        <f t="shared" si="12"/>
        <v/>
      </c>
      <c r="AU73" s="587" t="str">
        <f t="shared" si="13"/>
        <v/>
      </c>
      <c r="AV73" s="589" t="str">
        <f t="shared" si="14"/>
        <v/>
      </c>
      <c r="AW73" s="613" t="str">
        <f>IFERROR(VLOOKUP(功能_33[[#This Row],[流程]],#REF!,1,FALSE),"")</f>
        <v/>
      </c>
    </row>
    <row r="74" spans="2:49" ht="14.25" customHeight="1" x14ac:dyDescent="0.3">
      <c r="C74" s="293" t="s">
        <v>92</v>
      </c>
      <c r="D74" s="293" t="s">
        <v>2930</v>
      </c>
      <c r="E74" s="292" t="s">
        <v>342</v>
      </c>
      <c r="F74" s="293" t="s">
        <v>343</v>
      </c>
      <c r="G74" s="293" t="s">
        <v>344</v>
      </c>
      <c r="H74" s="292" t="s">
        <v>195</v>
      </c>
      <c r="I74" s="292" t="s">
        <v>196</v>
      </c>
      <c r="J74" s="226" t="s">
        <v>197</v>
      </c>
      <c r="K74" s="300">
        <v>44441</v>
      </c>
      <c r="L74" s="300">
        <v>44439</v>
      </c>
      <c r="M74" s="300">
        <f>IFERROR(IF(VLOOKUP(功能_33[[#This Row],[功能代號]],討論項目!A:H,8,FALSE)=0,"",VLOOKUP(功能_33[[#This Row],[功能代號]],討論項目!A:H,8,FALSE)),"")</f>
        <v>44469</v>
      </c>
      <c r="N74" s="292" t="s">
        <v>10</v>
      </c>
      <c r="O74" s="292" t="s">
        <v>22</v>
      </c>
      <c r="P74" s="271" t="s">
        <v>15</v>
      </c>
      <c r="T74" s="292"/>
      <c r="V74" s="292"/>
      <c r="W74" s="292"/>
      <c r="X74" s="293" t="str">
        <f>VLOOKUP(功能_33[[#This Row],[User]],SKL放款!A:G,7,FALSE)</f>
        <v>放款服務課</v>
      </c>
      <c r="Y74" s="300">
        <v>44533</v>
      </c>
      <c r="Z74" s="300">
        <v>44470</v>
      </c>
      <c r="AA74" s="300">
        <f>IF(功能_33[[#This Row],[URS交二審]]=0,"",功能_33[[#This Row],[URS交二審]]+7)</f>
        <v>44477</v>
      </c>
      <c r="AB74" s="300">
        <f>IF(功能_33[[#This Row],[URS交二審]]=0,"",功能_33[[#This Row],[URS交二審]]+7)</f>
        <v>44477</v>
      </c>
      <c r="AC74" s="300"/>
      <c r="AD74" s="300" t="s">
        <v>199</v>
      </c>
      <c r="AE74" s="300"/>
      <c r="AF74" s="356"/>
      <c r="AG74" s="300" t="str">
        <f>IFERROR(IF(VLOOKUP(功能_33[[#This Row],[功能代號]],E:Q,11,FALSE)=0,"",VLOOKUP(功能_33[[#This Row],[功能代號]],E:Q,11,FALSE)),"")</f>
        <v>許慧玉</v>
      </c>
      <c r="AH74" s="300"/>
      <c r="AI74" s="300"/>
      <c r="AJ74" s="293"/>
      <c r="AL74" s="292" t="s">
        <v>192</v>
      </c>
      <c r="AM74" s="292" t="s">
        <v>192</v>
      </c>
      <c r="AN74" s="293" t="str">
        <f>VLOOKUP(功能_33[[#This Row],[功能代號]],需二審tmp!A:A,1,FALSE)</f>
        <v>L2060</v>
      </c>
      <c r="AO74" s="357">
        <v>44523</v>
      </c>
      <c r="AQ74" s="579" t="str">
        <f t="shared" si="9"/>
        <v/>
      </c>
      <c r="AR74" s="581" t="str">
        <f t="shared" si="10"/>
        <v>2-9</v>
      </c>
      <c r="AS74" s="583" t="str">
        <f t="shared" si="11"/>
        <v/>
      </c>
      <c r="AT74" s="585" t="str">
        <f t="shared" si="12"/>
        <v/>
      </c>
      <c r="AU74" s="587" t="str">
        <f t="shared" si="13"/>
        <v/>
      </c>
      <c r="AV74" s="589" t="str">
        <f t="shared" si="14"/>
        <v/>
      </c>
      <c r="AW74" s="613" t="str">
        <f>IFERROR(VLOOKUP(功能_33[[#This Row],[流程]],#REF!,1,FALSE),"")</f>
        <v/>
      </c>
    </row>
    <row r="75" spans="2:49" ht="14.25" customHeight="1" x14ac:dyDescent="0.3">
      <c r="C75" s="293" t="s">
        <v>92</v>
      </c>
      <c r="D75" s="293" t="s">
        <v>2930</v>
      </c>
      <c r="E75" s="292" t="s">
        <v>345</v>
      </c>
      <c r="F75" s="293" t="s">
        <v>346</v>
      </c>
      <c r="G75" s="293" t="s">
        <v>347</v>
      </c>
      <c r="H75" s="292" t="s">
        <v>195</v>
      </c>
      <c r="I75" s="292" t="s">
        <v>196</v>
      </c>
      <c r="J75" s="226" t="s">
        <v>197</v>
      </c>
      <c r="K75" s="300">
        <v>44441</v>
      </c>
      <c r="L75" s="300">
        <v>44439</v>
      </c>
      <c r="M75" s="300">
        <f>IFERROR(IF(VLOOKUP(功能_33[[#This Row],[功能代號]],討論項目!A:H,8,FALSE)=0,"",VLOOKUP(功能_33[[#This Row],[功能代號]],討論項目!A:H,8,FALSE)),"")</f>
        <v>44469</v>
      </c>
      <c r="N75" s="292" t="s">
        <v>10</v>
      </c>
      <c r="O75" s="292" t="s">
        <v>22</v>
      </c>
      <c r="P75" s="271" t="s">
        <v>15</v>
      </c>
      <c r="T75" s="292"/>
      <c r="V75" s="292"/>
      <c r="W75" s="292"/>
      <c r="X75" s="293" t="str">
        <f>VLOOKUP(功能_33[[#This Row],[User]],SKL放款!A:G,7,FALSE)</f>
        <v>放款服務課</v>
      </c>
      <c r="Y75" s="300">
        <v>44533</v>
      </c>
      <c r="Z75" s="300">
        <v>44470</v>
      </c>
      <c r="AA75" s="300">
        <f>IF(功能_33[[#This Row],[URS交二審]]=0,"",功能_33[[#This Row],[URS交二審]]+7)</f>
        <v>44477</v>
      </c>
      <c r="AB75" s="300">
        <f>IF(功能_33[[#This Row],[URS交二審]]=0,"",功能_33[[#This Row],[URS交二審]]+7)</f>
        <v>44477</v>
      </c>
      <c r="AC75" s="300"/>
      <c r="AD75" s="300" t="s">
        <v>199</v>
      </c>
      <c r="AE75" s="300"/>
      <c r="AF75" s="356"/>
      <c r="AG75" s="300" t="str">
        <f>IFERROR(IF(VLOOKUP(功能_33[[#This Row],[功能代號]],E:Q,11,FALSE)=0,"",VLOOKUP(功能_33[[#This Row],[功能代號]],E:Q,11,FALSE)),"")</f>
        <v>許慧玉</v>
      </c>
      <c r="AH75" s="300"/>
      <c r="AI75" s="300"/>
      <c r="AJ75" s="293"/>
      <c r="AL75" s="292" t="s">
        <v>192</v>
      </c>
      <c r="AM75" s="292" t="s">
        <v>192</v>
      </c>
      <c r="AN75" s="293" t="str">
        <f>VLOOKUP(功能_33[[#This Row],[功能代號]],需二審tmp!A:A,1,FALSE)</f>
        <v>L2600</v>
      </c>
      <c r="AO75" s="357">
        <v>44523</v>
      </c>
      <c r="AQ75" s="579" t="str">
        <f t="shared" si="9"/>
        <v/>
      </c>
      <c r="AR75" s="581" t="str">
        <f t="shared" si="10"/>
        <v>2-9</v>
      </c>
      <c r="AS75" s="583" t="str">
        <f t="shared" si="11"/>
        <v/>
      </c>
      <c r="AT75" s="585" t="str">
        <f t="shared" si="12"/>
        <v/>
      </c>
      <c r="AU75" s="587" t="str">
        <f t="shared" si="13"/>
        <v/>
      </c>
      <c r="AV75" s="589" t="str">
        <f t="shared" si="14"/>
        <v/>
      </c>
      <c r="AW75" s="613" t="str">
        <f>IFERROR(VLOOKUP(功能_33[[#This Row],[流程]],#REF!,1,FALSE),"")</f>
        <v/>
      </c>
    </row>
    <row r="76" spans="2:49" ht="14.25" customHeight="1" x14ac:dyDescent="0.3">
      <c r="C76" s="293" t="s">
        <v>92</v>
      </c>
      <c r="D76" s="293" t="s">
        <v>2930</v>
      </c>
      <c r="E76" s="292" t="s">
        <v>348</v>
      </c>
      <c r="F76" s="282" t="s">
        <v>349</v>
      </c>
      <c r="G76" s="293" t="s">
        <v>350</v>
      </c>
      <c r="H76" s="292" t="s">
        <v>195</v>
      </c>
      <c r="I76" s="292" t="s">
        <v>196</v>
      </c>
      <c r="J76" s="226" t="s">
        <v>197</v>
      </c>
      <c r="K76" s="300">
        <v>44441</v>
      </c>
      <c r="L76" s="300">
        <v>44439</v>
      </c>
      <c r="M76" s="300">
        <v>44533</v>
      </c>
      <c r="N76" s="292" t="s">
        <v>10</v>
      </c>
      <c r="O76" s="292" t="s">
        <v>22</v>
      </c>
      <c r="P76" s="271" t="s">
        <v>15</v>
      </c>
      <c r="T76" s="292"/>
      <c r="V76" s="292"/>
      <c r="W76" s="292"/>
      <c r="X76" s="293" t="str">
        <f>VLOOKUP(功能_33[[#This Row],[User]],SKL放款!A:G,7,FALSE)</f>
        <v>放款服務課</v>
      </c>
      <c r="Y76" s="300">
        <v>44533</v>
      </c>
      <c r="Z76" s="300" t="s">
        <v>351</v>
      </c>
      <c r="AA76" s="300">
        <v>44543</v>
      </c>
      <c r="AB76" s="284"/>
      <c r="AC76" s="284"/>
      <c r="AD76" s="284"/>
      <c r="AE76" s="284"/>
      <c r="AF76" s="284"/>
      <c r="AG76" s="284" t="str">
        <f>IFERROR(IF(VLOOKUP(功能_33[[#This Row],[功能代號]],E:Q,11,FALSE)=0,"",VLOOKUP(功能_33[[#This Row],[功能代號]],E:Q,11,FALSE)),"")</f>
        <v>許慧玉</v>
      </c>
      <c r="AH76" s="284"/>
      <c r="AI76" s="284"/>
      <c r="AJ76" s="293"/>
      <c r="AL76" s="292" t="s">
        <v>192</v>
      </c>
      <c r="AM76" s="292" t="s">
        <v>192</v>
      </c>
      <c r="AN76" s="293" t="e">
        <f>VLOOKUP(功能_33[[#This Row],[功能代號]],需二審tmp!A:A,1,FALSE)</f>
        <v>#N/A</v>
      </c>
      <c r="AO76" s="357">
        <v>44523</v>
      </c>
      <c r="AQ76" s="579" t="str">
        <f t="shared" si="9"/>
        <v/>
      </c>
      <c r="AR76" s="581" t="str">
        <f t="shared" si="10"/>
        <v/>
      </c>
      <c r="AS76" s="583" t="str">
        <f t="shared" si="11"/>
        <v>2-9</v>
      </c>
      <c r="AT76" s="585" t="str">
        <f t="shared" si="12"/>
        <v/>
      </c>
      <c r="AU76" s="587" t="str">
        <f t="shared" si="13"/>
        <v/>
      </c>
      <c r="AV76" s="589" t="str">
        <f t="shared" si="14"/>
        <v/>
      </c>
      <c r="AW76" s="613" t="str">
        <f>IFERROR(VLOOKUP(功能_33[[#This Row],[流程]],#REF!,1,FALSE),"")</f>
        <v/>
      </c>
    </row>
    <row r="77" spans="2:49" ht="14.25" customHeight="1" x14ac:dyDescent="0.3">
      <c r="C77" s="293" t="s">
        <v>92</v>
      </c>
      <c r="D77" s="293" t="s">
        <v>2930</v>
      </c>
      <c r="E77" s="292" t="s">
        <v>352</v>
      </c>
      <c r="F77" s="282" t="s">
        <v>353</v>
      </c>
      <c r="G77" s="293" t="s">
        <v>350</v>
      </c>
      <c r="H77" s="292" t="s">
        <v>195</v>
      </c>
      <c r="I77" s="292" t="s">
        <v>196</v>
      </c>
      <c r="J77" s="226" t="s">
        <v>197</v>
      </c>
      <c r="K77" s="300">
        <v>44441</v>
      </c>
      <c r="L77" s="300">
        <v>44439</v>
      </c>
      <c r="M77" s="300">
        <v>44533</v>
      </c>
      <c r="N77" s="292" t="s">
        <v>10</v>
      </c>
      <c r="O77" s="292" t="s">
        <v>22</v>
      </c>
      <c r="P77" s="271" t="s">
        <v>15</v>
      </c>
      <c r="T77" s="292"/>
      <c r="V77" s="292"/>
      <c r="W77" s="292"/>
      <c r="X77" s="293" t="str">
        <f>VLOOKUP(功能_33[[#This Row],[User]],SKL放款!A:G,7,FALSE)</f>
        <v>放款服務課</v>
      </c>
      <c r="Y77" s="300">
        <v>44533</v>
      </c>
      <c r="Z77" s="300" t="s">
        <v>351</v>
      </c>
      <c r="AA77" s="300">
        <v>44543</v>
      </c>
      <c r="AB77" s="284"/>
      <c r="AC77" s="284"/>
      <c r="AD77" s="284"/>
      <c r="AE77" s="284"/>
      <c r="AF77" s="284"/>
      <c r="AG77" s="284" t="str">
        <f>IFERROR(IF(VLOOKUP(功能_33[[#This Row],[功能代號]],E:Q,11,FALSE)=0,"",VLOOKUP(功能_33[[#This Row],[功能代號]],E:Q,11,FALSE)),"")</f>
        <v>許慧玉</v>
      </c>
      <c r="AH77" s="284"/>
      <c r="AI77" s="284"/>
      <c r="AJ77" s="293"/>
      <c r="AL77" s="292" t="s">
        <v>192</v>
      </c>
      <c r="AM77" s="292" t="s">
        <v>192</v>
      </c>
      <c r="AN77" s="293" t="e">
        <f>VLOOKUP(功能_33[[#This Row],[功能代號]],需二審tmp!A:A,1,FALSE)</f>
        <v>#N/A</v>
      </c>
      <c r="AO77" s="357">
        <v>44523</v>
      </c>
      <c r="AQ77" s="579" t="str">
        <f t="shared" si="9"/>
        <v/>
      </c>
      <c r="AR77" s="581" t="str">
        <f t="shared" si="10"/>
        <v/>
      </c>
      <c r="AS77" s="583" t="str">
        <f t="shared" si="11"/>
        <v>2-9</v>
      </c>
      <c r="AT77" s="585" t="str">
        <f t="shared" si="12"/>
        <v/>
      </c>
      <c r="AU77" s="587" t="str">
        <f t="shared" si="13"/>
        <v/>
      </c>
      <c r="AV77" s="589" t="str">
        <f t="shared" si="14"/>
        <v/>
      </c>
      <c r="AW77" s="613" t="str">
        <f>IFERROR(VLOOKUP(功能_33[[#This Row],[流程]],#REF!,1,FALSE),"")</f>
        <v/>
      </c>
    </row>
    <row r="78" spans="2:49" ht="13.5" customHeight="1" x14ac:dyDescent="0.3">
      <c r="C78" s="293" t="s">
        <v>96</v>
      </c>
      <c r="D78" s="293" t="s">
        <v>2938</v>
      </c>
      <c r="E78" s="292" t="s">
        <v>354</v>
      </c>
      <c r="F78" s="293" t="s">
        <v>355</v>
      </c>
      <c r="G78" s="293" t="s">
        <v>356</v>
      </c>
      <c r="H78" s="292" t="s">
        <v>195</v>
      </c>
      <c r="I78" s="292" t="s">
        <v>196</v>
      </c>
      <c r="J78" s="226"/>
      <c r="K78" s="300">
        <v>44441</v>
      </c>
      <c r="L78" s="300">
        <v>44439</v>
      </c>
      <c r="M78" s="300">
        <v>44533</v>
      </c>
      <c r="N78" s="292" t="s">
        <v>10</v>
      </c>
      <c r="O78" s="292" t="s">
        <v>22</v>
      </c>
      <c r="P78" s="271" t="s">
        <v>15</v>
      </c>
      <c r="T78" s="292"/>
      <c r="V78" s="292"/>
      <c r="W78" s="292"/>
      <c r="X78" s="293" t="str">
        <f>VLOOKUP(功能_33[[#This Row],[User]],SKL放款!A:G,7,FALSE)</f>
        <v>放款服務課</v>
      </c>
      <c r="Y78" s="300">
        <v>44533</v>
      </c>
      <c r="Z78" s="300" t="s">
        <v>351</v>
      </c>
      <c r="AA78" s="283">
        <v>44543</v>
      </c>
      <c r="AB78" s="284"/>
      <c r="AC78" s="284"/>
      <c r="AD78" s="284"/>
      <c r="AE78" s="284"/>
      <c r="AF78" s="284"/>
      <c r="AG78" s="284" t="str">
        <f>IFERROR(IF(VLOOKUP(功能_33[[#This Row],[功能代號]],E:Q,11,FALSE)=0,"",VLOOKUP(功能_33[[#This Row],[功能代號]],E:Q,11,FALSE)),"")</f>
        <v>許慧玉</v>
      </c>
      <c r="AH78" s="284"/>
      <c r="AI78" s="284"/>
      <c r="AJ78" s="293"/>
      <c r="AL78" s="292" t="s">
        <v>192</v>
      </c>
      <c r="AM78" s="292" t="s">
        <v>192</v>
      </c>
      <c r="AN78" s="293" t="e">
        <f>VLOOKUP(功能_33[[#This Row],[功能代號]],需二審tmp!A:A,1,FALSE)</f>
        <v>#N/A</v>
      </c>
      <c r="AO78" s="357">
        <v>44526</v>
      </c>
      <c r="AQ78" s="579" t="str">
        <f t="shared" si="9"/>
        <v/>
      </c>
      <c r="AR78" s="581" t="str">
        <f t="shared" si="10"/>
        <v/>
      </c>
      <c r="AS78" s="583" t="str">
        <f t="shared" si="11"/>
        <v>6-6</v>
      </c>
      <c r="AT78" s="585" t="str">
        <f t="shared" si="12"/>
        <v/>
      </c>
      <c r="AU78" s="587" t="str">
        <f t="shared" si="13"/>
        <v/>
      </c>
      <c r="AV78" s="589" t="str">
        <f t="shared" si="14"/>
        <v/>
      </c>
      <c r="AW78" s="613" t="str">
        <f>IFERROR(VLOOKUP(功能_33[[#This Row],[流程]],#REF!,1,FALSE),"")</f>
        <v/>
      </c>
    </row>
    <row r="79" spans="2:49" ht="13.5" customHeight="1" x14ac:dyDescent="0.3">
      <c r="C79" s="293" t="s">
        <v>96</v>
      </c>
      <c r="D79" s="293" t="s">
        <v>2938</v>
      </c>
      <c r="E79" s="292" t="s">
        <v>357</v>
      </c>
      <c r="F79" s="293" t="s">
        <v>358</v>
      </c>
      <c r="G79" s="293" t="s">
        <v>356</v>
      </c>
      <c r="H79" s="292" t="s">
        <v>195</v>
      </c>
      <c r="I79" s="292" t="s">
        <v>196</v>
      </c>
      <c r="J79" s="226"/>
      <c r="K79" s="300">
        <v>44441</v>
      </c>
      <c r="L79" s="300">
        <v>44439</v>
      </c>
      <c r="M79" s="300">
        <v>44533</v>
      </c>
      <c r="N79" s="292" t="s">
        <v>10</v>
      </c>
      <c r="O79" s="292" t="s">
        <v>22</v>
      </c>
      <c r="P79" s="271" t="s">
        <v>15</v>
      </c>
      <c r="T79" s="292"/>
      <c r="V79" s="292"/>
      <c r="W79" s="292"/>
      <c r="X79" s="293" t="str">
        <f>VLOOKUP(功能_33[[#This Row],[User]],SKL放款!A:G,7,FALSE)</f>
        <v>放款服務課</v>
      </c>
      <c r="Y79" s="300">
        <v>44533</v>
      </c>
      <c r="Z79" s="300" t="s">
        <v>351</v>
      </c>
      <c r="AA79" s="283">
        <v>44543</v>
      </c>
      <c r="AB79" s="284"/>
      <c r="AC79" s="284"/>
      <c r="AD79" s="284"/>
      <c r="AE79" s="284"/>
      <c r="AF79" s="284"/>
      <c r="AG79" s="284" t="str">
        <f>IFERROR(IF(VLOOKUP(功能_33[[#This Row],[功能代號]],E:Q,11,FALSE)=0,"",VLOOKUP(功能_33[[#This Row],[功能代號]],E:Q,11,FALSE)),"")</f>
        <v>許慧玉</v>
      </c>
      <c r="AH79" s="284"/>
      <c r="AI79" s="284"/>
      <c r="AJ79" s="293"/>
      <c r="AL79" s="292" t="s">
        <v>192</v>
      </c>
      <c r="AM79" s="292" t="s">
        <v>192</v>
      </c>
      <c r="AN79" s="293" t="e">
        <f>VLOOKUP(功能_33[[#This Row],[功能代號]],需二審tmp!A:A,1,FALSE)</f>
        <v>#N/A</v>
      </c>
      <c r="AO79" s="357">
        <v>44526</v>
      </c>
      <c r="AQ79" s="579" t="str">
        <f t="shared" si="9"/>
        <v/>
      </c>
      <c r="AR79" s="581" t="str">
        <f t="shared" si="10"/>
        <v/>
      </c>
      <c r="AS79" s="583" t="str">
        <f t="shared" si="11"/>
        <v>6-6</v>
      </c>
      <c r="AT79" s="585" t="str">
        <f t="shared" si="12"/>
        <v/>
      </c>
      <c r="AU79" s="587" t="str">
        <f t="shared" si="13"/>
        <v/>
      </c>
      <c r="AV79" s="589" t="str">
        <f t="shared" si="14"/>
        <v/>
      </c>
      <c r="AW79" s="613" t="str">
        <f>IFERROR(VLOOKUP(功能_33[[#This Row],[流程]],#REF!,1,FALSE),"")</f>
        <v/>
      </c>
    </row>
    <row r="80" spans="2:49" ht="14.25" customHeight="1" x14ac:dyDescent="0.3">
      <c r="B80" s="293">
        <v>1</v>
      </c>
      <c r="C80" s="293" t="s">
        <v>93</v>
      </c>
      <c r="D80" s="293" t="s">
        <v>2933</v>
      </c>
      <c r="E80" s="292" t="s">
        <v>359</v>
      </c>
      <c r="F80" s="293" t="s">
        <v>360</v>
      </c>
      <c r="G80" s="293"/>
      <c r="H80" s="292" t="s">
        <v>195</v>
      </c>
      <c r="I80" s="292" t="s">
        <v>196</v>
      </c>
      <c r="J80" s="226" t="s">
        <v>314</v>
      </c>
      <c r="K80" s="300">
        <v>44442</v>
      </c>
      <c r="L80" s="300">
        <v>44439</v>
      </c>
      <c r="M80" s="300">
        <f>IFERROR(IF(VLOOKUP(功能_33[[#This Row],[功能代號]],討論項目!A:H,8,FALSE)=0,"",VLOOKUP(功能_33[[#This Row],[功能代號]],討論項目!A:H,8,FALSE)),"")</f>
        <v>44487</v>
      </c>
      <c r="N80" s="292" t="s">
        <v>7</v>
      </c>
      <c r="O80" s="292" t="s">
        <v>11</v>
      </c>
      <c r="T80" s="292"/>
      <c r="V80" s="292"/>
      <c r="W80" s="292"/>
      <c r="X80" s="293" t="str">
        <f>VLOOKUP(功能_33[[#This Row],[User]],SKL放款!A:G,7,FALSE)</f>
        <v>放款服務課</v>
      </c>
      <c r="Y80" s="300">
        <v>44496</v>
      </c>
      <c r="Z80" s="300">
        <v>44488</v>
      </c>
      <c r="AA80" s="300">
        <v>44496</v>
      </c>
      <c r="AB80" s="300">
        <v>44496</v>
      </c>
      <c r="AC80" s="300">
        <v>44512</v>
      </c>
      <c r="AD80" s="300" t="s">
        <v>199</v>
      </c>
      <c r="AE80" s="300"/>
      <c r="AF80" s="356"/>
      <c r="AG80" s="300" t="str">
        <f>IFERROR(IF(VLOOKUP(功能_33[[#This Row],[功能代號]],E:Q,11,FALSE)=0,"",VLOOKUP(功能_33[[#This Row],[功能代號]],E:Q,11,FALSE)),"")</f>
        <v>蔡珮瑜</v>
      </c>
      <c r="AH80" s="300"/>
      <c r="AI80" s="300"/>
      <c r="AJ80" s="293"/>
      <c r="AK80" s="360">
        <v>44491</v>
      </c>
      <c r="AL80" s="292">
        <v>315</v>
      </c>
      <c r="AM80" s="293" t="s">
        <v>361</v>
      </c>
      <c r="AN80" s="293" t="str">
        <f>VLOOKUP(功能_33[[#This Row],[功能代號]],需二審tmp!A:A,1,FALSE)</f>
        <v>L3912</v>
      </c>
      <c r="AO80" s="357">
        <v>44512</v>
      </c>
      <c r="AQ80" s="579" t="str">
        <f t="shared" si="9"/>
        <v>3-2</v>
      </c>
      <c r="AR80" s="581" t="str">
        <f t="shared" si="10"/>
        <v/>
      </c>
      <c r="AS80" s="583" t="str">
        <f t="shared" si="11"/>
        <v/>
      </c>
      <c r="AT80" s="585" t="str">
        <f t="shared" si="12"/>
        <v/>
      </c>
      <c r="AU80" s="587" t="str">
        <f t="shared" si="13"/>
        <v/>
      </c>
      <c r="AV80" s="589" t="str">
        <f t="shared" si="14"/>
        <v/>
      </c>
      <c r="AW80" s="613" t="str">
        <f>IFERROR(VLOOKUP(功能_33[[#This Row],[流程]],#REF!,1,FALSE),"")</f>
        <v/>
      </c>
    </row>
    <row r="81" spans="1:49" ht="14.25" customHeight="1" x14ac:dyDescent="0.3">
      <c r="B81" s="293">
        <v>1</v>
      </c>
      <c r="C81" s="293" t="s">
        <v>93</v>
      </c>
      <c r="D81" s="293" t="s">
        <v>2933</v>
      </c>
      <c r="E81" s="292" t="s">
        <v>362</v>
      </c>
      <c r="F81" s="293" t="s">
        <v>363</v>
      </c>
      <c r="G81" s="293"/>
      <c r="H81" s="292" t="s">
        <v>195</v>
      </c>
      <c r="I81" s="292" t="s">
        <v>196</v>
      </c>
      <c r="J81" s="226" t="s">
        <v>314</v>
      </c>
      <c r="K81" s="300">
        <v>44442</v>
      </c>
      <c r="L81" s="300">
        <v>44439</v>
      </c>
      <c r="M81" s="300">
        <f>IFERROR(IF(VLOOKUP(功能_33[[#This Row],[功能代號]],討論項目!A:H,8,FALSE)=0,"",VLOOKUP(功能_33[[#This Row],[功能代號]],討論項目!A:H,8,FALSE)),"")</f>
        <v>44487</v>
      </c>
      <c r="N81" s="292" t="s">
        <v>7</v>
      </c>
      <c r="O81" s="292" t="s">
        <v>11</v>
      </c>
      <c r="P81" s="271" t="s">
        <v>14</v>
      </c>
      <c r="T81" s="292"/>
      <c r="V81" s="292"/>
      <c r="W81" s="292"/>
      <c r="X81" s="293" t="str">
        <f>VLOOKUP(功能_33[[#This Row],[User]],SKL放款!A:G,7,FALSE)</f>
        <v>放款服務課</v>
      </c>
      <c r="Y81" s="300">
        <v>44496</v>
      </c>
      <c r="Z81" s="300">
        <v>44488</v>
      </c>
      <c r="AA81" s="300">
        <v>44496</v>
      </c>
      <c r="AB81" s="300">
        <v>44496</v>
      </c>
      <c r="AC81" s="300">
        <v>44512</v>
      </c>
      <c r="AD81" s="300" t="s">
        <v>199</v>
      </c>
      <c r="AE81" s="300"/>
      <c r="AF81" s="356"/>
      <c r="AG81" s="300" t="str">
        <f>IFERROR(IF(VLOOKUP(功能_33[[#This Row],[功能代號]],E:Q,11,FALSE)=0,"",VLOOKUP(功能_33[[#This Row],[功能代號]],E:Q,11,FALSE)),"")</f>
        <v>蔡珮瑜</v>
      </c>
      <c r="AH81" s="300"/>
      <c r="AI81" s="300"/>
      <c r="AJ81" s="293"/>
      <c r="AK81" s="293"/>
      <c r="AL81" s="292">
        <v>315</v>
      </c>
      <c r="AM81" s="293" t="s">
        <v>361</v>
      </c>
      <c r="AN81" s="293" t="str">
        <f>VLOOKUP(功能_33[[#This Row],[功能代號]],需二審tmp!A:A,1,FALSE)</f>
        <v>L3005</v>
      </c>
      <c r="AO81" s="357">
        <v>44512</v>
      </c>
      <c r="AQ81" s="579" t="str">
        <f t="shared" si="9"/>
        <v>3-2</v>
      </c>
      <c r="AR81" s="581" t="str">
        <f t="shared" si="10"/>
        <v/>
      </c>
      <c r="AS81" s="583" t="str">
        <f t="shared" si="11"/>
        <v/>
      </c>
      <c r="AT81" s="585" t="str">
        <f t="shared" si="12"/>
        <v/>
      </c>
      <c r="AU81" s="587" t="str">
        <f t="shared" si="13"/>
        <v/>
      </c>
      <c r="AV81" s="589" t="str">
        <f t="shared" si="14"/>
        <v/>
      </c>
      <c r="AW81" s="613" t="str">
        <f>IFERROR(VLOOKUP(功能_33[[#This Row],[流程]],#REF!,1,FALSE),"")</f>
        <v/>
      </c>
    </row>
    <row r="82" spans="1:49" ht="14.25" customHeight="1" x14ac:dyDescent="0.3">
      <c r="B82" s="293">
        <v>1</v>
      </c>
      <c r="C82" s="293" t="s">
        <v>93</v>
      </c>
      <c r="D82" s="293" t="s">
        <v>2934</v>
      </c>
      <c r="E82" s="292" t="s">
        <v>364</v>
      </c>
      <c r="F82" s="293" t="s">
        <v>365</v>
      </c>
      <c r="G82" s="293"/>
      <c r="H82" s="292" t="s">
        <v>195</v>
      </c>
      <c r="I82" s="292" t="s">
        <v>196</v>
      </c>
      <c r="J82" s="226" t="s">
        <v>314</v>
      </c>
      <c r="K82" s="300">
        <v>44442</v>
      </c>
      <c r="L82" s="300">
        <v>44439</v>
      </c>
      <c r="M82" s="300">
        <v>44439</v>
      </c>
      <c r="N82" s="292" t="s">
        <v>7</v>
      </c>
      <c r="O82" s="292" t="s">
        <v>11</v>
      </c>
      <c r="T82" s="292"/>
      <c r="V82" s="292"/>
      <c r="W82" s="292"/>
      <c r="X82" s="293" t="str">
        <f>VLOOKUP(功能_33[[#This Row],[User]],SKL放款!A:G,7,FALSE)</f>
        <v>放款服務課</v>
      </c>
      <c r="Y82" s="300">
        <v>44496</v>
      </c>
      <c r="Z82" s="300">
        <v>44488</v>
      </c>
      <c r="AA82" s="300">
        <v>44496</v>
      </c>
      <c r="AB82" s="300">
        <v>44496</v>
      </c>
      <c r="AC82" s="300">
        <v>44512</v>
      </c>
      <c r="AD82" s="300" t="s">
        <v>199</v>
      </c>
      <c r="AE82" s="300"/>
      <c r="AF82" s="356"/>
      <c r="AG82" s="300" t="str">
        <f>IFERROR(IF(VLOOKUP(功能_33[[#This Row],[功能代號]],E:Q,11,FALSE)=0,"",VLOOKUP(功能_33[[#This Row],[功能代號]],E:Q,11,FALSE)),"")</f>
        <v>蔡珮瑜</v>
      </c>
      <c r="AH82" s="300"/>
      <c r="AI82" s="300"/>
      <c r="AJ82" s="293"/>
      <c r="AK82" s="293"/>
      <c r="AL82" s="292">
        <v>350</v>
      </c>
      <c r="AM82" s="293" t="s">
        <v>366</v>
      </c>
      <c r="AN82" s="293" t="e">
        <f>VLOOKUP(功能_33[[#This Row],[功能代號]],需二審tmp!A:A,1,FALSE)</f>
        <v>#N/A</v>
      </c>
      <c r="AO82" s="357">
        <v>44512</v>
      </c>
      <c r="AQ82" s="579" t="str">
        <f t="shared" si="9"/>
        <v>3-5</v>
      </c>
      <c r="AR82" s="581" t="str">
        <f t="shared" si="10"/>
        <v/>
      </c>
      <c r="AS82" s="583" t="str">
        <f t="shared" si="11"/>
        <v/>
      </c>
      <c r="AT82" s="585" t="str">
        <f t="shared" si="12"/>
        <v/>
      </c>
      <c r="AU82" s="587" t="str">
        <f t="shared" si="13"/>
        <v/>
      </c>
      <c r="AV82" s="589" t="str">
        <f t="shared" si="14"/>
        <v/>
      </c>
      <c r="AW82" s="613" t="str">
        <f>IFERROR(VLOOKUP(功能_33[[#This Row],[流程]],#REF!,1,FALSE),"")</f>
        <v/>
      </c>
    </row>
    <row r="83" spans="1:49" ht="14.25" customHeight="1" x14ac:dyDescent="0.3">
      <c r="B83" s="293">
        <v>1</v>
      </c>
      <c r="C83" s="293" t="s">
        <v>93</v>
      </c>
      <c r="D83" s="293" t="s">
        <v>2934</v>
      </c>
      <c r="E83" s="292" t="s">
        <v>367</v>
      </c>
      <c r="F83" s="293" t="s">
        <v>368</v>
      </c>
      <c r="G83" s="293"/>
      <c r="H83" s="292" t="s">
        <v>195</v>
      </c>
      <c r="I83" s="292" t="s">
        <v>196</v>
      </c>
      <c r="J83" s="226" t="s">
        <v>314</v>
      </c>
      <c r="K83" s="300">
        <v>44442</v>
      </c>
      <c r="L83" s="300">
        <v>44439</v>
      </c>
      <c r="M83" s="300">
        <f>IFERROR(IF(VLOOKUP(功能_33[[#This Row],[功能代號]],討論項目!A:H,8,FALSE)=0,"",VLOOKUP(功能_33[[#This Row],[功能代號]],討論項目!A:H,8,FALSE)),"")</f>
        <v>44487</v>
      </c>
      <c r="N83" s="292" t="s">
        <v>7</v>
      </c>
      <c r="O83" s="292" t="s">
        <v>11</v>
      </c>
      <c r="T83" s="292"/>
      <c r="V83" s="292"/>
      <c r="W83" s="292"/>
      <c r="X83" s="293" t="str">
        <f>VLOOKUP(功能_33[[#This Row],[User]],SKL放款!A:G,7,FALSE)</f>
        <v>放款服務課</v>
      </c>
      <c r="Y83" s="300">
        <v>44496</v>
      </c>
      <c r="Z83" s="300">
        <v>44488</v>
      </c>
      <c r="AA83" s="300">
        <v>44496</v>
      </c>
      <c r="AB83" s="300">
        <v>44496</v>
      </c>
      <c r="AC83" s="300">
        <v>44512</v>
      </c>
      <c r="AD83" s="300" t="s">
        <v>199</v>
      </c>
      <c r="AE83" s="300"/>
      <c r="AF83" s="356"/>
      <c r="AG83" s="300" t="str">
        <f>IFERROR(IF(VLOOKUP(功能_33[[#This Row],[功能代號]],E:Q,11,FALSE)=0,"",VLOOKUP(功能_33[[#This Row],[功能代號]],E:Q,11,FALSE)),"")</f>
        <v>蔡珮瑜</v>
      </c>
      <c r="AH83" s="300"/>
      <c r="AI83" s="300"/>
      <c r="AJ83" s="293"/>
      <c r="AK83" s="293"/>
      <c r="AL83" s="292">
        <v>351</v>
      </c>
      <c r="AM83" s="293" t="s">
        <v>369</v>
      </c>
      <c r="AN83" s="293" t="str">
        <f>VLOOKUP(功能_33[[#This Row],[功能代號]],需二審tmp!A:A,1,FALSE)</f>
        <v>L3721</v>
      </c>
      <c r="AO83" s="357">
        <v>44512</v>
      </c>
      <c r="AQ83" s="579" t="str">
        <f t="shared" si="9"/>
        <v>3-5</v>
      </c>
      <c r="AR83" s="581" t="str">
        <f t="shared" si="10"/>
        <v/>
      </c>
      <c r="AS83" s="583" t="str">
        <f t="shared" si="11"/>
        <v/>
      </c>
      <c r="AT83" s="585" t="str">
        <f t="shared" si="12"/>
        <v/>
      </c>
      <c r="AU83" s="587" t="str">
        <f t="shared" si="13"/>
        <v/>
      </c>
      <c r="AV83" s="589" t="str">
        <f t="shared" si="14"/>
        <v/>
      </c>
      <c r="AW83" s="613" t="str">
        <f>IFERROR(VLOOKUP(功能_33[[#This Row],[流程]],#REF!,1,FALSE),"")</f>
        <v/>
      </c>
    </row>
    <row r="84" spans="1:49" ht="14.25" customHeight="1" x14ac:dyDescent="0.3">
      <c r="B84" s="293">
        <v>1</v>
      </c>
      <c r="C84" s="293" t="s">
        <v>93</v>
      </c>
      <c r="D84" s="293" t="s">
        <v>2934</v>
      </c>
      <c r="E84" s="292" t="s">
        <v>370</v>
      </c>
      <c r="F84" s="293" t="s">
        <v>371</v>
      </c>
      <c r="G84" s="293"/>
      <c r="H84" s="292" t="s">
        <v>195</v>
      </c>
      <c r="I84" s="292" t="s">
        <v>196</v>
      </c>
      <c r="J84" s="226" t="s">
        <v>314</v>
      </c>
      <c r="K84" s="300">
        <v>44442</v>
      </c>
      <c r="L84" s="300">
        <v>44439</v>
      </c>
      <c r="M84" s="300">
        <v>44439</v>
      </c>
      <c r="N84" s="292" t="s">
        <v>12</v>
      </c>
      <c r="O84" s="292" t="s">
        <v>11</v>
      </c>
      <c r="T84" s="292"/>
      <c r="V84" s="292"/>
      <c r="W84" s="292"/>
      <c r="X84" s="293" t="str">
        <f>VLOOKUP(功能_33[[#This Row],[User]],SKL放款!A:G,7,FALSE)</f>
        <v>放款服務課</v>
      </c>
      <c r="Y84" s="300">
        <v>44496</v>
      </c>
      <c r="Z84" s="300">
        <v>44488</v>
      </c>
      <c r="AA84" s="300">
        <v>44497</v>
      </c>
      <c r="AB84" s="300">
        <v>44497</v>
      </c>
      <c r="AC84" s="300">
        <v>44512</v>
      </c>
      <c r="AD84" s="300" t="s">
        <v>199</v>
      </c>
      <c r="AE84" s="300"/>
      <c r="AF84" s="356"/>
      <c r="AG84" s="300" t="str">
        <f>IFERROR(IF(VLOOKUP(功能_33[[#This Row],[功能代號]],E:Q,11,FALSE)=0,"",VLOOKUP(功能_33[[#This Row],[功能代號]],E:Q,11,FALSE)),"")</f>
        <v>蔡珮瑜</v>
      </c>
      <c r="AH84" s="300"/>
      <c r="AI84" s="300"/>
      <c r="AJ84" s="293"/>
      <c r="AK84" s="293"/>
      <c r="AL84" s="292">
        <v>321</v>
      </c>
      <c r="AM84" s="293" t="s">
        <v>372</v>
      </c>
      <c r="AN84" s="293" t="str">
        <f>VLOOKUP(功能_33[[#This Row],[功能代號]],需二審tmp!A:A,1,FALSE)</f>
        <v>L3701</v>
      </c>
      <c r="AO84" s="357">
        <v>44512</v>
      </c>
      <c r="AQ84" s="579" t="str">
        <f t="shared" si="9"/>
        <v>3-5</v>
      </c>
      <c r="AR84" s="581" t="str">
        <f t="shared" si="10"/>
        <v/>
      </c>
      <c r="AS84" s="583" t="str">
        <f t="shared" si="11"/>
        <v/>
      </c>
      <c r="AT84" s="585" t="str">
        <f t="shared" si="12"/>
        <v/>
      </c>
      <c r="AU84" s="587" t="str">
        <f t="shared" si="13"/>
        <v/>
      </c>
      <c r="AV84" s="589" t="str">
        <f t="shared" si="14"/>
        <v/>
      </c>
      <c r="AW84" s="613" t="str">
        <f>IFERROR(VLOOKUP(功能_33[[#This Row],[流程]],#REF!,1,FALSE),"")</f>
        <v/>
      </c>
    </row>
    <row r="85" spans="1:49" ht="58.75" customHeight="1" x14ac:dyDescent="0.3">
      <c r="C85" s="293" t="s">
        <v>94</v>
      </c>
      <c r="D85" s="293" t="s">
        <v>373</v>
      </c>
      <c r="E85" s="292" t="s">
        <v>374</v>
      </c>
      <c r="F85" s="293" t="s">
        <v>375</v>
      </c>
      <c r="G85" s="293"/>
      <c r="H85" s="292" t="s">
        <v>195</v>
      </c>
      <c r="I85" s="292" t="s">
        <v>196</v>
      </c>
      <c r="J85" s="226" t="s">
        <v>3068</v>
      </c>
      <c r="K85" s="300">
        <v>44438</v>
      </c>
      <c r="L85" s="300">
        <v>44438</v>
      </c>
      <c r="M85" s="300">
        <v>44533</v>
      </c>
      <c r="N85" s="292" t="s">
        <v>12</v>
      </c>
      <c r="O85" s="292" t="s">
        <v>18</v>
      </c>
      <c r="T85" s="292"/>
      <c r="V85" s="292"/>
      <c r="W85" s="292"/>
      <c r="X85" s="293" t="str">
        <f>VLOOKUP(功能_33[[#This Row],[User]],SKL放款!A:G,7,FALSE)</f>
        <v>放款服務課</v>
      </c>
      <c r="Y85" s="300">
        <v>44533</v>
      </c>
      <c r="Z85" s="300">
        <v>44515</v>
      </c>
      <c r="AA85" s="300">
        <v>44523</v>
      </c>
      <c r="AB85" s="300">
        <v>44524</v>
      </c>
      <c r="AC85" s="300">
        <v>44539</v>
      </c>
      <c r="AD85" s="300"/>
      <c r="AE85" s="300"/>
      <c r="AF85" s="356"/>
      <c r="AG85" s="300" t="str">
        <f>IFERROR(IF(VLOOKUP(功能_33[[#This Row],[功能代號]],E:Q,11,FALSE)=0,"",VLOOKUP(功能_33[[#This Row],[功能代號]],E:Q,11,FALSE)),"")</f>
        <v>尹少玄</v>
      </c>
      <c r="AH85" s="300"/>
      <c r="AI85" s="300"/>
      <c r="AJ85" s="293"/>
      <c r="AK85" s="293"/>
      <c r="AL85" s="616" t="s">
        <v>3143</v>
      </c>
      <c r="AM85" s="220" t="s">
        <v>3144</v>
      </c>
      <c r="AN85" s="293" t="str">
        <f>VLOOKUP(功能_33[[#This Row],[功能代號]],需二審tmp!A:A,1,FALSE)</f>
        <v>L4101</v>
      </c>
      <c r="AO85" s="357">
        <v>44533</v>
      </c>
      <c r="AQ85" s="579" t="str">
        <f t="shared" si="9"/>
        <v>4-1</v>
      </c>
      <c r="AR85" s="581" t="str">
        <f t="shared" si="10"/>
        <v/>
      </c>
      <c r="AS85" s="583" t="str">
        <f t="shared" si="11"/>
        <v/>
      </c>
      <c r="AT85" s="585" t="str">
        <f t="shared" si="12"/>
        <v/>
      </c>
      <c r="AU85" s="587" t="str">
        <f t="shared" si="13"/>
        <v/>
      </c>
      <c r="AV85" s="589" t="str">
        <f t="shared" si="14"/>
        <v/>
      </c>
      <c r="AW85" s="613" t="str">
        <f>IFERROR(VLOOKUP(功能_33[[#This Row],[流程]],#REF!,1,FALSE),"")</f>
        <v/>
      </c>
    </row>
    <row r="86" spans="1:49" ht="14.25" customHeight="1" x14ac:dyDescent="0.3">
      <c r="C86" s="293" t="s">
        <v>94</v>
      </c>
      <c r="D86" s="293" t="s">
        <v>373</v>
      </c>
      <c r="E86" s="292" t="s">
        <v>376</v>
      </c>
      <c r="F86" s="293" t="s">
        <v>377</v>
      </c>
      <c r="G86" s="293"/>
      <c r="H86" s="292" t="s">
        <v>195</v>
      </c>
      <c r="I86" s="292" t="s">
        <v>196</v>
      </c>
      <c r="J86" s="226" t="s">
        <v>3068</v>
      </c>
      <c r="K86" s="300">
        <v>44438</v>
      </c>
      <c r="L86" s="300">
        <v>44438</v>
      </c>
      <c r="M86" s="300">
        <v>44523</v>
      </c>
      <c r="N86" s="292" t="s">
        <v>12</v>
      </c>
      <c r="O86" s="292" t="s">
        <v>18</v>
      </c>
      <c r="T86" s="292"/>
      <c r="V86" s="292"/>
      <c r="W86" s="292"/>
      <c r="X86" s="293" t="str">
        <f>VLOOKUP(功能_33[[#This Row],[User]],SKL放款!A:G,7,FALSE)</f>
        <v>放款服務課</v>
      </c>
      <c r="Y86" s="300">
        <v>44533</v>
      </c>
      <c r="Z86" s="300" t="s">
        <v>198</v>
      </c>
      <c r="AA86" s="300">
        <v>44523</v>
      </c>
      <c r="AB86" s="300">
        <v>44524</v>
      </c>
      <c r="AC86" s="300">
        <v>44539</v>
      </c>
      <c r="AD86" s="300"/>
      <c r="AE86" s="300"/>
      <c r="AF86" s="356"/>
      <c r="AG86" s="300" t="str">
        <f>IFERROR(IF(VLOOKUP(功能_33[[#This Row],[功能代號]],E:Q,11,FALSE)=0,"",VLOOKUP(功能_33[[#This Row],[功能代號]],E:Q,11,FALSE)),"")</f>
        <v>尹少玄</v>
      </c>
      <c r="AH86" s="300"/>
      <c r="AI86" s="300"/>
      <c r="AJ86" s="293"/>
      <c r="AK86" s="293"/>
      <c r="AL86" s="228" t="s">
        <v>3145</v>
      </c>
      <c r="AM86" s="228" t="s">
        <v>3145</v>
      </c>
      <c r="AN86" s="293" t="e">
        <f>VLOOKUP(功能_33[[#This Row],[功能代號]],需二審tmp!A:A,1,FALSE)</f>
        <v>#N/A</v>
      </c>
      <c r="AO86" s="357">
        <v>44523</v>
      </c>
      <c r="AQ86" s="579" t="str">
        <f t="shared" si="9"/>
        <v>4-1</v>
      </c>
      <c r="AR86" s="581" t="str">
        <f t="shared" si="10"/>
        <v/>
      </c>
      <c r="AS86" s="583" t="str">
        <f t="shared" si="11"/>
        <v/>
      </c>
      <c r="AT86" s="585" t="str">
        <f t="shared" si="12"/>
        <v/>
      </c>
      <c r="AU86" s="587" t="str">
        <f t="shared" si="13"/>
        <v/>
      </c>
      <c r="AV86" s="589" t="str">
        <f t="shared" si="14"/>
        <v/>
      </c>
      <c r="AW86" s="613" t="str">
        <f>IFERROR(VLOOKUP(功能_33[[#This Row],[流程]],#REF!,1,FALSE),"")</f>
        <v/>
      </c>
    </row>
    <row r="87" spans="1:49" ht="14.25" customHeight="1" x14ac:dyDescent="0.3">
      <c r="C87" s="293" t="s">
        <v>94</v>
      </c>
      <c r="D87" s="293" t="s">
        <v>373</v>
      </c>
      <c r="E87" s="292" t="s">
        <v>378</v>
      </c>
      <c r="F87" s="293" t="s">
        <v>379</v>
      </c>
      <c r="G87" s="293"/>
      <c r="H87" s="292" t="s">
        <v>195</v>
      </c>
      <c r="I87" s="292" t="s">
        <v>196</v>
      </c>
      <c r="J87" s="226" t="s">
        <v>3068</v>
      </c>
      <c r="K87" s="300">
        <v>44438</v>
      </c>
      <c r="L87" s="300">
        <v>44438</v>
      </c>
      <c r="M87" s="300">
        <v>44523</v>
      </c>
      <c r="N87" s="292" t="s">
        <v>12</v>
      </c>
      <c r="O87" s="292" t="s">
        <v>18</v>
      </c>
      <c r="T87" s="292"/>
      <c r="V87" s="292"/>
      <c r="W87" s="292"/>
      <c r="X87" s="293" t="str">
        <f>VLOOKUP(功能_33[[#This Row],[User]],SKL放款!A:G,7,FALSE)</f>
        <v>放款服務課</v>
      </c>
      <c r="Y87" s="300">
        <v>44533</v>
      </c>
      <c r="Z87" s="300" t="s">
        <v>198</v>
      </c>
      <c r="AA87" s="300">
        <v>44523</v>
      </c>
      <c r="AB87" s="300">
        <v>44524</v>
      </c>
      <c r="AC87" s="300">
        <v>44539</v>
      </c>
      <c r="AD87" s="300"/>
      <c r="AE87" s="300"/>
      <c r="AF87" s="356"/>
      <c r="AG87" s="300" t="str">
        <f>IFERROR(IF(VLOOKUP(功能_33[[#This Row],[功能代號]],E:Q,11,FALSE)=0,"",VLOOKUP(功能_33[[#This Row],[功能代號]],E:Q,11,FALSE)),"")</f>
        <v>尹少玄</v>
      </c>
      <c r="AH87" s="300"/>
      <c r="AI87" s="300"/>
      <c r="AJ87" s="293"/>
      <c r="AK87" s="293"/>
      <c r="AL87" s="228" t="s">
        <v>3145</v>
      </c>
      <c r="AM87" s="228" t="s">
        <v>3145</v>
      </c>
      <c r="AN87" s="293" t="e">
        <f>VLOOKUP(功能_33[[#This Row],[功能代號]],需二審tmp!A:A,1,FALSE)</f>
        <v>#N/A</v>
      </c>
      <c r="AO87" s="357">
        <v>44523</v>
      </c>
      <c r="AQ87" s="579" t="str">
        <f t="shared" si="9"/>
        <v>4-1</v>
      </c>
      <c r="AR87" s="581" t="str">
        <f t="shared" si="10"/>
        <v/>
      </c>
      <c r="AS87" s="583" t="str">
        <f t="shared" si="11"/>
        <v/>
      </c>
      <c r="AT87" s="585" t="str">
        <f t="shared" si="12"/>
        <v/>
      </c>
      <c r="AU87" s="587" t="str">
        <f t="shared" si="13"/>
        <v/>
      </c>
      <c r="AV87" s="589" t="str">
        <f t="shared" si="14"/>
        <v/>
      </c>
      <c r="AW87" s="613" t="str">
        <f>IFERROR(VLOOKUP(功能_33[[#This Row],[流程]],#REF!,1,FALSE),"")</f>
        <v/>
      </c>
    </row>
    <row r="88" spans="1:49" ht="14.25" customHeight="1" x14ac:dyDescent="0.3">
      <c r="A88" s="609">
        <v>44540</v>
      </c>
      <c r="C88" s="293" t="s">
        <v>96</v>
      </c>
      <c r="D88" s="293" t="s">
        <v>2937</v>
      </c>
      <c r="E88" s="292" t="s">
        <v>380</v>
      </c>
      <c r="F88" s="293" t="s">
        <v>381</v>
      </c>
      <c r="G88" s="293"/>
      <c r="H88" s="292" t="s">
        <v>195</v>
      </c>
      <c r="I88" s="292" t="s">
        <v>196</v>
      </c>
      <c r="J88" s="226"/>
      <c r="K88" s="300">
        <v>44447</v>
      </c>
      <c r="L88" s="300">
        <v>44447</v>
      </c>
      <c r="M88" s="300"/>
      <c r="N88" s="292" t="s">
        <v>8</v>
      </c>
      <c r="O88" s="292" t="s">
        <v>11</v>
      </c>
      <c r="P88" s="271" t="s">
        <v>14</v>
      </c>
      <c r="T88" s="292"/>
      <c r="V88" s="292"/>
      <c r="W88" s="292"/>
      <c r="X88" s="293" t="str">
        <f>VLOOKUP(功能_33[[#This Row],[User]],SKL放款!A:G,7,FALSE)</f>
        <v>放款服務課</v>
      </c>
      <c r="Y88" s="300">
        <v>44533</v>
      </c>
      <c r="Z88" s="300" t="s">
        <v>135</v>
      </c>
      <c r="AA88" s="300">
        <v>44529</v>
      </c>
      <c r="AB88" s="300"/>
      <c r="AC88" s="300"/>
      <c r="AD88" s="300"/>
      <c r="AE88" s="300"/>
      <c r="AF88" s="356"/>
      <c r="AG88" s="300" t="str">
        <f>IFERROR(IF(VLOOKUP(功能_33[[#This Row],[功能代號]],E:Q,11,FALSE)=0,"",VLOOKUP(功能_33[[#This Row],[功能代號]],E:Q,11,FALSE)),"")</f>
        <v>蔡珮瑜</v>
      </c>
      <c r="AH88" s="300"/>
      <c r="AI88" s="300"/>
      <c r="AJ88" s="293"/>
      <c r="AK88" s="225" t="s">
        <v>382</v>
      </c>
      <c r="AN88" s="293" t="str">
        <f>VLOOKUP(功能_33[[#This Row],[功能代號]],需二審tmp!A:A,1,FALSE)</f>
        <v>L6001</v>
      </c>
      <c r="AQ88" s="579" t="str">
        <f t="shared" si="9"/>
        <v/>
      </c>
      <c r="AR88" s="581" t="str">
        <f t="shared" si="10"/>
        <v/>
      </c>
      <c r="AS88" s="583" t="str">
        <f t="shared" si="11"/>
        <v/>
      </c>
      <c r="AT88" s="585" t="str">
        <f t="shared" si="12"/>
        <v>6-8</v>
      </c>
      <c r="AU88" s="587" t="str">
        <f t="shared" si="13"/>
        <v/>
      </c>
      <c r="AV88" s="589" t="str">
        <f t="shared" si="14"/>
        <v/>
      </c>
      <c r="AW88" s="613" t="str">
        <f>IFERROR(VLOOKUP(功能_33[[#This Row],[流程]],#REF!,1,FALSE),"")</f>
        <v/>
      </c>
    </row>
    <row r="89" spans="1:49" ht="14.25" customHeight="1" x14ac:dyDescent="0.3">
      <c r="C89" s="293" t="s">
        <v>94</v>
      </c>
      <c r="D89" s="293" t="s">
        <v>383</v>
      </c>
      <c r="E89" s="292" t="s">
        <v>384</v>
      </c>
      <c r="F89" s="293" t="s">
        <v>385</v>
      </c>
      <c r="G89" s="293"/>
      <c r="H89" s="292" t="s">
        <v>195</v>
      </c>
      <c r="I89" s="292" t="s">
        <v>196</v>
      </c>
      <c r="J89" s="226" t="s">
        <v>3068</v>
      </c>
      <c r="K89" s="300">
        <v>44447</v>
      </c>
      <c r="L89" s="300">
        <v>44447</v>
      </c>
      <c r="M89" s="300">
        <v>44523</v>
      </c>
      <c r="N89" s="292" t="s">
        <v>12</v>
      </c>
      <c r="O89" s="292" t="s">
        <v>22</v>
      </c>
      <c r="T89" s="292"/>
      <c r="V89" s="292"/>
      <c r="W89" s="292"/>
      <c r="X89" s="293" t="str">
        <f>VLOOKUP(功能_33[[#This Row],[User]],SKL放款!A:G,7,FALSE)</f>
        <v>放款服務課</v>
      </c>
      <c r="Y89" s="300">
        <v>44533</v>
      </c>
      <c r="Z89" s="300">
        <v>44515</v>
      </c>
      <c r="AA89" s="300">
        <v>44516</v>
      </c>
      <c r="AB89" s="300">
        <v>44516</v>
      </c>
      <c r="AC89" s="300">
        <v>44539</v>
      </c>
      <c r="AD89" s="300"/>
      <c r="AE89" s="300"/>
      <c r="AF89" s="356"/>
      <c r="AG89" s="300" t="str">
        <f>IFERROR(IF(VLOOKUP(功能_33[[#This Row],[功能代號]],E:Q,11,FALSE)=0,"",VLOOKUP(功能_33[[#This Row],[功能代號]],E:Q,11,FALSE)),"")</f>
        <v>許慧玉</v>
      </c>
      <c r="AH89" s="300"/>
      <c r="AI89" s="300"/>
      <c r="AJ89" s="293"/>
      <c r="AK89" s="300"/>
      <c r="AL89" s="228" t="s">
        <v>3111</v>
      </c>
      <c r="AM89" s="228" t="s">
        <v>3111</v>
      </c>
      <c r="AN89" s="293" t="str">
        <f>VLOOKUP(功能_33[[#This Row],[功能代號]],需二審tmp!A:A,1,FALSE)</f>
        <v>L4042</v>
      </c>
      <c r="AO89" s="357">
        <v>44523</v>
      </c>
      <c r="AQ89" s="579" t="str">
        <f t="shared" si="9"/>
        <v>4-4</v>
      </c>
      <c r="AR89" s="581" t="str">
        <f t="shared" si="10"/>
        <v/>
      </c>
      <c r="AS89" s="583" t="str">
        <f t="shared" si="11"/>
        <v/>
      </c>
      <c r="AT89" s="585" t="str">
        <f t="shared" si="12"/>
        <v/>
      </c>
      <c r="AU89" s="587" t="str">
        <f t="shared" si="13"/>
        <v/>
      </c>
      <c r="AV89" s="589" t="str">
        <f t="shared" si="14"/>
        <v/>
      </c>
      <c r="AW89" s="613" t="str">
        <f>IFERROR(VLOOKUP(功能_33[[#This Row],[流程]],#REF!,1,FALSE),"")</f>
        <v/>
      </c>
    </row>
    <row r="90" spans="1:49" ht="28.75" customHeight="1" x14ac:dyDescent="0.3">
      <c r="C90" s="293" t="s">
        <v>94</v>
      </c>
      <c r="D90" s="293" t="s">
        <v>383</v>
      </c>
      <c r="E90" s="292" t="s">
        <v>386</v>
      </c>
      <c r="F90" s="293" t="s">
        <v>387</v>
      </c>
      <c r="G90" s="293"/>
      <c r="H90" s="292" t="s">
        <v>195</v>
      </c>
      <c r="I90" s="292" t="s">
        <v>196</v>
      </c>
      <c r="J90" s="226" t="s">
        <v>3068</v>
      </c>
      <c r="K90" s="300">
        <v>44447</v>
      </c>
      <c r="L90" s="300">
        <v>44447</v>
      </c>
      <c r="M90" s="300">
        <v>44523</v>
      </c>
      <c r="N90" s="292" t="s">
        <v>12</v>
      </c>
      <c r="O90" s="292" t="s">
        <v>22</v>
      </c>
      <c r="T90" s="292"/>
      <c r="V90" s="292"/>
      <c r="W90" s="292"/>
      <c r="X90" s="293" t="str">
        <f>VLOOKUP(功能_33[[#This Row],[User]],SKL放款!A:G,7,FALSE)</f>
        <v>放款服務課</v>
      </c>
      <c r="Y90" s="300">
        <v>44533</v>
      </c>
      <c r="Z90" s="300">
        <v>44515</v>
      </c>
      <c r="AA90" s="300">
        <v>44516</v>
      </c>
      <c r="AB90" s="300">
        <v>44516</v>
      </c>
      <c r="AC90" s="300">
        <v>44539</v>
      </c>
      <c r="AD90" s="300"/>
      <c r="AE90" s="300"/>
      <c r="AF90" s="356"/>
      <c r="AG90" s="300" t="str">
        <f>IFERROR(IF(VLOOKUP(功能_33[[#This Row],[功能代號]],E:Q,11,FALSE)=0,"",VLOOKUP(功能_33[[#This Row],[功能代號]],E:Q,11,FALSE)),"")</f>
        <v>許慧玉</v>
      </c>
      <c r="AH90" s="300"/>
      <c r="AI90" s="300"/>
      <c r="AJ90" s="293"/>
      <c r="AK90" s="300"/>
      <c r="AL90" s="616" t="s">
        <v>3146</v>
      </c>
      <c r="AM90" s="220" t="s">
        <v>3147</v>
      </c>
      <c r="AN90" s="293" t="str">
        <f>VLOOKUP(功能_33[[#This Row],[功能代號]],需二審tmp!A:A,1,FALSE)</f>
        <v>L4410</v>
      </c>
      <c r="AO90" s="357">
        <v>44523</v>
      </c>
      <c r="AQ90" s="579" t="str">
        <f t="shared" si="9"/>
        <v>4-4</v>
      </c>
      <c r="AR90" s="581" t="str">
        <f t="shared" si="10"/>
        <v/>
      </c>
      <c r="AS90" s="583" t="str">
        <f t="shared" si="11"/>
        <v/>
      </c>
      <c r="AT90" s="585" t="str">
        <f t="shared" si="12"/>
        <v/>
      </c>
      <c r="AU90" s="587" t="str">
        <f t="shared" si="13"/>
        <v/>
      </c>
      <c r="AV90" s="589" t="str">
        <f t="shared" si="14"/>
        <v/>
      </c>
      <c r="AW90" s="613" t="str">
        <f>IFERROR(VLOOKUP(功能_33[[#This Row],[流程]],#REF!,1,FALSE),"")</f>
        <v/>
      </c>
    </row>
    <row r="91" spans="1:49" ht="42.65" customHeight="1" x14ac:dyDescent="0.3">
      <c r="C91" s="293" t="s">
        <v>94</v>
      </c>
      <c r="D91" s="293" t="s">
        <v>383</v>
      </c>
      <c r="E91" s="292" t="s">
        <v>388</v>
      </c>
      <c r="F91" s="293" t="s">
        <v>389</v>
      </c>
      <c r="G91" s="293"/>
      <c r="H91" s="292" t="s">
        <v>195</v>
      </c>
      <c r="I91" s="292" t="s">
        <v>196</v>
      </c>
      <c r="J91" s="226" t="s">
        <v>3068</v>
      </c>
      <c r="K91" s="300">
        <v>44447</v>
      </c>
      <c r="L91" s="300">
        <v>44447</v>
      </c>
      <c r="M91" s="300">
        <v>44523</v>
      </c>
      <c r="N91" s="292" t="s">
        <v>12</v>
      </c>
      <c r="O91" s="292" t="s">
        <v>22</v>
      </c>
      <c r="T91" s="292"/>
      <c r="V91" s="292"/>
      <c r="W91" s="292"/>
      <c r="X91" s="293" t="str">
        <f>VLOOKUP(功能_33[[#This Row],[User]],SKL放款!A:G,7,FALSE)</f>
        <v>放款服務課</v>
      </c>
      <c r="Y91" s="300">
        <v>44533</v>
      </c>
      <c r="Z91" s="300" t="s">
        <v>198</v>
      </c>
      <c r="AA91" s="300">
        <v>44516</v>
      </c>
      <c r="AB91" s="300">
        <v>44516</v>
      </c>
      <c r="AC91" s="300">
        <v>44539</v>
      </c>
      <c r="AD91" s="300"/>
      <c r="AE91" s="300"/>
      <c r="AF91" s="356"/>
      <c r="AG91" s="300" t="str">
        <f>IFERROR(IF(VLOOKUP(功能_33[[#This Row],[功能代號]],E:Q,11,FALSE)=0,"",VLOOKUP(功能_33[[#This Row],[功能代號]],E:Q,11,FALSE)),"")</f>
        <v>許慧玉</v>
      </c>
      <c r="AH91" s="300"/>
      <c r="AI91" s="300"/>
      <c r="AJ91" s="293"/>
      <c r="AK91" s="300"/>
      <c r="AL91" s="616" t="s">
        <v>3149</v>
      </c>
      <c r="AM91" s="220" t="s">
        <v>3148</v>
      </c>
      <c r="AN91" s="293" t="e">
        <f>VLOOKUP(功能_33[[#This Row],[功能代號]],需二審tmp!A:A,1,FALSE)</f>
        <v>#N/A</v>
      </c>
      <c r="AO91" s="357">
        <v>44523</v>
      </c>
      <c r="AQ91" s="579" t="str">
        <f t="shared" si="9"/>
        <v>4-4</v>
      </c>
      <c r="AR91" s="581" t="str">
        <f t="shared" si="10"/>
        <v/>
      </c>
      <c r="AS91" s="583" t="str">
        <f t="shared" si="11"/>
        <v/>
      </c>
      <c r="AT91" s="585" t="str">
        <f t="shared" si="12"/>
        <v/>
      </c>
      <c r="AU91" s="587" t="str">
        <f t="shared" si="13"/>
        <v/>
      </c>
      <c r="AV91" s="589" t="str">
        <f t="shared" si="14"/>
        <v/>
      </c>
      <c r="AW91" s="613" t="str">
        <f>IFERROR(VLOOKUP(功能_33[[#This Row],[流程]],#REF!,1,FALSE),"")</f>
        <v/>
      </c>
    </row>
    <row r="92" spans="1:49" ht="30.65" customHeight="1" x14ac:dyDescent="0.3">
      <c r="C92" s="293" t="s">
        <v>94</v>
      </c>
      <c r="D92" s="293" t="s">
        <v>383</v>
      </c>
      <c r="E92" s="292" t="s">
        <v>390</v>
      </c>
      <c r="F92" s="293" t="s">
        <v>391</v>
      </c>
      <c r="G92" s="293"/>
      <c r="H92" s="292" t="s">
        <v>195</v>
      </c>
      <c r="I92" s="292" t="s">
        <v>196</v>
      </c>
      <c r="J92" s="226" t="s">
        <v>3068</v>
      </c>
      <c r="K92" s="300">
        <v>44447</v>
      </c>
      <c r="L92" s="300">
        <v>44447</v>
      </c>
      <c r="M92" s="300">
        <v>44523</v>
      </c>
      <c r="N92" s="292" t="s">
        <v>12</v>
      </c>
      <c r="O92" s="292" t="s">
        <v>22</v>
      </c>
      <c r="T92" s="292"/>
      <c r="V92" s="292"/>
      <c r="W92" s="292"/>
      <c r="X92" s="293" t="str">
        <f>VLOOKUP(功能_33[[#This Row],[User]],SKL放款!A:G,7,FALSE)</f>
        <v>放款服務課</v>
      </c>
      <c r="Y92" s="300">
        <v>44533</v>
      </c>
      <c r="Z92" s="300" t="s">
        <v>198</v>
      </c>
      <c r="AA92" s="300">
        <v>44516</v>
      </c>
      <c r="AB92" s="300">
        <v>44516</v>
      </c>
      <c r="AC92" s="300">
        <v>44539</v>
      </c>
      <c r="AD92" s="300"/>
      <c r="AE92" s="300"/>
      <c r="AF92" s="356"/>
      <c r="AG92" s="300" t="str">
        <f>IFERROR(IF(VLOOKUP(功能_33[[#This Row],[功能代號]],E:Q,11,FALSE)=0,"",VLOOKUP(功能_33[[#This Row],[功能代號]],E:Q,11,FALSE)),"")</f>
        <v>許慧玉</v>
      </c>
      <c r="AH92" s="300"/>
      <c r="AI92" s="300"/>
      <c r="AJ92" s="293"/>
      <c r="AK92" s="300"/>
      <c r="AL92" s="616" t="s">
        <v>3155</v>
      </c>
      <c r="AM92" s="220" t="s">
        <v>3154</v>
      </c>
      <c r="AN92" s="293" t="e">
        <f>VLOOKUP(功能_33[[#This Row],[功能代號]],需二審tmp!A:A,1,FALSE)</f>
        <v>#N/A</v>
      </c>
      <c r="AO92" s="357">
        <v>44523</v>
      </c>
      <c r="AQ92" s="579" t="str">
        <f t="shared" si="9"/>
        <v>4-4</v>
      </c>
      <c r="AR92" s="581" t="str">
        <f t="shared" si="10"/>
        <v/>
      </c>
      <c r="AS92" s="583" t="str">
        <f t="shared" si="11"/>
        <v/>
      </c>
      <c r="AT92" s="585" t="str">
        <f t="shared" si="12"/>
        <v/>
      </c>
      <c r="AU92" s="587" t="str">
        <f t="shared" si="13"/>
        <v/>
      </c>
      <c r="AV92" s="589" t="str">
        <f t="shared" si="14"/>
        <v/>
      </c>
      <c r="AW92" s="613" t="str">
        <f>IFERROR(VLOOKUP(功能_33[[#This Row],[流程]],#REF!,1,FALSE),"")</f>
        <v/>
      </c>
    </row>
    <row r="93" spans="1:49" ht="14.25" customHeight="1" x14ac:dyDescent="0.3">
      <c r="C93" s="293" t="s">
        <v>94</v>
      </c>
      <c r="D93" s="293" t="s">
        <v>383</v>
      </c>
      <c r="E93" s="292" t="s">
        <v>392</v>
      </c>
      <c r="F93" s="293" t="s">
        <v>393</v>
      </c>
      <c r="G93" s="293"/>
      <c r="H93" s="292" t="s">
        <v>195</v>
      </c>
      <c r="I93" s="292" t="s">
        <v>196</v>
      </c>
      <c r="J93" s="226" t="s">
        <v>3068</v>
      </c>
      <c r="K93" s="300">
        <v>44447</v>
      </c>
      <c r="L93" s="300">
        <v>44447</v>
      </c>
      <c r="M93" s="300">
        <v>44523</v>
      </c>
      <c r="N93" s="292" t="s">
        <v>12</v>
      </c>
      <c r="O93" s="292" t="s">
        <v>22</v>
      </c>
      <c r="T93" s="292"/>
      <c r="V93" s="292"/>
      <c r="W93" s="292"/>
      <c r="X93" s="293" t="str">
        <f>VLOOKUP(功能_33[[#This Row],[User]],SKL放款!A:G,7,FALSE)</f>
        <v>放款服務課</v>
      </c>
      <c r="Y93" s="300">
        <v>44533</v>
      </c>
      <c r="Z93" s="300">
        <v>44515</v>
      </c>
      <c r="AA93" s="300">
        <v>44516</v>
      </c>
      <c r="AB93" s="300">
        <v>44516</v>
      </c>
      <c r="AC93" s="300">
        <v>44539</v>
      </c>
      <c r="AD93" s="300"/>
      <c r="AE93" s="300"/>
      <c r="AF93" s="356"/>
      <c r="AG93" s="300" t="str">
        <f>IFERROR(IF(VLOOKUP(功能_33[[#This Row],[功能代號]],E:Q,11,FALSE)=0,"",VLOOKUP(功能_33[[#This Row],[功能代號]],E:Q,11,FALSE)),"")</f>
        <v>許慧玉</v>
      </c>
      <c r="AH93" s="300"/>
      <c r="AI93" s="300"/>
      <c r="AJ93" s="293"/>
      <c r="AK93" s="300"/>
      <c r="AL93" s="228" t="s">
        <v>3111</v>
      </c>
      <c r="AM93" s="228" t="s">
        <v>3111</v>
      </c>
      <c r="AN93" s="293" t="str">
        <f>VLOOKUP(功能_33[[#This Row],[功能代號]],需二審tmp!A:A,1,FALSE)</f>
        <v>L4940</v>
      </c>
      <c r="AO93" s="357">
        <v>44523</v>
      </c>
      <c r="AQ93" s="579" t="str">
        <f t="shared" si="9"/>
        <v>4-4</v>
      </c>
      <c r="AR93" s="581" t="str">
        <f t="shared" si="10"/>
        <v/>
      </c>
      <c r="AS93" s="583" t="str">
        <f t="shared" si="11"/>
        <v/>
      </c>
      <c r="AT93" s="585" t="str">
        <f t="shared" si="12"/>
        <v/>
      </c>
      <c r="AU93" s="587" t="str">
        <f t="shared" si="13"/>
        <v/>
      </c>
      <c r="AV93" s="589" t="str">
        <f t="shared" si="14"/>
        <v/>
      </c>
      <c r="AW93" s="613" t="str">
        <f>IFERROR(VLOOKUP(功能_33[[#This Row],[流程]],#REF!,1,FALSE),"")</f>
        <v/>
      </c>
    </row>
    <row r="94" spans="1:49" ht="14.25" customHeight="1" x14ac:dyDescent="0.3">
      <c r="C94" s="293" t="s">
        <v>94</v>
      </c>
      <c r="D94" s="293" t="s">
        <v>383</v>
      </c>
      <c r="E94" s="292" t="s">
        <v>394</v>
      </c>
      <c r="F94" s="293" t="s">
        <v>395</v>
      </c>
      <c r="G94" s="293"/>
      <c r="H94" s="292" t="s">
        <v>195</v>
      </c>
      <c r="I94" s="292" t="s">
        <v>196</v>
      </c>
      <c r="J94" s="226" t="s">
        <v>3068</v>
      </c>
      <c r="K94" s="300">
        <v>44447</v>
      </c>
      <c r="L94" s="300">
        <v>44447</v>
      </c>
      <c r="M94" s="300">
        <v>44523</v>
      </c>
      <c r="N94" s="292" t="s">
        <v>12</v>
      </c>
      <c r="O94" s="292" t="s">
        <v>22</v>
      </c>
      <c r="T94" s="292"/>
      <c r="V94" s="292"/>
      <c r="W94" s="292"/>
      <c r="X94" s="293" t="str">
        <f>VLOOKUP(功能_33[[#This Row],[User]],SKL放款!A:G,7,FALSE)</f>
        <v>放款服務課</v>
      </c>
      <c r="Y94" s="300">
        <v>44533</v>
      </c>
      <c r="Z94" s="300">
        <v>44515</v>
      </c>
      <c r="AA94" s="300">
        <v>44516</v>
      </c>
      <c r="AB94" s="300">
        <v>44516</v>
      </c>
      <c r="AC94" s="300">
        <v>44539</v>
      </c>
      <c r="AD94" s="300"/>
      <c r="AE94" s="300"/>
      <c r="AF94" s="356"/>
      <c r="AG94" s="300" t="str">
        <f>IFERROR(IF(VLOOKUP(功能_33[[#This Row],[功能代號]],E:Q,11,FALSE)=0,"",VLOOKUP(功能_33[[#This Row],[功能代號]],E:Q,11,FALSE)),"")</f>
        <v>許慧玉</v>
      </c>
      <c r="AH94" s="300"/>
      <c r="AI94" s="300"/>
      <c r="AJ94" s="293"/>
      <c r="AK94" s="300"/>
      <c r="AL94" s="228" t="s">
        <v>3111</v>
      </c>
      <c r="AM94" s="228" t="s">
        <v>3111</v>
      </c>
      <c r="AN94" s="293" t="str">
        <f>VLOOKUP(功能_33[[#This Row],[功能代號]],需二審tmp!A:A,1,FALSE)</f>
        <v>L4941</v>
      </c>
      <c r="AO94" s="357">
        <v>44523</v>
      </c>
      <c r="AQ94" s="579" t="str">
        <f t="shared" si="9"/>
        <v>4-4</v>
      </c>
      <c r="AR94" s="581" t="str">
        <f t="shared" si="10"/>
        <v/>
      </c>
      <c r="AS94" s="583" t="str">
        <f t="shared" si="11"/>
        <v/>
      </c>
      <c r="AT94" s="585" t="str">
        <f t="shared" si="12"/>
        <v/>
      </c>
      <c r="AU94" s="587" t="str">
        <f t="shared" si="13"/>
        <v/>
      </c>
      <c r="AV94" s="589" t="str">
        <f t="shared" si="14"/>
        <v/>
      </c>
      <c r="AW94" s="613" t="str">
        <f>IFERROR(VLOOKUP(功能_33[[#This Row],[流程]],#REF!,1,FALSE),"")</f>
        <v/>
      </c>
    </row>
    <row r="95" spans="1:49" ht="14.25" customHeight="1" x14ac:dyDescent="0.3">
      <c r="C95" s="293" t="s">
        <v>94</v>
      </c>
      <c r="D95" s="293" t="s">
        <v>383</v>
      </c>
      <c r="E95" s="292" t="s">
        <v>396</v>
      </c>
      <c r="F95" s="293" t="s">
        <v>397</v>
      </c>
      <c r="G95" s="293"/>
      <c r="H95" s="292" t="s">
        <v>195</v>
      </c>
      <c r="I95" s="292" t="s">
        <v>196</v>
      </c>
      <c r="J95" s="226" t="s">
        <v>3068</v>
      </c>
      <c r="K95" s="300">
        <v>44448</v>
      </c>
      <c r="L95" s="300">
        <v>44448</v>
      </c>
      <c r="M95" s="300">
        <v>44523</v>
      </c>
      <c r="N95" s="292" t="s">
        <v>12</v>
      </c>
      <c r="O95" s="292" t="s">
        <v>23</v>
      </c>
      <c r="T95" s="292"/>
      <c r="V95" s="292"/>
      <c r="W95" s="292"/>
      <c r="X95" s="293" t="str">
        <f>VLOOKUP(功能_33[[#This Row],[User]],SKL放款!A:G,7,FALSE)</f>
        <v>放款服務課</v>
      </c>
      <c r="Y95" s="300">
        <v>44533</v>
      </c>
      <c r="Z95" s="300">
        <v>44515</v>
      </c>
      <c r="AA95" s="300">
        <v>44516</v>
      </c>
      <c r="AB95" s="300">
        <v>44516</v>
      </c>
      <c r="AC95" s="300">
        <v>44539</v>
      </c>
      <c r="AD95" s="300"/>
      <c r="AE95" s="300"/>
      <c r="AF95" s="356"/>
      <c r="AG95" s="300" t="str">
        <f>IFERROR(IF(VLOOKUP(功能_33[[#This Row],[功能代號]],E:Q,11,FALSE)=0,"",VLOOKUP(功能_33[[#This Row],[功能代號]],E:Q,11,FALSE)),"")</f>
        <v>宋郁宏</v>
      </c>
      <c r="AH95" s="300"/>
      <c r="AI95" s="300"/>
      <c r="AJ95" s="293"/>
      <c r="AK95" s="300"/>
      <c r="AL95" s="228" t="s">
        <v>3111</v>
      </c>
      <c r="AM95" s="228" t="s">
        <v>3111</v>
      </c>
      <c r="AN95" s="293" t="str">
        <f>VLOOKUP(功能_33[[#This Row],[功能代號]],需二審tmp!A:A,1,FALSE)</f>
        <v>L4043</v>
      </c>
      <c r="AO95" s="357">
        <v>44523</v>
      </c>
      <c r="AQ95" s="579" t="str">
        <f t="shared" si="9"/>
        <v>4-4</v>
      </c>
      <c r="AR95" s="581" t="str">
        <f t="shared" si="10"/>
        <v/>
      </c>
      <c r="AS95" s="583" t="str">
        <f t="shared" si="11"/>
        <v/>
      </c>
      <c r="AT95" s="585" t="str">
        <f t="shared" si="12"/>
        <v/>
      </c>
      <c r="AU95" s="587" t="str">
        <f t="shared" si="13"/>
        <v/>
      </c>
      <c r="AV95" s="589" t="str">
        <f t="shared" si="14"/>
        <v/>
      </c>
      <c r="AW95" s="613" t="str">
        <f>IFERROR(VLOOKUP(功能_33[[#This Row],[流程]],#REF!,1,FALSE),"")</f>
        <v/>
      </c>
    </row>
    <row r="96" spans="1:49" ht="28.25" customHeight="1" x14ac:dyDescent="0.3">
      <c r="C96" s="293" t="s">
        <v>94</v>
      </c>
      <c r="D96" s="293" t="s">
        <v>383</v>
      </c>
      <c r="E96" s="292" t="s">
        <v>398</v>
      </c>
      <c r="F96" s="293" t="s">
        <v>399</v>
      </c>
      <c r="G96" s="293"/>
      <c r="H96" s="292" t="s">
        <v>195</v>
      </c>
      <c r="I96" s="292" t="s">
        <v>196</v>
      </c>
      <c r="J96" s="226" t="s">
        <v>3068</v>
      </c>
      <c r="K96" s="300">
        <v>44448</v>
      </c>
      <c r="L96" s="300">
        <v>44448</v>
      </c>
      <c r="M96" s="300">
        <v>44523</v>
      </c>
      <c r="N96" s="292" t="s">
        <v>12</v>
      </c>
      <c r="O96" s="292" t="s">
        <v>23</v>
      </c>
      <c r="T96" s="292"/>
      <c r="V96" s="292"/>
      <c r="W96" s="292"/>
      <c r="X96" s="293" t="str">
        <f>VLOOKUP(功能_33[[#This Row],[User]],SKL放款!A:G,7,FALSE)</f>
        <v>放款服務課</v>
      </c>
      <c r="Y96" s="300">
        <v>44533</v>
      </c>
      <c r="Z96" s="300">
        <v>44515</v>
      </c>
      <c r="AA96" s="300">
        <v>44516</v>
      </c>
      <c r="AB96" s="300">
        <v>44516</v>
      </c>
      <c r="AC96" s="300">
        <v>44539</v>
      </c>
      <c r="AD96" s="300"/>
      <c r="AE96" s="300"/>
      <c r="AF96" s="356"/>
      <c r="AG96" s="300" t="str">
        <f>IFERROR(IF(VLOOKUP(功能_33[[#This Row],[功能代號]],E:Q,11,FALSE)=0,"",VLOOKUP(功能_33[[#This Row],[功能代號]],E:Q,11,FALSE)),"")</f>
        <v>宋郁宏</v>
      </c>
      <c r="AH96" s="300"/>
      <c r="AI96" s="300"/>
      <c r="AJ96" s="293"/>
      <c r="AK96" s="300"/>
      <c r="AL96" s="616" t="s">
        <v>3150</v>
      </c>
      <c r="AM96" s="220" t="s">
        <v>3151</v>
      </c>
      <c r="AN96" s="293" t="str">
        <f>VLOOKUP(功能_33[[#This Row],[功能代號]],需二審tmp!A:A,1,FALSE)</f>
        <v>L4412</v>
      </c>
      <c r="AO96" s="357">
        <v>44523</v>
      </c>
      <c r="AQ96" s="579" t="str">
        <f t="shared" si="9"/>
        <v>4-4</v>
      </c>
      <c r="AR96" s="581" t="str">
        <f t="shared" si="10"/>
        <v/>
      </c>
      <c r="AS96" s="583" t="str">
        <f t="shared" si="11"/>
        <v/>
      </c>
      <c r="AT96" s="585" t="str">
        <f t="shared" si="12"/>
        <v/>
      </c>
      <c r="AU96" s="587" t="str">
        <f t="shared" si="13"/>
        <v/>
      </c>
      <c r="AV96" s="589" t="str">
        <f t="shared" si="14"/>
        <v/>
      </c>
      <c r="AW96" s="613" t="str">
        <f>IFERROR(VLOOKUP(功能_33[[#This Row],[流程]],#REF!,1,FALSE),"")</f>
        <v/>
      </c>
    </row>
    <row r="97" spans="1:49" ht="40.25" customHeight="1" x14ac:dyDescent="0.3">
      <c r="C97" s="293" t="s">
        <v>94</v>
      </c>
      <c r="D97" s="293" t="s">
        <v>383</v>
      </c>
      <c r="E97" s="292" t="s">
        <v>400</v>
      </c>
      <c r="F97" s="293" t="s">
        <v>401</v>
      </c>
      <c r="G97" s="293"/>
      <c r="H97" s="292" t="s">
        <v>195</v>
      </c>
      <c r="I97" s="292" t="s">
        <v>196</v>
      </c>
      <c r="J97" s="226" t="s">
        <v>3068</v>
      </c>
      <c r="K97" s="300">
        <v>44448</v>
      </c>
      <c r="L97" s="300">
        <v>44448</v>
      </c>
      <c r="M97" s="300">
        <v>44523</v>
      </c>
      <c r="N97" s="292" t="s">
        <v>12</v>
      </c>
      <c r="O97" s="292" t="s">
        <v>23</v>
      </c>
      <c r="T97" s="292"/>
      <c r="V97" s="292"/>
      <c r="W97" s="292"/>
      <c r="X97" s="293" t="str">
        <f>VLOOKUP(功能_33[[#This Row],[User]],SKL放款!A:G,7,FALSE)</f>
        <v>放款服務課</v>
      </c>
      <c r="Y97" s="300">
        <v>44533</v>
      </c>
      <c r="Z97" s="300" t="s">
        <v>198</v>
      </c>
      <c r="AA97" s="300">
        <v>44516</v>
      </c>
      <c r="AB97" s="300">
        <v>44516</v>
      </c>
      <c r="AC97" s="300">
        <v>44539</v>
      </c>
      <c r="AD97" s="300"/>
      <c r="AE97" s="300"/>
      <c r="AF97" s="356"/>
      <c r="AG97" s="300" t="str">
        <f>IFERROR(IF(VLOOKUP(功能_33[[#This Row],[功能代號]],E:Q,11,FALSE)=0,"",VLOOKUP(功能_33[[#This Row],[功能代號]],E:Q,11,FALSE)),"")</f>
        <v>宋郁宏</v>
      </c>
      <c r="AH97" s="300"/>
      <c r="AI97" s="300"/>
      <c r="AJ97" s="293"/>
      <c r="AK97" s="300"/>
      <c r="AL97" s="616" t="s">
        <v>3153</v>
      </c>
      <c r="AM97" s="220" t="s">
        <v>3152</v>
      </c>
      <c r="AN97" s="293" t="e">
        <f>VLOOKUP(功能_33[[#This Row],[功能代號]],需二審tmp!A:A,1,FALSE)</f>
        <v>#N/A</v>
      </c>
      <c r="AO97" s="357">
        <v>44523</v>
      </c>
      <c r="AQ97" s="579" t="str">
        <f t="shared" si="9"/>
        <v>4-4</v>
      </c>
      <c r="AR97" s="581" t="str">
        <f t="shared" si="10"/>
        <v/>
      </c>
      <c r="AS97" s="583" t="str">
        <f t="shared" si="11"/>
        <v/>
      </c>
      <c r="AT97" s="585" t="str">
        <f t="shared" si="12"/>
        <v/>
      </c>
      <c r="AU97" s="587" t="str">
        <f t="shared" si="13"/>
        <v/>
      </c>
      <c r="AV97" s="589" t="str">
        <f t="shared" si="14"/>
        <v/>
      </c>
      <c r="AW97" s="613" t="str">
        <f>IFERROR(VLOOKUP(功能_33[[#This Row],[流程]],#REF!,1,FALSE),"")</f>
        <v/>
      </c>
    </row>
    <row r="98" spans="1:49" ht="14.25" customHeight="1" x14ac:dyDescent="0.3">
      <c r="C98" s="293" t="s">
        <v>94</v>
      </c>
      <c r="D98" s="293" t="s">
        <v>383</v>
      </c>
      <c r="E98" s="292" t="s">
        <v>402</v>
      </c>
      <c r="F98" s="293" t="s">
        <v>403</v>
      </c>
      <c r="G98" s="293"/>
      <c r="H98" s="292" t="s">
        <v>195</v>
      </c>
      <c r="I98" s="292" t="s">
        <v>196</v>
      </c>
      <c r="J98" s="226" t="s">
        <v>3068</v>
      </c>
      <c r="K98" s="300">
        <v>44448</v>
      </c>
      <c r="L98" s="300">
        <v>44448</v>
      </c>
      <c r="M98" s="300">
        <v>44523</v>
      </c>
      <c r="N98" s="292" t="s">
        <v>12</v>
      </c>
      <c r="O98" s="292" t="s">
        <v>23</v>
      </c>
      <c r="T98" s="292"/>
      <c r="V98" s="292"/>
      <c r="W98" s="292"/>
      <c r="X98" s="293" t="str">
        <f>VLOOKUP(功能_33[[#This Row],[User]],SKL放款!A:G,7,FALSE)</f>
        <v>放款服務課</v>
      </c>
      <c r="Y98" s="300">
        <v>44533</v>
      </c>
      <c r="Z98" s="300" t="s">
        <v>198</v>
      </c>
      <c r="AA98" s="300">
        <v>44516</v>
      </c>
      <c r="AB98" s="300">
        <v>44516</v>
      </c>
      <c r="AC98" s="300">
        <v>44539</v>
      </c>
      <c r="AD98" s="300"/>
      <c r="AE98" s="300"/>
      <c r="AF98" s="356"/>
      <c r="AG98" s="300" t="str">
        <f>IFERROR(IF(VLOOKUP(功能_33[[#This Row],[功能代號]],E:Q,11,FALSE)=0,"",VLOOKUP(功能_33[[#This Row],[功能代號]],E:Q,11,FALSE)),"")</f>
        <v>宋郁宏</v>
      </c>
      <c r="AH98" s="300"/>
      <c r="AI98" s="300"/>
      <c r="AJ98" s="293"/>
      <c r="AK98" s="300"/>
      <c r="AL98" s="228" t="s">
        <v>3111</v>
      </c>
      <c r="AM98" s="228" t="s">
        <v>3111</v>
      </c>
      <c r="AN98" s="293" t="e">
        <f>VLOOKUP(功能_33[[#This Row],[功能代號]],需二審tmp!A:A,1,FALSE)</f>
        <v>#N/A</v>
      </c>
      <c r="AO98" s="357">
        <v>44523</v>
      </c>
      <c r="AQ98" s="579" t="str">
        <f t="shared" si="9"/>
        <v>4-4</v>
      </c>
      <c r="AR98" s="581" t="str">
        <f t="shared" si="10"/>
        <v/>
      </c>
      <c r="AS98" s="583" t="str">
        <f t="shared" si="11"/>
        <v/>
      </c>
      <c r="AT98" s="585" t="str">
        <f t="shared" si="12"/>
        <v/>
      </c>
      <c r="AU98" s="587" t="str">
        <f t="shared" si="13"/>
        <v/>
      </c>
      <c r="AV98" s="589" t="str">
        <f t="shared" si="14"/>
        <v/>
      </c>
      <c r="AW98" s="613" t="str">
        <f>IFERROR(VLOOKUP(功能_33[[#This Row],[流程]],#REF!,1,FALSE),"")</f>
        <v/>
      </c>
    </row>
    <row r="99" spans="1:49" ht="14.25" customHeight="1" x14ac:dyDescent="0.3">
      <c r="B99" s="293">
        <v>1</v>
      </c>
      <c r="C99" s="293" t="s">
        <v>93</v>
      </c>
      <c r="D99" s="360" t="s">
        <v>2935</v>
      </c>
      <c r="E99" s="292" t="s">
        <v>404</v>
      </c>
      <c r="F99" s="293" t="s">
        <v>405</v>
      </c>
      <c r="G99" s="293"/>
      <c r="H99" s="292" t="s">
        <v>195</v>
      </c>
      <c r="I99" s="292" t="s">
        <v>196</v>
      </c>
      <c r="J99" s="226" t="s">
        <v>314</v>
      </c>
      <c r="K99" s="300">
        <v>44452</v>
      </c>
      <c r="L99" s="300">
        <v>44452</v>
      </c>
      <c r="M99" s="300">
        <v>44452</v>
      </c>
      <c r="N99" s="292" t="s">
        <v>8</v>
      </c>
      <c r="O99" s="292" t="s">
        <v>24</v>
      </c>
      <c r="T99" s="292"/>
      <c r="V99" s="292"/>
      <c r="W99" s="292"/>
      <c r="X99" s="293" t="str">
        <f>VLOOKUP(功能_33[[#This Row],[User]],SKL放款!A:G,7,FALSE)</f>
        <v>放款服務課</v>
      </c>
      <c r="Y99" s="300">
        <v>44496</v>
      </c>
      <c r="Z99" s="300">
        <v>44488</v>
      </c>
      <c r="AA99" s="300">
        <v>44496</v>
      </c>
      <c r="AB99" s="300">
        <v>44496</v>
      </c>
      <c r="AC99" s="300">
        <v>44512</v>
      </c>
      <c r="AD99" s="300" t="s">
        <v>199</v>
      </c>
      <c r="AE99" s="300"/>
      <c r="AF99" s="356"/>
      <c r="AG99" s="300" t="str">
        <f>IFERROR(IF(VLOOKUP(功能_33[[#This Row],[功能代號]],E:Q,11,FALSE)=0,"",VLOOKUP(功能_33[[#This Row],[功能代號]],E:Q,11,FALSE)),"")</f>
        <v>邵淑微</v>
      </c>
      <c r="AH99" s="300"/>
      <c r="AI99" s="300"/>
      <c r="AJ99" s="293"/>
      <c r="AK99" s="300"/>
      <c r="AL99" s="292">
        <v>336</v>
      </c>
      <c r="AM99" s="293" t="s">
        <v>406</v>
      </c>
      <c r="AN99" s="293" t="e">
        <f>VLOOKUP(功能_33[[#This Row],[功能代號]],需二審tmp!A:A,1,FALSE)</f>
        <v>#N/A</v>
      </c>
      <c r="AO99" s="357">
        <v>44512</v>
      </c>
      <c r="AQ99" s="579" t="str">
        <f t="shared" si="9"/>
        <v>3-3</v>
      </c>
      <c r="AR99" s="581" t="str">
        <f t="shared" si="10"/>
        <v/>
      </c>
      <c r="AS99" s="583" t="str">
        <f t="shared" si="11"/>
        <v/>
      </c>
      <c r="AT99" s="585" t="str">
        <f t="shared" si="12"/>
        <v/>
      </c>
      <c r="AU99" s="587" t="str">
        <f t="shared" si="13"/>
        <v/>
      </c>
      <c r="AV99" s="589" t="str">
        <f t="shared" si="14"/>
        <v/>
      </c>
      <c r="AW99" s="613" t="str">
        <f>IFERROR(VLOOKUP(功能_33[[#This Row],[流程]],#REF!,1,FALSE),"")</f>
        <v/>
      </c>
    </row>
    <row r="100" spans="1:49" ht="14.25" customHeight="1" x14ac:dyDescent="0.3">
      <c r="B100" s="293">
        <v>1</v>
      </c>
      <c r="C100" s="293" t="s">
        <v>93</v>
      </c>
      <c r="D100" s="360" t="s">
        <v>2935</v>
      </c>
      <c r="E100" s="292" t="s">
        <v>407</v>
      </c>
      <c r="F100" s="293" t="s">
        <v>408</v>
      </c>
      <c r="G100" s="293"/>
      <c r="H100" s="292" t="s">
        <v>195</v>
      </c>
      <c r="I100" s="292" t="s">
        <v>196</v>
      </c>
      <c r="J100" s="226" t="s">
        <v>3169</v>
      </c>
      <c r="K100" s="300">
        <v>44452</v>
      </c>
      <c r="L100" s="300">
        <v>44452</v>
      </c>
      <c r="M100" s="300">
        <f>IFERROR(IF(VLOOKUP(功能_33[[#This Row],[功能代號]],討論項目!A:H,8,FALSE)=0,"",VLOOKUP(功能_33[[#This Row],[功能代號]],討論項目!A:H,8,FALSE)),"")</f>
        <v>44487</v>
      </c>
      <c r="N100" s="292" t="s">
        <v>8</v>
      </c>
      <c r="O100" s="292" t="s">
        <v>24</v>
      </c>
      <c r="T100" s="292"/>
      <c r="V100" s="292"/>
      <c r="W100" s="292"/>
      <c r="X100" s="293" t="str">
        <f>VLOOKUP(功能_33[[#This Row],[User]],SKL放款!A:G,7,FALSE)</f>
        <v>放款服務課</v>
      </c>
      <c r="Y100" s="300">
        <v>44496</v>
      </c>
      <c r="Z100" s="300">
        <v>44488</v>
      </c>
      <c r="AA100" s="300">
        <v>44497</v>
      </c>
      <c r="AB100" s="300">
        <v>44497</v>
      </c>
      <c r="AC100" s="223" t="s">
        <v>3170</v>
      </c>
      <c r="AD100" s="300" t="s">
        <v>199</v>
      </c>
      <c r="AE100" s="300"/>
      <c r="AF100" s="356"/>
      <c r="AG100" s="300" t="str">
        <f>IFERROR(IF(VLOOKUP(功能_33[[#This Row],[功能代號]],E:Q,11,FALSE)=0,"",VLOOKUP(功能_33[[#This Row],[功能代號]],E:Q,11,FALSE)),"")</f>
        <v>邵淑微</v>
      </c>
      <c r="AH100" s="300"/>
      <c r="AI100" s="300"/>
      <c r="AJ100" s="293"/>
      <c r="AK100" s="300"/>
      <c r="AL100" s="292">
        <v>337</v>
      </c>
      <c r="AM100" s="293" t="s">
        <v>409</v>
      </c>
      <c r="AN100" s="293" t="str">
        <f>VLOOKUP(功能_33[[#This Row],[功能代號]],需二審tmp!A:A,1,FALSE)</f>
        <v>L3220</v>
      </c>
      <c r="AO100" s="357">
        <v>44512</v>
      </c>
      <c r="AQ100" s="579" t="str">
        <f t="shared" si="9"/>
        <v>3-3</v>
      </c>
      <c r="AR100" s="581" t="str">
        <f t="shared" si="10"/>
        <v/>
      </c>
      <c r="AS100" s="583" t="str">
        <f t="shared" si="11"/>
        <v/>
      </c>
      <c r="AT100" s="585" t="str">
        <f t="shared" si="12"/>
        <v/>
      </c>
      <c r="AU100" s="587" t="str">
        <f t="shared" si="13"/>
        <v/>
      </c>
      <c r="AV100" s="589" t="str">
        <f t="shared" si="14"/>
        <v/>
      </c>
      <c r="AW100" s="613" t="str">
        <f>IFERROR(VLOOKUP(功能_33[[#This Row],[流程]],#REF!,1,FALSE),"")</f>
        <v/>
      </c>
    </row>
    <row r="101" spans="1:49" ht="14.25" customHeight="1" x14ac:dyDescent="0.3">
      <c r="C101" s="293" t="s">
        <v>94</v>
      </c>
      <c r="D101" s="227" t="s">
        <v>373</v>
      </c>
      <c r="E101" s="292" t="s">
        <v>410</v>
      </c>
      <c r="F101" s="293" t="s">
        <v>411</v>
      </c>
      <c r="G101" s="293" t="s">
        <v>412</v>
      </c>
      <c r="H101" s="292" t="s">
        <v>195</v>
      </c>
      <c r="I101" s="292" t="s">
        <v>206</v>
      </c>
      <c r="J101" s="226" t="s">
        <v>3068</v>
      </c>
      <c r="K101" s="300">
        <v>44481</v>
      </c>
      <c r="L101" s="300">
        <v>44484</v>
      </c>
      <c r="M101" s="300">
        <v>44533</v>
      </c>
      <c r="N101" s="292" t="s">
        <v>12</v>
      </c>
      <c r="O101" s="292" t="s">
        <v>18</v>
      </c>
      <c r="T101" s="292"/>
      <c r="V101" s="292"/>
      <c r="W101" s="292"/>
      <c r="X101" s="293" t="str">
        <f>VLOOKUP(功能_33[[#This Row],[User]],SKL放款!A:G,7,FALSE)</f>
        <v>放款服務課</v>
      </c>
      <c r="Y101" s="300">
        <v>44533</v>
      </c>
      <c r="Z101" s="300">
        <v>44515</v>
      </c>
      <c r="AA101" s="300">
        <v>44523</v>
      </c>
      <c r="AB101" s="300">
        <v>44524</v>
      </c>
      <c r="AC101" s="300">
        <v>44539</v>
      </c>
      <c r="AD101" s="300"/>
      <c r="AE101" s="300"/>
      <c r="AF101" s="300"/>
      <c r="AG101" s="300" t="str">
        <f>IFERROR(IF(VLOOKUP(功能_33[[#This Row],[功能代號]],E:Q,11,FALSE)=0,"",VLOOKUP(功能_33[[#This Row],[功能代號]],E:Q,11,FALSE)),"")</f>
        <v>尹少玄</v>
      </c>
      <c r="AH101" s="300"/>
      <c r="AI101" s="300"/>
      <c r="AJ101" s="293"/>
      <c r="AL101" s="228" t="s">
        <v>3145</v>
      </c>
      <c r="AM101" s="228" t="s">
        <v>3145</v>
      </c>
      <c r="AN101" s="293" t="e">
        <f>VLOOKUP(功能_33[[#This Row],[功能代號]],需二審tmp!A:A,1,FALSE)</f>
        <v>#N/A</v>
      </c>
      <c r="AO101" s="357">
        <v>44533</v>
      </c>
      <c r="AQ101" s="579" t="str">
        <f t="shared" si="9"/>
        <v>4-1</v>
      </c>
      <c r="AR101" s="581" t="str">
        <f t="shared" si="10"/>
        <v/>
      </c>
      <c r="AS101" s="583" t="str">
        <f t="shared" si="11"/>
        <v/>
      </c>
      <c r="AT101" s="585" t="str">
        <f t="shared" si="12"/>
        <v/>
      </c>
      <c r="AU101" s="587" t="str">
        <f t="shared" si="13"/>
        <v/>
      </c>
      <c r="AV101" s="589" t="str">
        <f t="shared" si="14"/>
        <v/>
      </c>
      <c r="AW101" s="613" t="str">
        <f>IFERROR(VLOOKUP(功能_33[[#This Row],[流程]],#REF!,1,FALSE),"")</f>
        <v/>
      </c>
    </row>
    <row r="102" spans="1:49" ht="14.25" customHeight="1" x14ac:dyDescent="0.3">
      <c r="C102" s="293" t="s">
        <v>94</v>
      </c>
      <c r="D102" s="227" t="s">
        <v>373</v>
      </c>
      <c r="E102" s="292" t="s">
        <v>413</v>
      </c>
      <c r="F102" s="293" t="s">
        <v>414</v>
      </c>
      <c r="G102" s="293" t="s">
        <v>412</v>
      </c>
      <c r="H102" s="292" t="s">
        <v>195</v>
      </c>
      <c r="I102" s="292" t="s">
        <v>206</v>
      </c>
      <c r="J102" s="226" t="s">
        <v>3068</v>
      </c>
      <c r="K102" s="300">
        <v>44481</v>
      </c>
      <c r="L102" s="300">
        <v>44484</v>
      </c>
      <c r="M102" s="300">
        <v>44523</v>
      </c>
      <c r="N102" s="292" t="s">
        <v>12</v>
      </c>
      <c r="O102" s="292" t="s">
        <v>18</v>
      </c>
      <c r="T102" s="292"/>
      <c r="V102" s="292"/>
      <c r="W102" s="292"/>
      <c r="X102" s="293" t="str">
        <f>VLOOKUP(功能_33[[#This Row],[User]],SKL放款!A:G,7,FALSE)</f>
        <v>放款服務課</v>
      </c>
      <c r="Y102" s="300">
        <v>44533</v>
      </c>
      <c r="Z102" s="300">
        <v>44515</v>
      </c>
      <c r="AA102" s="300">
        <v>44523</v>
      </c>
      <c r="AB102" s="300">
        <v>44524</v>
      </c>
      <c r="AC102" s="300">
        <v>44539</v>
      </c>
      <c r="AD102" s="300"/>
      <c r="AE102" s="300"/>
      <c r="AF102" s="300"/>
      <c r="AG102" s="300" t="str">
        <f>IFERROR(IF(VLOOKUP(功能_33[[#This Row],[功能代號]],E:Q,11,FALSE)=0,"",VLOOKUP(功能_33[[#This Row],[功能代號]],E:Q,11,FALSE)),"")</f>
        <v>尹少玄</v>
      </c>
      <c r="AH102" s="300"/>
      <c r="AI102" s="300"/>
      <c r="AJ102" s="293"/>
      <c r="AL102" s="228" t="s">
        <v>3145</v>
      </c>
      <c r="AM102" s="228" t="s">
        <v>3145</v>
      </c>
      <c r="AN102" s="293" t="e">
        <f>VLOOKUP(功能_33[[#This Row],[功能代號]],需二審tmp!A:A,1,FALSE)</f>
        <v>#N/A</v>
      </c>
      <c r="AO102" s="357">
        <v>44523</v>
      </c>
      <c r="AQ102" s="579" t="str">
        <f t="shared" si="9"/>
        <v>4-1</v>
      </c>
      <c r="AR102" s="581" t="str">
        <f t="shared" si="10"/>
        <v/>
      </c>
      <c r="AS102" s="583" t="str">
        <f t="shared" si="11"/>
        <v/>
      </c>
      <c r="AT102" s="585" t="str">
        <f t="shared" si="12"/>
        <v/>
      </c>
      <c r="AU102" s="587" t="str">
        <f t="shared" si="13"/>
        <v/>
      </c>
      <c r="AV102" s="589" t="str">
        <f t="shared" si="14"/>
        <v/>
      </c>
      <c r="AW102" s="613" t="str">
        <f>IFERROR(VLOOKUP(功能_33[[#This Row],[流程]],#REF!,1,FALSE),"")</f>
        <v/>
      </c>
    </row>
    <row r="103" spans="1:49" ht="14.25" customHeight="1" x14ac:dyDescent="0.3">
      <c r="C103" s="293" t="s">
        <v>94</v>
      </c>
      <c r="D103" s="227" t="s">
        <v>415</v>
      </c>
      <c r="E103" s="292" t="s">
        <v>416</v>
      </c>
      <c r="F103" s="293" t="s">
        <v>417</v>
      </c>
      <c r="G103" s="293" t="s">
        <v>412</v>
      </c>
      <c r="H103" s="292" t="s">
        <v>195</v>
      </c>
      <c r="I103" s="292" t="s">
        <v>206</v>
      </c>
      <c r="J103" s="226" t="s">
        <v>3068</v>
      </c>
      <c r="K103" s="300">
        <v>44481</v>
      </c>
      <c r="L103" s="300">
        <v>44484</v>
      </c>
      <c r="M103" s="300">
        <v>44523</v>
      </c>
      <c r="N103" s="292" t="s">
        <v>12</v>
      </c>
      <c r="O103" s="292" t="s">
        <v>22</v>
      </c>
      <c r="T103" s="292"/>
      <c r="V103" s="292"/>
      <c r="W103" s="292"/>
      <c r="X103" s="293" t="str">
        <f>VLOOKUP(功能_33[[#This Row],[User]],SKL放款!A:G,7,FALSE)</f>
        <v>放款服務課</v>
      </c>
      <c r="Y103" s="300">
        <v>44533</v>
      </c>
      <c r="Z103" s="300">
        <v>44523</v>
      </c>
      <c r="AA103" s="300">
        <v>44523</v>
      </c>
      <c r="AB103" s="300">
        <v>44525</v>
      </c>
      <c r="AC103" s="300">
        <v>44539</v>
      </c>
      <c r="AD103" s="300"/>
      <c r="AE103" s="300"/>
      <c r="AF103" s="300"/>
      <c r="AG103" s="300" t="str">
        <f>IFERROR(IF(VLOOKUP(功能_33[[#This Row],[功能代號]],E:Q,11,FALSE)=0,"",VLOOKUP(功能_33[[#This Row],[功能代號]],E:Q,11,FALSE)),"")</f>
        <v>許慧玉</v>
      </c>
      <c r="AH103" s="300"/>
      <c r="AI103" s="300"/>
      <c r="AJ103" s="293"/>
      <c r="AL103" s="292" t="s">
        <v>3085</v>
      </c>
      <c r="AM103" s="292" t="s">
        <v>3085</v>
      </c>
      <c r="AN103" s="293" t="e">
        <f>VLOOKUP(功能_33[[#This Row],[功能代號]],需二審tmp!A:A,1,FALSE)</f>
        <v>#N/A</v>
      </c>
      <c r="AO103" s="357">
        <v>44523</v>
      </c>
      <c r="AQ103" s="579" t="str">
        <f t="shared" si="9"/>
        <v>4-2</v>
      </c>
      <c r="AR103" s="581" t="str">
        <f t="shared" si="10"/>
        <v/>
      </c>
      <c r="AS103" s="583" t="str">
        <f t="shared" si="11"/>
        <v/>
      </c>
      <c r="AT103" s="585" t="str">
        <f t="shared" si="12"/>
        <v/>
      </c>
      <c r="AU103" s="587" t="str">
        <f t="shared" si="13"/>
        <v/>
      </c>
      <c r="AV103" s="589" t="str">
        <f t="shared" si="14"/>
        <v/>
      </c>
      <c r="AW103" s="613" t="str">
        <f>IFERROR(VLOOKUP(功能_33[[#This Row],[流程]],#REF!,1,FALSE),"")</f>
        <v/>
      </c>
    </row>
    <row r="104" spans="1:49" ht="14.25" customHeight="1" x14ac:dyDescent="0.3">
      <c r="C104" s="293" t="s">
        <v>94</v>
      </c>
      <c r="D104" s="227" t="s">
        <v>415</v>
      </c>
      <c r="E104" s="292" t="s">
        <v>418</v>
      </c>
      <c r="F104" s="293" t="s">
        <v>419</v>
      </c>
      <c r="G104" s="293" t="s">
        <v>412</v>
      </c>
      <c r="H104" s="292" t="s">
        <v>195</v>
      </c>
      <c r="I104" s="292" t="s">
        <v>206</v>
      </c>
      <c r="J104" s="226" t="s">
        <v>3068</v>
      </c>
      <c r="K104" s="300">
        <v>44481</v>
      </c>
      <c r="L104" s="300">
        <v>44484</v>
      </c>
      <c r="M104" s="300">
        <v>44523</v>
      </c>
      <c r="N104" s="292" t="s">
        <v>12</v>
      </c>
      <c r="O104" s="292" t="s">
        <v>22</v>
      </c>
      <c r="T104" s="292"/>
      <c r="V104" s="292"/>
      <c r="W104" s="292"/>
      <c r="X104" s="293" t="str">
        <f>VLOOKUP(功能_33[[#This Row],[User]],SKL放款!A:G,7,FALSE)</f>
        <v>放款服務課</v>
      </c>
      <c r="Y104" s="300">
        <v>44533</v>
      </c>
      <c r="Z104" s="300">
        <v>44523</v>
      </c>
      <c r="AA104" s="300">
        <v>44523</v>
      </c>
      <c r="AB104" s="300">
        <v>44525</v>
      </c>
      <c r="AC104" s="300">
        <v>44539</v>
      </c>
      <c r="AD104" s="300"/>
      <c r="AE104" s="300"/>
      <c r="AF104" s="300"/>
      <c r="AG104" s="300" t="str">
        <f>IFERROR(IF(VLOOKUP(功能_33[[#This Row],[功能代號]],E:Q,11,FALSE)=0,"",VLOOKUP(功能_33[[#This Row],[功能代號]],E:Q,11,FALSE)),"")</f>
        <v>許慧玉</v>
      </c>
      <c r="AH104" s="300"/>
      <c r="AI104" s="300"/>
      <c r="AJ104" s="293"/>
      <c r="AL104" s="292" t="s">
        <v>3085</v>
      </c>
      <c r="AM104" s="292" t="s">
        <v>3085</v>
      </c>
      <c r="AN104" s="293" t="e">
        <f>VLOOKUP(功能_33[[#This Row],[功能代號]],需二審tmp!A:A,1,FALSE)</f>
        <v>#N/A</v>
      </c>
      <c r="AO104" s="357">
        <v>44523</v>
      </c>
      <c r="AQ104" s="579" t="str">
        <f t="shared" si="9"/>
        <v>4-2</v>
      </c>
      <c r="AR104" s="581" t="str">
        <f t="shared" si="10"/>
        <v/>
      </c>
      <c r="AS104" s="583" t="str">
        <f t="shared" si="11"/>
        <v/>
      </c>
      <c r="AT104" s="585" t="str">
        <f t="shared" si="12"/>
        <v/>
      </c>
      <c r="AU104" s="587" t="str">
        <f t="shared" si="13"/>
        <v/>
      </c>
      <c r="AV104" s="589" t="str">
        <f t="shared" si="14"/>
        <v/>
      </c>
      <c r="AW104" s="613" t="str">
        <f>IFERROR(VLOOKUP(功能_33[[#This Row],[流程]],#REF!,1,FALSE),"")</f>
        <v/>
      </c>
    </row>
    <row r="105" spans="1:49" ht="14.25" customHeight="1" x14ac:dyDescent="0.3">
      <c r="A105" s="609">
        <v>44538</v>
      </c>
      <c r="C105" s="293" t="s">
        <v>96</v>
      </c>
      <c r="D105" s="293" t="s">
        <v>2910</v>
      </c>
      <c r="E105" s="292" t="s">
        <v>420</v>
      </c>
      <c r="F105" s="293" t="s">
        <v>421</v>
      </c>
      <c r="G105" s="293"/>
      <c r="H105" s="292" t="s">
        <v>195</v>
      </c>
      <c r="I105" s="292" t="s">
        <v>318</v>
      </c>
      <c r="J105" s="226" t="s">
        <v>422</v>
      </c>
      <c r="K105" s="300">
        <v>44452</v>
      </c>
      <c r="L105" s="300">
        <v>44452</v>
      </c>
      <c r="M105" s="300"/>
      <c r="N105" s="292" t="s">
        <v>12</v>
      </c>
      <c r="O105" s="292" t="s">
        <v>174</v>
      </c>
      <c r="T105" s="292"/>
      <c r="V105" s="292"/>
      <c r="W105" s="292"/>
      <c r="X105" s="293" t="str">
        <f>VLOOKUP(功能_33[[#This Row],[User]],SKL放款!A:G,7,FALSE)</f>
        <v>放款服務課</v>
      </c>
      <c r="Y105" s="300"/>
      <c r="Z105" s="300" t="s">
        <v>135</v>
      </c>
      <c r="AA105" s="300"/>
      <c r="AB105" s="300"/>
      <c r="AC105" s="300"/>
      <c r="AD105" s="300"/>
      <c r="AE105" s="300"/>
      <c r="AF105" s="356"/>
      <c r="AG105" s="300" t="str">
        <f>IFERROR(IF(VLOOKUP(功能_33[[#This Row],[功能代號]],E:Q,11,FALSE)=0,"",VLOOKUP(功能_33[[#This Row],[功能代號]],E:Q,11,FALSE)),"")</f>
        <v>陳政皓</v>
      </c>
      <c r="AH105" s="300"/>
      <c r="AI105" s="300"/>
      <c r="AJ105" s="293"/>
      <c r="AK105" s="225" t="s">
        <v>423</v>
      </c>
      <c r="AN105" s="293" t="str">
        <f>VLOOKUP(功能_33[[#This Row],[功能代號]],需二審tmp!A:A,1,FALSE)</f>
        <v>L6101</v>
      </c>
      <c r="AO105" s="357">
        <v>44533</v>
      </c>
      <c r="AQ105" s="579" t="str">
        <f t="shared" si="9"/>
        <v/>
      </c>
      <c r="AR105" s="581" t="str">
        <f t="shared" si="10"/>
        <v/>
      </c>
      <c r="AS105" s="583" t="str">
        <f t="shared" si="11"/>
        <v/>
      </c>
      <c r="AT105" s="585" t="str">
        <f t="shared" si="12"/>
        <v/>
      </c>
      <c r="AU105" s="587" t="str">
        <f t="shared" si="13"/>
        <v/>
      </c>
      <c r="AV105" s="589" t="str">
        <f t="shared" si="14"/>
        <v>6-1</v>
      </c>
      <c r="AW105" s="613" t="str">
        <f>IFERROR(VLOOKUP(功能_33[[#This Row],[流程]],#REF!,1,FALSE),"")</f>
        <v/>
      </c>
    </row>
    <row r="106" spans="1:49" ht="14.25" customHeight="1" x14ac:dyDescent="0.3">
      <c r="C106" s="293" t="s">
        <v>94</v>
      </c>
      <c r="D106" s="293" t="s">
        <v>424</v>
      </c>
      <c r="E106" s="292" t="s">
        <v>425</v>
      </c>
      <c r="F106" s="293" t="s">
        <v>426</v>
      </c>
      <c r="G106" s="293"/>
      <c r="H106" s="292" t="s">
        <v>195</v>
      </c>
      <c r="I106" s="292" t="s">
        <v>196</v>
      </c>
      <c r="J106" s="226" t="s">
        <v>3068</v>
      </c>
      <c r="K106" s="300">
        <v>44452</v>
      </c>
      <c r="L106" s="300">
        <v>44452</v>
      </c>
      <c r="M106" s="300">
        <v>44372</v>
      </c>
      <c r="N106" s="292" t="s">
        <v>8</v>
      </c>
      <c r="O106" s="292" t="s">
        <v>24</v>
      </c>
      <c r="T106" s="292"/>
      <c r="V106" s="292"/>
      <c r="W106" s="292"/>
      <c r="X106" s="293" t="str">
        <f>VLOOKUP(功能_33[[#This Row],[User]],SKL放款!A:G,7,FALSE)</f>
        <v>放款服務課</v>
      </c>
      <c r="Y106" s="300">
        <v>44496</v>
      </c>
      <c r="Z106" s="300" t="s">
        <v>198</v>
      </c>
      <c r="AA106" s="300">
        <v>44525</v>
      </c>
      <c r="AB106" s="300">
        <v>44524</v>
      </c>
      <c r="AC106" s="300">
        <v>44539</v>
      </c>
      <c r="AD106" s="300"/>
      <c r="AE106" s="300"/>
      <c r="AF106" s="356"/>
      <c r="AG106" s="300" t="str">
        <f>IFERROR(IF(VLOOKUP(功能_33[[#This Row],[功能代號]],E:Q,11,FALSE)=0,"",VLOOKUP(功能_33[[#This Row],[功能代號]],E:Q,11,FALSE)),"")</f>
        <v>邵淑微</v>
      </c>
      <c r="AH106" s="300"/>
      <c r="AI106" s="300"/>
      <c r="AJ106" s="293"/>
      <c r="AK106" s="300"/>
      <c r="AL106" s="309" t="s">
        <v>3112</v>
      </c>
      <c r="AM106" s="220" t="s">
        <v>3113</v>
      </c>
      <c r="AN106" s="293" t="e">
        <f>VLOOKUP(功能_33[[#This Row],[功能代號]],需二審tmp!A:A,1,FALSE)</f>
        <v>#N/A</v>
      </c>
      <c r="AO106" s="357">
        <v>44523</v>
      </c>
      <c r="AQ106" s="579" t="str">
        <f t="shared" si="9"/>
        <v>4-7</v>
      </c>
      <c r="AR106" s="581" t="str">
        <f t="shared" si="10"/>
        <v/>
      </c>
      <c r="AS106" s="583" t="str">
        <f t="shared" si="11"/>
        <v/>
      </c>
      <c r="AT106" s="585" t="str">
        <f t="shared" si="12"/>
        <v/>
      </c>
      <c r="AU106" s="587" t="str">
        <f t="shared" si="13"/>
        <v/>
      </c>
      <c r="AV106" s="589" t="str">
        <f t="shared" si="14"/>
        <v/>
      </c>
      <c r="AW106" s="613" t="str">
        <f>IFERROR(VLOOKUP(功能_33[[#This Row],[流程]],#REF!,1,FALSE),"")</f>
        <v/>
      </c>
    </row>
    <row r="107" spans="1:49" ht="14.25" customHeight="1" x14ac:dyDescent="0.3">
      <c r="B107" s="293">
        <v>1</v>
      </c>
      <c r="C107" s="293" t="s">
        <v>93</v>
      </c>
      <c r="D107" s="360" t="s">
        <v>2935</v>
      </c>
      <c r="E107" s="292" t="s">
        <v>427</v>
      </c>
      <c r="F107" s="293" t="s">
        <v>428</v>
      </c>
      <c r="G107" s="293"/>
      <c r="H107" s="292" t="s">
        <v>195</v>
      </c>
      <c r="I107" s="292" t="s">
        <v>196</v>
      </c>
      <c r="J107" s="226" t="s">
        <v>314</v>
      </c>
      <c r="K107" s="300">
        <v>44452</v>
      </c>
      <c r="L107" s="300">
        <v>44452</v>
      </c>
      <c r="M107" s="300">
        <f>IFERROR(IF(VLOOKUP(功能_33[[#This Row],[功能代號]],討論項目!A:H,8,FALSE)=0,"",VLOOKUP(功能_33[[#This Row],[功能代號]],討論項目!A:H,8,FALSE)),"")</f>
        <v>44487</v>
      </c>
      <c r="N107" s="292" t="s">
        <v>8</v>
      </c>
      <c r="O107" s="292" t="s">
        <v>24</v>
      </c>
      <c r="T107" s="292"/>
      <c r="V107" s="292"/>
      <c r="W107" s="292"/>
      <c r="X107" s="293" t="str">
        <f>VLOOKUP(功能_33[[#This Row],[User]],SKL放款!A:G,7,FALSE)</f>
        <v>放款服務課</v>
      </c>
      <c r="Y107" s="300">
        <v>44496</v>
      </c>
      <c r="Z107" s="300">
        <v>44488</v>
      </c>
      <c r="AA107" s="300">
        <v>44496</v>
      </c>
      <c r="AB107" s="300">
        <v>44496</v>
      </c>
      <c r="AC107" s="300">
        <v>44512</v>
      </c>
      <c r="AD107" s="300" t="s">
        <v>199</v>
      </c>
      <c r="AE107" s="300"/>
      <c r="AF107" s="356"/>
      <c r="AG107" s="300" t="str">
        <f>IFERROR(IF(VLOOKUP(功能_33[[#This Row],[功能代號]],E:Q,11,FALSE)=0,"",VLOOKUP(功能_33[[#This Row],[功能代號]],E:Q,11,FALSE)),"")</f>
        <v>邵淑微</v>
      </c>
      <c r="AH107" s="300"/>
      <c r="AI107" s="300"/>
      <c r="AJ107" s="293"/>
      <c r="AK107" s="300"/>
      <c r="AL107" s="292">
        <v>338</v>
      </c>
      <c r="AM107" s="293" t="s">
        <v>429</v>
      </c>
      <c r="AN107" s="293" t="str">
        <f>VLOOKUP(功能_33[[#This Row],[功能代號]],需二審tmp!A:A,1,FALSE)</f>
        <v>L3007</v>
      </c>
      <c r="AO107" s="357">
        <v>44512</v>
      </c>
      <c r="AQ107" s="579" t="str">
        <f t="shared" si="9"/>
        <v>3-3</v>
      </c>
      <c r="AR107" s="581" t="str">
        <f t="shared" si="10"/>
        <v/>
      </c>
      <c r="AS107" s="583" t="str">
        <f t="shared" si="11"/>
        <v/>
      </c>
      <c r="AT107" s="585" t="str">
        <f t="shared" si="12"/>
        <v/>
      </c>
      <c r="AU107" s="587" t="str">
        <f t="shared" si="13"/>
        <v/>
      </c>
      <c r="AV107" s="589" t="str">
        <f t="shared" si="14"/>
        <v/>
      </c>
      <c r="AW107" s="613" t="str">
        <f>IFERROR(VLOOKUP(功能_33[[#This Row],[流程]],#REF!,1,FALSE),"")</f>
        <v/>
      </c>
    </row>
    <row r="108" spans="1:49" ht="43.75" customHeight="1" x14ac:dyDescent="0.3">
      <c r="B108" s="293">
        <v>1</v>
      </c>
      <c r="C108" s="293" t="s">
        <v>93</v>
      </c>
      <c r="D108" s="360" t="s">
        <v>2935</v>
      </c>
      <c r="E108" s="292" t="s">
        <v>430</v>
      </c>
      <c r="F108" s="293" t="s">
        <v>431</v>
      </c>
      <c r="G108" s="293"/>
      <c r="H108" s="292" t="s">
        <v>195</v>
      </c>
      <c r="I108" s="292" t="s">
        <v>196</v>
      </c>
      <c r="J108" s="226" t="s">
        <v>314</v>
      </c>
      <c r="K108" s="300">
        <v>44452</v>
      </c>
      <c r="L108" s="300">
        <v>44452</v>
      </c>
      <c r="M108" s="300">
        <f>IFERROR(IF(VLOOKUP(功能_33[[#This Row],[功能代號]],討論項目!A:H,8,FALSE)=0,"",VLOOKUP(功能_33[[#This Row],[功能代號]],討論項目!A:H,8,FALSE)),"")</f>
        <v>44487</v>
      </c>
      <c r="N108" s="292" t="s">
        <v>8</v>
      </c>
      <c r="O108" s="292" t="s">
        <v>24</v>
      </c>
      <c r="T108" s="292"/>
      <c r="V108" s="292"/>
      <c r="W108" s="292"/>
      <c r="X108" s="293" t="str">
        <f>VLOOKUP(功能_33[[#This Row],[User]],SKL放款!A:G,7,FALSE)</f>
        <v>放款服務課</v>
      </c>
      <c r="Y108" s="300">
        <v>44496</v>
      </c>
      <c r="Z108" s="300">
        <v>44488</v>
      </c>
      <c r="AA108" s="300">
        <v>44496</v>
      </c>
      <c r="AB108" s="300">
        <v>44496</v>
      </c>
      <c r="AC108" s="300">
        <v>44512</v>
      </c>
      <c r="AD108" s="300" t="s">
        <v>199</v>
      </c>
      <c r="AE108" s="300"/>
      <c r="AF108" s="356"/>
      <c r="AG108" s="300" t="str">
        <f>IFERROR(IF(VLOOKUP(功能_33[[#This Row],[功能代號]],E:Q,11,FALSE)=0,"",VLOOKUP(功能_33[[#This Row],[功能代號]],E:Q,11,FALSE)),"")</f>
        <v>邵淑微</v>
      </c>
      <c r="AH108" s="300"/>
      <c r="AI108" s="300"/>
      <c r="AJ108" s="293"/>
      <c r="AK108" s="300"/>
      <c r="AL108" s="309" t="s">
        <v>3156</v>
      </c>
      <c r="AM108" s="220" t="s">
        <v>3157</v>
      </c>
      <c r="AN108" s="293" t="str">
        <f>VLOOKUP(功能_33[[#This Row],[功能代號]],需二審tmp!A:A,1,FALSE)</f>
        <v>L3009</v>
      </c>
      <c r="AO108" s="357">
        <v>44512</v>
      </c>
      <c r="AQ108" s="579" t="str">
        <f t="shared" si="9"/>
        <v>3-3</v>
      </c>
      <c r="AR108" s="581" t="str">
        <f t="shared" si="10"/>
        <v/>
      </c>
      <c r="AS108" s="583" t="str">
        <f t="shared" si="11"/>
        <v/>
      </c>
      <c r="AT108" s="585" t="str">
        <f t="shared" si="12"/>
        <v/>
      </c>
      <c r="AU108" s="587" t="str">
        <f t="shared" si="13"/>
        <v/>
      </c>
      <c r="AV108" s="589" t="str">
        <f t="shared" si="14"/>
        <v/>
      </c>
      <c r="AW108" s="613" t="str">
        <f>IFERROR(VLOOKUP(功能_33[[#This Row],[流程]],#REF!,1,FALSE),"")</f>
        <v/>
      </c>
    </row>
    <row r="109" spans="1:49" ht="14.25" customHeight="1" x14ac:dyDescent="0.3">
      <c r="B109" s="293">
        <v>1</v>
      </c>
      <c r="C109" s="293" t="s">
        <v>93</v>
      </c>
      <c r="D109" s="360" t="s">
        <v>2935</v>
      </c>
      <c r="E109" s="292" t="s">
        <v>432</v>
      </c>
      <c r="F109" s="293" t="s">
        <v>433</v>
      </c>
      <c r="G109" s="293"/>
      <c r="H109" s="292" t="s">
        <v>195</v>
      </c>
      <c r="I109" s="292" t="s">
        <v>196</v>
      </c>
      <c r="J109" s="226" t="s">
        <v>314</v>
      </c>
      <c r="K109" s="300">
        <v>44452</v>
      </c>
      <c r="L109" s="300">
        <v>44452</v>
      </c>
      <c r="M109" s="300">
        <f>IFERROR(IF(VLOOKUP(功能_33[[#This Row],[功能代號]],討論項目!A:H,8,FALSE)=0,"",VLOOKUP(功能_33[[#This Row],[功能代號]],討論項目!A:H,8,FALSE)),"")</f>
        <v>44487</v>
      </c>
      <c r="N109" s="292" t="s">
        <v>8</v>
      </c>
      <c r="O109" s="292" t="s">
        <v>24</v>
      </c>
      <c r="T109" s="292"/>
      <c r="V109" s="292"/>
      <c r="W109" s="292"/>
      <c r="X109" s="293" t="str">
        <f>VLOOKUP(功能_33[[#This Row],[User]],SKL放款!A:G,7,FALSE)</f>
        <v>放款服務課</v>
      </c>
      <c r="Y109" s="300">
        <v>44496</v>
      </c>
      <c r="Z109" s="300">
        <v>44488</v>
      </c>
      <c r="AA109" s="300">
        <v>44496</v>
      </c>
      <c r="AB109" s="300">
        <v>44496</v>
      </c>
      <c r="AC109" s="300">
        <v>44512</v>
      </c>
      <c r="AD109" s="300" t="s">
        <v>199</v>
      </c>
      <c r="AE109" s="300"/>
      <c r="AF109" s="356"/>
      <c r="AG109" s="300" t="str">
        <f>IFERROR(IF(VLOOKUP(功能_33[[#This Row],[功能代號]],E:Q,11,FALSE)=0,"",VLOOKUP(功能_33[[#This Row],[功能代號]],E:Q,11,FALSE)),"")</f>
        <v>邵淑微</v>
      </c>
      <c r="AH109" s="300"/>
      <c r="AI109" s="300"/>
      <c r="AJ109" s="293"/>
      <c r="AK109" s="300"/>
      <c r="AL109" s="292" t="s">
        <v>192</v>
      </c>
      <c r="AN109" s="293" t="str">
        <f>VLOOKUP(功能_33[[#This Row],[功能代號]],需二審tmp!A:A,1,FALSE)</f>
        <v>L3943</v>
      </c>
      <c r="AO109" s="357">
        <v>44512</v>
      </c>
      <c r="AQ109" s="579" t="str">
        <f t="shared" si="9"/>
        <v>3-3</v>
      </c>
      <c r="AR109" s="581" t="str">
        <f t="shared" si="10"/>
        <v/>
      </c>
      <c r="AS109" s="583" t="str">
        <f t="shared" si="11"/>
        <v/>
      </c>
      <c r="AT109" s="585" t="str">
        <f t="shared" si="12"/>
        <v/>
      </c>
      <c r="AU109" s="587" t="str">
        <f t="shared" si="13"/>
        <v/>
      </c>
      <c r="AV109" s="589" t="str">
        <f t="shared" si="14"/>
        <v/>
      </c>
      <c r="AW109" s="613" t="str">
        <f>IFERROR(VLOOKUP(功能_33[[#This Row],[流程]],#REF!,1,FALSE),"")</f>
        <v/>
      </c>
    </row>
    <row r="110" spans="1:49" ht="14.25" customHeight="1" x14ac:dyDescent="0.3">
      <c r="C110" s="293" t="s">
        <v>92</v>
      </c>
      <c r="D110" s="293" t="s">
        <v>2941</v>
      </c>
      <c r="E110" s="292" t="s">
        <v>434</v>
      </c>
      <c r="F110" s="293" t="s">
        <v>435</v>
      </c>
      <c r="G110" s="293"/>
      <c r="H110" s="292" t="s">
        <v>195</v>
      </c>
      <c r="I110" s="292" t="s">
        <v>206</v>
      </c>
      <c r="J110" s="226" t="s">
        <v>229</v>
      </c>
      <c r="K110" s="300">
        <v>44453</v>
      </c>
      <c r="L110" s="300">
        <v>44453</v>
      </c>
      <c r="M110" s="300">
        <f>IFERROR(IF(VLOOKUP(功能_33[[#This Row],[功能代號]],討論項目!A:H,8,FALSE)=0,"",VLOOKUP(功能_33[[#This Row],[功能代號]],討論項目!A:H,8,FALSE)),"")</f>
        <v>44461</v>
      </c>
      <c r="N110" s="292" t="s">
        <v>12</v>
      </c>
      <c r="O110" s="292" t="s">
        <v>11</v>
      </c>
      <c r="T110" s="292"/>
      <c r="V110" s="292"/>
      <c r="W110" s="292"/>
      <c r="X110" s="293" t="str">
        <f>VLOOKUP(功能_33[[#This Row],[User]],SKL放款!A:G,7,FALSE)</f>
        <v>放款服務課</v>
      </c>
      <c r="Y110" s="300">
        <v>44533</v>
      </c>
      <c r="Z110" s="300">
        <v>44470</v>
      </c>
      <c r="AA110" s="300">
        <f>IF(功能_33[[#This Row],[URS交二審]]=0,"",功能_33[[#This Row],[URS交二審]]+7)</f>
        <v>44477</v>
      </c>
      <c r="AB110" s="300">
        <f>IF(功能_33[[#This Row],[URS交二審]]=0,"",功能_33[[#This Row],[URS交二審]]+7)</f>
        <v>44477</v>
      </c>
      <c r="AC110" s="300"/>
      <c r="AD110" s="300" t="s">
        <v>199</v>
      </c>
      <c r="AE110" s="300"/>
      <c r="AF110" s="356"/>
      <c r="AG110" s="300" t="str">
        <f>IFERROR(IF(VLOOKUP(功能_33[[#This Row],[功能代號]],E:Q,11,FALSE)=0,"",VLOOKUP(功能_33[[#This Row],[功能代號]],E:Q,11,FALSE)),"")</f>
        <v>蔡珮瑜</v>
      </c>
      <c r="AH110" s="300"/>
      <c r="AI110" s="300"/>
      <c r="AJ110" s="293"/>
      <c r="AK110" s="300"/>
      <c r="AL110" s="292" t="s">
        <v>436</v>
      </c>
      <c r="AM110" s="293" t="s">
        <v>437</v>
      </c>
      <c r="AN110" s="293" t="str">
        <f>VLOOKUP(功能_33[[#This Row],[功能代號]],需二審tmp!A:A,1,FALSE)</f>
        <v>L2061</v>
      </c>
      <c r="AO110" s="357">
        <v>44523</v>
      </c>
      <c r="AQ110" s="579" t="str">
        <f t="shared" si="9"/>
        <v/>
      </c>
      <c r="AR110" s="581" t="str">
        <f t="shared" si="10"/>
        <v>2-9</v>
      </c>
      <c r="AS110" s="583" t="str">
        <f t="shared" si="11"/>
        <v/>
      </c>
      <c r="AT110" s="585" t="str">
        <f t="shared" si="12"/>
        <v/>
      </c>
      <c r="AU110" s="587" t="str">
        <f t="shared" si="13"/>
        <v/>
      </c>
      <c r="AV110" s="589" t="str">
        <f t="shared" si="14"/>
        <v/>
      </c>
      <c r="AW110" s="613" t="str">
        <f>IFERROR(VLOOKUP(功能_33[[#This Row],[流程]],#REF!,1,FALSE),"")</f>
        <v/>
      </c>
    </row>
    <row r="111" spans="1:49" ht="14.25" customHeight="1" x14ac:dyDescent="0.3">
      <c r="C111" s="293" t="s">
        <v>92</v>
      </c>
      <c r="D111" s="293" t="s">
        <v>2941</v>
      </c>
      <c r="E111" s="292" t="s">
        <v>438</v>
      </c>
      <c r="F111" s="293" t="s">
        <v>439</v>
      </c>
      <c r="G111" s="293"/>
      <c r="H111" s="292" t="s">
        <v>195</v>
      </c>
      <c r="I111" s="292" t="s">
        <v>206</v>
      </c>
      <c r="J111" s="226" t="s">
        <v>229</v>
      </c>
      <c r="K111" s="300">
        <v>44453</v>
      </c>
      <c r="L111" s="300">
        <v>44453</v>
      </c>
      <c r="M111" s="300">
        <f>IFERROR(IF(VLOOKUP(功能_33[[#This Row],[功能代號]],討論項目!A:H,8,FALSE)=0,"",VLOOKUP(功能_33[[#This Row],[功能代號]],討論項目!A:H,8,FALSE)),"")</f>
        <v>44461</v>
      </c>
      <c r="N111" s="292" t="s">
        <v>12</v>
      </c>
      <c r="O111" s="292" t="s">
        <v>11</v>
      </c>
      <c r="T111" s="292"/>
      <c r="V111" s="292"/>
      <c r="W111" s="292"/>
      <c r="X111" s="293" t="str">
        <f>VLOOKUP(功能_33[[#This Row],[User]],SKL放款!A:G,7,FALSE)</f>
        <v>放款服務課</v>
      </c>
      <c r="Y111" s="300">
        <v>44533</v>
      </c>
      <c r="Z111" s="300">
        <v>44470</v>
      </c>
      <c r="AA111" s="300">
        <f>IF(功能_33[[#This Row],[URS交二審]]=0,"",功能_33[[#This Row],[URS交二審]]+7)</f>
        <v>44477</v>
      </c>
      <c r="AB111" s="300">
        <f>IF(功能_33[[#This Row],[URS交二審]]=0,"",功能_33[[#This Row],[URS交二審]]+7)</f>
        <v>44477</v>
      </c>
      <c r="AC111" s="300"/>
      <c r="AD111" s="300" t="s">
        <v>199</v>
      </c>
      <c r="AE111" s="300"/>
      <c r="AF111" s="356"/>
      <c r="AG111" s="300" t="str">
        <f>IFERROR(IF(VLOOKUP(功能_33[[#This Row],[功能代號]],E:Q,11,FALSE)=0,"",VLOOKUP(功能_33[[#This Row],[功能代號]],E:Q,11,FALSE)),"")</f>
        <v>蔡珮瑜</v>
      </c>
      <c r="AH111" s="300"/>
      <c r="AI111" s="300"/>
      <c r="AJ111" s="293"/>
      <c r="AK111" s="300"/>
      <c r="AL111" s="292" t="s">
        <v>436</v>
      </c>
      <c r="AM111" s="293" t="s">
        <v>440</v>
      </c>
      <c r="AN111" s="293" t="str">
        <f>VLOOKUP(功能_33[[#This Row],[功能代號]],需二審tmp!A:A,1,FALSE)</f>
        <v>L2670</v>
      </c>
      <c r="AO111" s="357">
        <v>44523</v>
      </c>
      <c r="AQ111" s="579" t="str">
        <f t="shared" si="9"/>
        <v/>
      </c>
      <c r="AR111" s="581" t="str">
        <f t="shared" si="10"/>
        <v>2-9</v>
      </c>
      <c r="AS111" s="583" t="str">
        <f t="shared" si="11"/>
        <v/>
      </c>
      <c r="AT111" s="585" t="str">
        <f t="shared" si="12"/>
        <v/>
      </c>
      <c r="AU111" s="587" t="str">
        <f t="shared" si="13"/>
        <v/>
      </c>
      <c r="AV111" s="589" t="str">
        <f t="shared" si="14"/>
        <v/>
      </c>
      <c r="AW111" s="613" t="str">
        <f>IFERROR(VLOOKUP(功能_33[[#This Row],[流程]],#REF!,1,FALSE),"")</f>
        <v/>
      </c>
    </row>
    <row r="112" spans="1:49" ht="14.25" customHeight="1" x14ac:dyDescent="0.3">
      <c r="C112" s="293" t="s">
        <v>92</v>
      </c>
      <c r="D112" s="293" t="s">
        <v>2941</v>
      </c>
      <c r="E112" s="292" t="s">
        <v>441</v>
      </c>
      <c r="F112" s="293" t="s">
        <v>442</v>
      </c>
      <c r="G112" s="293"/>
      <c r="H112" s="292" t="s">
        <v>195</v>
      </c>
      <c r="I112" s="292" t="s">
        <v>206</v>
      </c>
      <c r="J112" s="226" t="s">
        <v>229</v>
      </c>
      <c r="K112" s="300">
        <v>44453</v>
      </c>
      <c r="L112" s="300">
        <v>44453</v>
      </c>
      <c r="M112" s="300">
        <f>IFERROR(IF(VLOOKUP(功能_33[[#This Row],[功能代號]],討論項目!A:H,8,FALSE)=0,"",VLOOKUP(功能_33[[#This Row],[功能代號]],討論項目!A:H,8,FALSE)),"")</f>
        <v>44461</v>
      </c>
      <c r="N112" s="292" t="s">
        <v>12</v>
      </c>
      <c r="O112" s="292" t="s">
        <v>11</v>
      </c>
      <c r="T112" s="292"/>
      <c r="V112" s="292"/>
      <c r="W112" s="292"/>
      <c r="X112" s="293" t="str">
        <f>VLOOKUP(功能_33[[#This Row],[User]],SKL放款!A:G,7,FALSE)</f>
        <v>放款服務課</v>
      </c>
      <c r="Y112" s="300">
        <v>44533</v>
      </c>
      <c r="Z112" s="300">
        <v>44470</v>
      </c>
      <c r="AA112" s="300">
        <f>IF(功能_33[[#This Row],[URS交二審]]=0,"",功能_33[[#This Row],[URS交二審]]+7)</f>
        <v>44477</v>
      </c>
      <c r="AB112" s="300">
        <f>IF(功能_33[[#This Row],[URS交二審]]=0,"",功能_33[[#This Row],[URS交二審]]+7)</f>
        <v>44477</v>
      </c>
      <c r="AC112" s="300"/>
      <c r="AD112" s="300" t="s">
        <v>199</v>
      </c>
      <c r="AE112" s="300"/>
      <c r="AF112" s="356"/>
      <c r="AG112" s="300" t="str">
        <f>IFERROR(IF(VLOOKUP(功能_33[[#This Row],[功能代號]],E:Q,11,FALSE)=0,"",VLOOKUP(功能_33[[#This Row],[功能代號]],E:Q,11,FALSE)),"")</f>
        <v>蔡珮瑜</v>
      </c>
      <c r="AH112" s="300"/>
      <c r="AI112" s="300"/>
      <c r="AJ112" s="293"/>
      <c r="AK112" s="300"/>
      <c r="AL112" s="292" t="s">
        <v>443</v>
      </c>
      <c r="AM112" s="293" t="s">
        <v>437</v>
      </c>
      <c r="AN112" s="293" t="str">
        <f>VLOOKUP(功能_33[[#This Row],[功能代號]],需二審tmp!A:A,1,FALSE)</f>
        <v>L2062</v>
      </c>
      <c r="AO112" s="357">
        <v>44523</v>
      </c>
      <c r="AQ112" s="579" t="str">
        <f t="shared" si="9"/>
        <v/>
      </c>
      <c r="AR112" s="581" t="str">
        <f t="shared" si="10"/>
        <v>2-9</v>
      </c>
      <c r="AS112" s="583" t="str">
        <f t="shared" si="11"/>
        <v/>
      </c>
      <c r="AT112" s="585" t="str">
        <f t="shared" si="12"/>
        <v/>
      </c>
      <c r="AU112" s="587" t="str">
        <f t="shared" si="13"/>
        <v/>
      </c>
      <c r="AV112" s="589" t="str">
        <f t="shared" si="14"/>
        <v/>
      </c>
      <c r="AW112" s="613" t="str">
        <f>IFERROR(VLOOKUP(功能_33[[#This Row],[流程]],#REF!,1,FALSE),"")</f>
        <v/>
      </c>
    </row>
    <row r="113" spans="1:49" ht="14.25" customHeight="1" x14ac:dyDescent="0.3">
      <c r="C113" s="293" t="s">
        <v>94</v>
      </c>
      <c r="D113" s="293" t="s">
        <v>444</v>
      </c>
      <c r="E113" s="292" t="s">
        <v>445</v>
      </c>
      <c r="F113" s="293" t="s">
        <v>446</v>
      </c>
      <c r="G113" s="293"/>
      <c r="H113" s="292" t="s">
        <v>195</v>
      </c>
      <c r="I113" s="292" t="s">
        <v>2874</v>
      </c>
      <c r="J113" s="226" t="s">
        <v>3068</v>
      </c>
      <c r="K113" s="300">
        <v>44455</v>
      </c>
      <c r="L113" s="300">
        <v>44455</v>
      </c>
      <c r="M113" s="300">
        <v>44523</v>
      </c>
      <c r="N113" s="292" t="s">
        <v>10</v>
      </c>
      <c r="O113" s="292" t="s">
        <v>24</v>
      </c>
      <c r="T113" s="292"/>
      <c r="V113" s="292"/>
      <c r="W113" s="292"/>
      <c r="X113" s="293" t="str">
        <f>VLOOKUP(功能_33[[#This Row],[User]],SKL放款!A:G,7,FALSE)</f>
        <v>放款服務課</v>
      </c>
      <c r="Y113" s="300">
        <v>44533</v>
      </c>
      <c r="Z113" s="300" t="s">
        <v>198</v>
      </c>
      <c r="AA113" s="300">
        <v>44524</v>
      </c>
      <c r="AB113" s="300">
        <v>44524</v>
      </c>
      <c r="AC113" s="300">
        <v>44539</v>
      </c>
      <c r="AD113" s="300"/>
      <c r="AE113" s="300"/>
      <c r="AF113" s="356"/>
      <c r="AG113" s="300" t="str">
        <f>IFERROR(IF(VLOOKUP(功能_33[[#This Row],[功能代號]],E:Q,11,FALSE)=0,"",VLOOKUP(功能_33[[#This Row],[功能代號]],E:Q,11,FALSE)),"")</f>
        <v>邵淑微</v>
      </c>
      <c r="AH113" s="300"/>
      <c r="AI113" s="300"/>
      <c r="AJ113" s="293"/>
      <c r="AK113" s="300"/>
      <c r="AL113" s="292" t="s">
        <v>3085</v>
      </c>
      <c r="AM113" s="292" t="s">
        <v>3085</v>
      </c>
      <c r="AN113" s="293" t="e">
        <f>VLOOKUP(功能_33[[#This Row],[功能代號]],需二審tmp!A:A,1,FALSE)</f>
        <v>#N/A</v>
      </c>
      <c r="AO113" s="357">
        <v>44523</v>
      </c>
      <c r="AQ113" s="579" t="str">
        <f t="shared" si="9"/>
        <v>4-6</v>
      </c>
      <c r="AR113" s="581" t="str">
        <f t="shared" si="10"/>
        <v/>
      </c>
      <c r="AS113" s="583" t="str">
        <f t="shared" si="11"/>
        <v/>
      </c>
      <c r="AT113" s="585" t="str">
        <f t="shared" si="12"/>
        <v/>
      </c>
      <c r="AU113" s="587" t="str">
        <f t="shared" si="13"/>
        <v/>
      </c>
      <c r="AV113" s="589" t="str">
        <f t="shared" si="14"/>
        <v/>
      </c>
      <c r="AW113" s="613" t="str">
        <f>IFERROR(VLOOKUP(功能_33[[#This Row],[流程]],#REF!,1,FALSE),"")</f>
        <v/>
      </c>
    </row>
    <row r="114" spans="1:49" ht="14.25" customHeight="1" x14ac:dyDescent="0.3">
      <c r="C114" s="293" t="s">
        <v>94</v>
      </c>
      <c r="D114" s="293" t="s">
        <v>444</v>
      </c>
      <c r="E114" s="292" t="s">
        <v>447</v>
      </c>
      <c r="F114" s="293" t="s">
        <v>448</v>
      </c>
      <c r="G114" s="293"/>
      <c r="H114" s="292" t="s">
        <v>195</v>
      </c>
      <c r="I114" s="292" t="s">
        <v>2874</v>
      </c>
      <c r="J114" s="226" t="s">
        <v>3068</v>
      </c>
      <c r="K114" s="300">
        <v>44455</v>
      </c>
      <c r="L114" s="300">
        <v>44455</v>
      </c>
      <c r="M114" s="300">
        <v>44533</v>
      </c>
      <c r="N114" s="292" t="s">
        <v>10</v>
      </c>
      <c r="O114" s="292" t="s">
        <v>24</v>
      </c>
      <c r="T114" s="292"/>
      <c r="V114" s="292"/>
      <c r="W114" s="292"/>
      <c r="X114" s="293" t="str">
        <f>VLOOKUP(功能_33[[#This Row],[User]],SKL放款!A:G,7,FALSE)</f>
        <v>放款服務課</v>
      </c>
      <c r="Y114" s="300">
        <v>44533</v>
      </c>
      <c r="Z114" s="300" t="s">
        <v>2833</v>
      </c>
      <c r="AA114" s="300">
        <v>44524</v>
      </c>
      <c r="AB114" s="300">
        <v>44524</v>
      </c>
      <c r="AC114" s="300">
        <v>44539</v>
      </c>
      <c r="AD114" s="300"/>
      <c r="AE114" s="300"/>
      <c r="AF114" s="356"/>
      <c r="AG114" s="300" t="str">
        <f>IFERROR(IF(VLOOKUP(功能_33[[#This Row],[功能代號]],E:Q,11,FALSE)=0,"",VLOOKUP(功能_33[[#This Row],[功能代號]],E:Q,11,FALSE)),"")</f>
        <v>邵淑微</v>
      </c>
      <c r="AH114" s="300"/>
      <c r="AI114" s="300"/>
      <c r="AJ114" s="293"/>
      <c r="AK114" s="225">
        <f>功能_33[[#This Row],[實際展示]]</f>
        <v>44455</v>
      </c>
      <c r="AL114" s="292" t="s">
        <v>3071</v>
      </c>
      <c r="AM114" s="293" t="s">
        <v>3069</v>
      </c>
      <c r="AN114" s="293" t="str">
        <f>VLOOKUP(功能_33[[#This Row],[功能代號]],需二審tmp!A:A,1,FALSE)</f>
        <v>L4610</v>
      </c>
      <c r="AO114" s="357">
        <v>44533</v>
      </c>
      <c r="AQ114" s="579" t="str">
        <f t="shared" si="9"/>
        <v>4-6</v>
      </c>
      <c r="AR114" s="581" t="str">
        <f t="shared" si="10"/>
        <v/>
      </c>
      <c r="AS114" s="583" t="str">
        <f t="shared" si="11"/>
        <v/>
      </c>
      <c r="AT114" s="585" t="str">
        <f t="shared" si="12"/>
        <v/>
      </c>
      <c r="AU114" s="587" t="str">
        <f t="shared" si="13"/>
        <v/>
      </c>
      <c r="AV114" s="589" t="str">
        <f t="shared" si="14"/>
        <v/>
      </c>
      <c r="AW114" s="613" t="str">
        <f>IFERROR(VLOOKUP(功能_33[[#This Row],[流程]],#REF!,1,FALSE),"")</f>
        <v/>
      </c>
    </row>
    <row r="115" spans="1:49" ht="14.25" customHeight="1" x14ac:dyDescent="0.3">
      <c r="C115" s="293" t="s">
        <v>94</v>
      </c>
      <c r="D115" s="293" t="s">
        <v>444</v>
      </c>
      <c r="E115" s="292" t="s">
        <v>449</v>
      </c>
      <c r="F115" s="293" t="s">
        <v>450</v>
      </c>
      <c r="G115" s="293"/>
      <c r="H115" s="292" t="s">
        <v>195</v>
      </c>
      <c r="I115" s="292" t="s">
        <v>2874</v>
      </c>
      <c r="J115" s="226" t="s">
        <v>3068</v>
      </c>
      <c r="K115" s="300">
        <v>44455</v>
      </c>
      <c r="L115" s="300">
        <v>44455</v>
      </c>
      <c r="M115" s="300">
        <v>44523</v>
      </c>
      <c r="N115" s="292" t="s">
        <v>10</v>
      </c>
      <c r="O115" s="292" t="s">
        <v>24</v>
      </c>
      <c r="T115" s="292"/>
      <c r="V115" s="292"/>
      <c r="W115" s="292"/>
      <c r="X115" s="293" t="str">
        <f>VLOOKUP(功能_33[[#This Row],[User]],SKL放款!A:G,7,FALSE)</f>
        <v>放款服務課</v>
      </c>
      <c r="Y115" s="300">
        <v>44533</v>
      </c>
      <c r="Z115" s="300" t="s">
        <v>135</v>
      </c>
      <c r="AA115" s="300">
        <v>44524</v>
      </c>
      <c r="AB115" s="300">
        <v>44524</v>
      </c>
      <c r="AC115" s="300">
        <v>44539</v>
      </c>
      <c r="AD115" s="300"/>
      <c r="AE115" s="300"/>
      <c r="AF115" s="356"/>
      <c r="AG115" s="300" t="str">
        <f>IFERROR(IF(VLOOKUP(功能_33[[#This Row],[功能代號]],E:Q,11,FALSE)=0,"",VLOOKUP(功能_33[[#This Row],[功能代號]],E:Q,11,FALSE)),"")</f>
        <v>邵淑微</v>
      </c>
      <c r="AH115" s="300"/>
      <c r="AI115" s="300"/>
      <c r="AJ115" s="293"/>
      <c r="AK115" s="300"/>
      <c r="AL115" s="292" t="s">
        <v>3073</v>
      </c>
      <c r="AM115" s="293" t="s">
        <v>3072</v>
      </c>
      <c r="AN115" s="293" t="str">
        <f>VLOOKUP(功能_33[[#This Row],[功能代號]],需二審tmp!A:A,1,FALSE)</f>
        <v>L4600</v>
      </c>
      <c r="AO115" s="357">
        <v>44523</v>
      </c>
      <c r="AQ115" s="579" t="str">
        <f t="shared" si="9"/>
        <v>4-6</v>
      </c>
      <c r="AR115" s="581" t="str">
        <f t="shared" si="10"/>
        <v/>
      </c>
      <c r="AS115" s="583" t="str">
        <f t="shared" si="11"/>
        <v/>
      </c>
      <c r="AT115" s="585" t="str">
        <f t="shared" si="12"/>
        <v/>
      </c>
      <c r="AU115" s="587" t="str">
        <f t="shared" si="13"/>
        <v/>
      </c>
      <c r="AV115" s="589" t="str">
        <f t="shared" si="14"/>
        <v/>
      </c>
      <c r="AW115" s="613" t="str">
        <f>IFERROR(VLOOKUP(功能_33[[#This Row],[流程]],#REF!,1,FALSE),"")</f>
        <v/>
      </c>
    </row>
    <row r="116" spans="1:49" ht="42" customHeight="1" x14ac:dyDescent="0.3">
      <c r="C116" s="293" t="s">
        <v>94</v>
      </c>
      <c r="D116" s="293" t="s">
        <v>444</v>
      </c>
      <c r="E116" s="292" t="s">
        <v>451</v>
      </c>
      <c r="F116" s="293" t="s">
        <v>452</v>
      </c>
      <c r="G116" s="293"/>
      <c r="H116" s="292" t="s">
        <v>195</v>
      </c>
      <c r="I116" s="292" t="s">
        <v>2874</v>
      </c>
      <c r="J116" s="226" t="s">
        <v>3068</v>
      </c>
      <c r="K116" s="300">
        <v>44455</v>
      </c>
      <c r="L116" s="300">
        <v>44455</v>
      </c>
      <c r="M116" s="300">
        <v>44523</v>
      </c>
      <c r="N116" s="292" t="s">
        <v>10</v>
      </c>
      <c r="O116" s="292" t="s">
        <v>24</v>
      </c>
      <c r="T116" s="292"/>
      <c r="V116" s="292"/>
      <c r="W116" s="292"/>
      <c r="X116" s="293" t="str">
        <f>VLOOKUP(功能_33[[#This Row],[User]],SKL放款!A:G,7,FALSE)</f>
        <v>放款服務課</v>
      </c>
      <c r="Y116" s="300">
        <v>44533</v>
      </c>
      <c r="Z116" s="300" t="s">
        <v>135</v>
      </c>
      <c r="AA116" s="300">
        <v>44524</v>
      </c>
      <c r="AB116" s="300">
        <v>44524</v>
      </c>
      <c r="AC116" s="300">
        <v>44539</v>
      </c>
      <c r="AD116" s="300"/>
      <c r="AE116" s="300"/>
      <c r="AF116" s="356"/>
      <c r="AG116" s="300" t="str">
        <f>IFERROR(IF(VLOOKUP(功能_33[[#This Row],[功能代號]],E:Q,11,FALSE)=0,"",VLOOKUP(功能_33[[#This Row],[功能代號]],E:Q,11,FALSE)),"")</f>
        <v>邵淑微</v>
      </c>
      <c r="AH116" s="300"/>
      <c r="AI116" s="300"/>
      <c r="AJ116" s="293"/>
      <c r="AK116" s="300"/>
      <c r="AL116" s="309" t="s">
        <v>3075</v>
      </c>
      <c r="AM116" s="220" t="s">
        <v>3074</v>
      </c>
      <c r="AN116" s="293" t="str">
        <f>VLOOKUP(功能_33[[#This Row],[功能代號]],需二審tmp!A:A,1,FALSE)</f>
        <v>L4601</v>
      </c>
      <c r="AO116" s="357">
        <v>44523</v>
      </c>
      <c r="AQ116" s="579" t="str">
        <f t="shared" si="9"/>
        <v>4-6</v>
      </c>
      <c r="AR116" s="581" t="str">
        <f t="shared" si="10"/>
        <v/>
      </c>
      <c r="AS116" s="583" t="str">
        <f t="shared" si="11"/>
        <v/>
      </c>
      <c r="AT116" s="585" t="str">
        <f t="shared" si="12"/>
        <v/>
      </c>
      <c r="AU116" s="587" t="str">
        <f t="shared" si="13"/>
        <v/>
      </c>
      <c r="AV116" s="589" t="str">
        <f t="shared" si="14"/>
        <v/>
      </c>
      <c r="AW116" s="613" t="str">
        <f>IFERROR(VLOOKUP(功能_33[[#This Row],[流程]],#REF!,1,FALSE),"")</f>
        <v/>
      </c>
    </row>
    <row r="117" spans="1:49" ht="14.25" customHeight="1" x14ac:dyDescent="0.3">
      <c r="C117" s="293" t="s">
        <v>94</v>
      </c>
      <c r="D117" s="293" t="s">
        <v>444</v>
      </c>
      <c r="E117" s="292" t="s">
        <v>453</v>
      </c>
      <c r="F117" s="293" t="s">
        <v>454</v>
      </c>
      <c r="G117" s="293"/>
      <c r="H117" s="292" t="s">
        <v>195</v>
      </c>
      <c r="I117" s="292" t="s">
        <v>2874</v>
      </c>
      <c r="J117" s="226" t="s">
        <v>3068</v>
      </c>
      <c r="K117" s="300">
        <v>44455</v>
      </c>
      <c r="L117" s="300">
        <v>44455</v>
      </c>
      <c r="M117" s="300">
        <v>44533</v>
      </c>
      <c r="N117" s="292" t="s">
        <v>10</v>
      </c>
      <c r="O117" s="292" t="s">
        <v>24</v>
      </c>
      <c r="T117" s="292"/>
      <c r="V117" s="292"/>
      <c r="W117" s="292"/>
      <c r="X117" s="293" t="str">
        <f>VLOOKUP(功能_33[[#This Row],[User]],SKL放款!A:G,7,FALSE)</f>
        <v>放款服務課</v>
      </c>
      <c r="Y117" s="300">
        <v>44533</v>
      </c>
      <c r="Z117" s="300" t="s">
        <v>135</v>
      </c>
      <c r="AA117" s="300">
        <v>44524</v>
      </c>
      <c r="AB117" s="300">
        <v>44524</v>
      </c>
      <c r="AC117" s="300">
        <v>44539</v>
      </c>
      <c r="AD117" s="300"/>
      <c r="AE117" s="300"/>
      <c r="AF117" s="356"/>
      <c r="AG117" s="300" t="str">
        <f>IFERROR(IF(VLOOKUP(功能_33[[#This Row],[功能代號]],E:Q,11,FALSE)=0,"",VLOOKUP(功能_33[[#This Row],[功能代號]],E:Q,11,FALSE)),"")</f>
        <v>邵淑微</v>
      </c>
      <c r="AH117" s="300"/>
      <c r="AI117" s="300"/>
      <c r="AJ117" s="293"/>
      <c r="AK117" s="225">
        <f>功能_33[[#This Row],[實際展示]]</f>
        <v>44455</v>
      </c>
      <c r="AL117" s="292" t="s">
        <v>3070</v>
      </c>
      <c r="AM117" s="293" t="s">
        <v>3069</v>
      </c>
      <c r="AN117" s="293" t="str">
        <f>VLOOKUP(功能_33[[#This Row],[功能代號]],需二審tmp!A:A,1,FALSE)</f>
        <v>L4611</v>
      </c>
      <c r="AO117" s="357">
        <v>44533</v>
      </c>
      <c r="AQ117" s="579" t="str">
        <f t="shared" si="9"/>
        <v>4-6</v>
      </c>
      <c r="AR117" s="581" t="str">
        <f t="shared" si="10"/>
        <v/>
      </c>
      <c r="AS117" s="583" t="str">
        <f t="shared" si="11"/>
        <v/>
      </c>
      <c r="AT117" s="585" t="str">
        <f t="shared" si="12"/>
        <v/>
      </c>
      <c r="AU117" s="587" t="str">
        <f t="shared" si="13"/>
        <v/>
      </c>
      <c r="AV117" s="589" t="str">
        <f t="shared" si="14"/>
        <v/>
      </c>
      <c r="AW117" s="613" t="str">
        <f>IFERROR(VLOOKUP(功能_33[[#This Row],[流程]],#REF!,1,FALSE),"")</f>
        <v/>
      </c>
    </row>
    <row r="118" spans="1:49" ht="14.25" customHeight="1" x14ac:dyDescent="0.3">
      <c r="C118" s="293" t="s">
        <v>94</v>
      </c>
      <c r="D118" s="293" t="s">
        <v>444</v>
      </c>
      <c r="E118" s="292" t="s">
        <v>455</v>
      </c>
      <c r="F118" s="293" t="s">
        <v>456</v>
      </c>
      <c r="G118" s="293"/>
      <c r="H118" s="292" t="s">
        <v>195</v>
      </c>
      <c r="I118" s="292" t="s">
        <v>2874</v>
      </c>
      <c r="J118" s="226" t="s">
        <v>3068</v>
      </c>
      <c r="K118" s="300">
        <v>44455</v>
      </c>
      <c r="L118" s="300">
        <v>44455</v>
      </c>
      <c r="M118" s="300">
        <v>44523</v>
      </c>
      <c r="N118" s="292" t="s">
        <v>10</v>
      </c>
      <c r="O118" s="292" t="s">
        <v>24</v>
      </c>
      <c r="T118" s="292"/>
      <c r="V118" s="292"/>
      <c r="W118" s="292"/>
      <c r="X118" s="293" t="str">
        <f>VLOOKUP(功能_33[[#This Row],[User]],SKL放款!A:G,7,FALSE)</f>
        <v>放款服務課</v>
      </c>
      <c r="Y118" s="300">
        <v>44533</v>
      </c>
      <c r="Z118" s="300" t="s">
        <v>198</v>
      </c>
      <c r="AA118" s="300">
        <v>44524</v>
      </c>
      <c r="AB118" s="300">
        <v>44524</v>
      </c>
      <c r="AC118" s="300">
        <v>44539</v>
      </c>
      <c r="AD118" s="300"/>
      <c r="AE118" s="300"/>
      <c r="AF118" s="356"/>
      <c r="AG118" s="300" t="str">
        <f>IFERROR(IF(VLOOKUP(功能_33[[#This Row],[功能代號]],E:Q,11,FALSE)=0,"",VLOOKUP(功能_33[[#This Row],[功能代號]],E:Q,11,FALSE)),"")</f>
        <v>邵淑微</v>
      </c>
      <c r="AH118" s="300"/>
      <c r="AI118" s="300"/>
      <c r="AJ118" s="293"/>
      <c r="AK118" s="300"/>
      <c r="AL118" s="292" t="s">
        <v>3077</v>
      </c>
      <c r="AM118" s="293" t="s">
        <v>3076</v>
      </c>
      <c r="AN118" s="293" t="e">
        <f>VLOOKUP(功能_33[[#This Row],[功能代號]],需二審tmp!A:A,1,FALSE)</f>
        <v>#N/A</v>
      </c>
      <c r="AO118" s="357">
        <v>44523</v>
      </c>
      <c r="AQ118" s="579" t="str">
        <f t="shared" si="9"/>
        <v>4-6</v>
      </c>
      <c r="AR118" s="581" t="str">
        <f t="shared" si="10"/>
        <v/>
      </c>
      <c r="AS118" s="583" t="str">
        <f t="shared" si="11"/>
        <v/>
      </c>
      <c r="AT118" s="585" t="str">
        <f t="shared" si="12"/>
        <v/>
      </c>
      <c r="AU118" s="587" t="str">
        <f t="shared" si="13"/>
        <v/>
      </c>
      <c r="AV118" s="589" t="str">
        <f t="shared" si="14"/>
        <v/>
      </c>
      <c r="AW118" s="613" t="str">
        <f>IFERROR(VLOOKUP(功能_33[[#This Row],[流程]],#REF!,1,FALSE),"")</f>
        <v/>
      </c>
    </row>
    <row r="119" spans="1:49" ht="14.25" customHeight="1" x14ac:dyDescent="0.3">
      <c r="A119" s="609">
        <v>44547</v>
      </c>
      <c r="C119" s="293" t="s">
        <v>94</v>
      </c>
      <c r="D119" s="293" t="s">
        <v>444</v>
      </c>
      <c r="E119" s="292" t="s">
        <v>457</v>
      </c>
      <c r="F119" s="293" t="s">
        <v>458</v>
      </c>
      <c r="G119" s="293"/>
      <c r="H119" s="292" t="s">
        <v>195</v>
      </c>
      <c r="I119" s="292" t="s">
        <v>2874</v>
      </c>
      <c r="J119" s="226" t="s">
        <v>3068</v>
      </c>
      <c r="K119" s="300">
        <v>44455</v>
      </c>
      <c r="L119" s="300">
        <v>44455</v>
      </c>
      <c r="M119" s="300"/>
      <c r="N119" s="292" t="s">
        <v>10</v>
      </c>
      <c r="O119" s="292" t="s">
        <v>24</v>
      </c>
      <c r="T119" s="292"/>
      <c r="V119" s="292"/>
      <c r="W119" s="292"/>
      <c r="X119" s="293" t="str">
        <f>VLOOKUP(功能_33[[#This Row],[User]],SKL放款!A:G,7,FALSE)</f>
        <v>放款服務課</v>
      </c>
      <c r="Y119" s="300"/>
      <c r="Z119" s="300" t="s">
        <v>135</v>
      </c>
      <c r="AA119" s="300">
        <v>44524</v>
      </c>
      <c r="AB119" s="300">
        <v>44524</v>
      </c>
      <c r="AC119" s="300"/>
      <c r="AD119" s="300"/>
      <c r="AE119" s="300"/>
      <c r="AF119" s="356"/>
      <c r="AG119" s="300" t="str">
        <f>IFERROR(IF(VLOOKUP(功能_33[[#This Row],[功能代號]],E:Q,11,FALSE)=0,"",VLOOKUP(功能_33[[#This Row],[功能代號]],E:Q,11,FALSE)),"")</f>
        <v>邵淑微</v>
      </c>
      <c r="AH119" s="300"/>
      <c r="AI119" s="300"/>
      <c r="AJ119" s="293"/>
      <c r="AK119" s="300"/>
      <c r="AL119" s="292" t="s">
        <v>3079</v>
      </c>
      <c r="AM119" s="293" t="s">
        <v>3078</v>
      </c>
      <c r="AN119" s="293" t="str">
        <f>VLOOKUP(功能_33[[#This Row],[功能代號]],需二審tmp!A:A,1,FALSE)</f>
        <v>L4603</v>
      </c>
      <c r="AQ119" s="579" t="str">
        <f t="shared" si="9"/>
        <v/>
      </c>
      <c r="AR119" s="581" t="str">
        <f t="shared" si="10"/>
        <v/>
      </c>
      <c r="AS119" s="583" t="str">
        <f t="shared" si="11"/>
        <v/>
      </c>
      <c r="AT119" s="585" t="str">
        <f t="shared" si="12"/>
        <v/>
      </c>
      <c r="AU119" s="587" t="str">
        <f t="shared" si="13"/>
        <v/>
      </c>
      <c r="AV119" s="589" t="str">
        <f t="shared" si="14"/>
        <v>4-6</v>
      </c>
      <c r="AW119" s="613" t="str">
        <f>IFERROR(VLOOKUP(功能_33[[#This Row],[流程]],#REF!,1,FALSE),"")</f>
        <v/>
      </c>
    </row>
    <row r="120" spans="1:49" ht="27.65" customHeight="1" x14ac:dyDescent="0.3">
      <c r="C120" s="293" t="s">
        <v>94</v>
      </c>
      <c r="D120" s="293" t="s">
        <v>444</v>
      </c>
      <c r="E120" s="292" t="s">
        <v>459</v>
      </c>
      <c r="F120" s="293" t="s">
        <v>460</v>
      </c>
      <c r="G120" s="293"/>
      <c r="H120" s="292" t="s">
        <v>195</v>
      </c>
      <c r="I120" s="292" t="s">
        <v>2874</v>
      </c>
      <c r="J120" s="226" t="s">
        <v>3068</v>
      </c>
      <c r="K120" s="300">
        <v>44455</v>
      </c>
      <c r="L120" s="300">
        <v>44455</v>
      </c>
      <c r="M120" s="300">
        <v>44533</v>
      </c>
      <c r="N120" s="292" t="s">
        <v>10</v>
      </c>
      <c r="O120" s="292" t="s">
        <v>24</v>
      </c>
      <c r="T120" s="292"/>
      <c r="V120" s="292"/>
      <c r="W120" s="292"/>
      <c r="X120" s="293" t="str">
        <f>VLOOKUP(功能_33[[#This Row],[User]],SKL放款!A:G,7,FALSE)</f>
        <v>放款服務課</v>
      </c>
      <c r="Y120" s="300">
        <v>44533</v>
      </c>
      <c r="Z120" s="300" t="s">
        <v>135</v>
      </c>
      <c r="AA120" s="300">
        <v>44524</v>
      </c>
      <c r="AB120" s="300">
        <v>44524</v>
      </c>
      <c r="AC120" s="300">
        <v>44539</v>
      </c>
      <c r="AD120" s="300"/>
      <c r="AE120" s="300"/>
      <c r="AF120" s="356"/>
      <c r="AG120" s="300" t="str">
        <f>IFERROR(IF(VLOOKUP(功能_33[[#This Row],[功能代號]],E:Q,11,FALSE)=0,"",VLOOKUP(功能_33[[#This Row],[功能代號]],E:Q,11,FALSE)),"")</f>
        <v>邵淑微</v>
      </c>
      <c r="AH120" s="300"/>
      <c r="AI120" s="300"/>
      <c r="AJ120" s="293"/>
      <c r="AK120" s="225" t="s">
        <v>461</v>
      </c>
      <c r="AL120" s="309" t="s">
        <v>3081</v>
      </c>
      <c r="AM120" s="220" t="s">
        <v>3080</v>
      </c>
      <c r="AN120" s="293" t="str">
        <f>VLOOKUP(功能_33[[#This Row],[功能代號]],需二審tmp!A:A,1,FALSE)</f>
        <v>L4962</v>
      </c>
      <c r="AO120" s="357">
        <v>44533</v>
      </c>
      <c r="AQ120" s="579" t="str">
        <f t="shared" si="9"/>
        <v>4-6</v>
      </c>
      <c r="AR120" s="581" t="str">
        <f t="shared" si="10"/>
        <v/>
      </c>
      <c r="AS120" s="583" t="str">
        <f t="shared" si="11"/>
        <v/>
      </c>
      <c r="AT120" s="585" t="str">
        <f t="shared" si="12"/>
        <v/>
      </c>
      <c r="AU120" s="587" t="str">
        <f t="shared" si="13"/>
        <v/>
      </c>
      <c r="AV120" s="589" t="str">
        <f t="shared" si="14"/>
        <v/>
      </c>
      <c r="AW120" s="613" t="str">
        <f>IFERROR(VLOOKUP(功能_33[[#This Row],[流程]],#REF!,1,FALSE),"")</f>
        <v/>
      </c>
    </row>
    <row r="121" spans="1:49" ht="14.25" customHeight="1" x14ac:dyDescent="0.3">
      <c r="C121" s="293" t="s">
        <v>94</v>
      </c>
      <c r="D121" s="293" t="s">
        <v>444</v>
      </c>
      <c r="E121" s="292" t="s">
        <v>462</v>
      </c>
      <c r="F121" s="293" t="s">
        <v>463</v>
      </c>
      <c r="G121" s="293"/>
      <c r="H121" s="292" t="s">
        <v>195</v>
      </c>
      <c r="I121" s="292" t="s">
        <v>2874</v>
      </c>
      <c r="J121" s="226" t="s">
        <v>3068</v>
      </c>
      <c r="K121" s="300">
        <v>44455</v>
      </c>
      <c r="L121" s="300">
        <v>44455</v>
      </c>
      <c r="M121" s="300">
        <v>44523</v>
      </c>
      <c r="N121" s="292" t="s">
        <v>10</v>
      </c>
      <c r="O121" s="292" t="s">
        <v>24</v>
      </c>
      <c r="T121" s="292"/>
      <c r="V121" s="292"/>
      <c r="W121" s="292"/>
      <c r="X121" s="293" t="str">
        <f>VLOOKUP(功能_33[[#This Row],[User]],SKL放款!A:G,7,FALSE)</f>
        <v>放款服務課</v>
      </c>
      <c r="Y121" s="300">
        <v>44533</v>
      </c>
      <c r="Z121" s="300" t="s">
        <v>198</v>
      </c>
      <c r="AA121" s="300">
        <v>44524</v>
      </c>
      <c r="AB121" s="300">
        <v>44524</v>
      </c>
      <c r="AC121" s="300">
        <v>44539</v>
      </c>
      <c r="AD121" s="300"/>
      <c r="AE121" s="300"/>
      <c r="AF121" s="356"/>
      <c r="AG121" s="300" t="str">
        <f>IFERROR(IF(VLOOKUP(功能_33[[#This Row],[功能代號]],E:Q,11,FALSE)=0,"",VLOOKUP(功能_33[[#This Row],[功能代號]],E:Q,11,FALSE)),"")</f>
        <v>邵淑微</v>
      </c>
      <c r="AH121" s="300"/>
      <c r="AI121" s="300"/>
      <c r="AJ121" s="293"/>
      <c r="AK121" s="300"/>
      <c r="AL121" s="292" t="s">
        <v>3085</v>
      </c>
      <c r="AM121" s="292" t="s">
        <v>3085</v>
      </c>
      <c r="AN121" s="293" t="e">
        <f>VLOOKUP(功能_33[[#This Row],[功能代號]],需二審tmp!A:A,1,FALSE)</f>
        <v>#N/A</v>
      </c>
      <c r="AO121" s="357">
        <v>44523</v>
      </c>
      <c r="AQ121" s="579" t="str">
        <f t="shared" si="9"/>
        <v>4-6</v>
      </c>
      <c r="AR121" s="581" t="str">
        <f t="shared" si="10"/>
        <v/>
      </c>
      <c r="AS121" s="583" t="str">
        <f t="shared" si="11"/>
        <v/>
      </c>
      <c r="AT121" s="585" t="str">
        <f t="shared" si="12"/>
        <v/>
      </c>
      <c r="AU121" s="587" t="str">
        <f t="shared" si="13"/>
        <v/>
      </c>
      <c r="AV121" s="589" t="str">
        <f t="shared" si="14"/>
        <v/>
      </c>
      <c r="AW121" s="613" t="str">
        <f>IFERROR(VLOOKUP(功能_33[[#This Row],[流程]],#REF!,1,FALSE),"")</f>
        <v/>
      </c>
    </row>
    <row r="122" spans="1:49" ht="14.25" customHeight="1" x14ac:dyDescent="0.3">
      <c r="C122" s="293" t="s">
        <v>94</v>
      </c>
      <c r="D122" s="293" t="s">
        <v>444</v>
      </c>
      <c r="E122" s="292" t="s">
        <v>464</v>
      </c>
      <c r="F122" s="293" t="s">
        <v>465</v>
      </c>
      <c r="G122" s="293"/>
      <c r="H122" s="292" t="s">
        <v>195</v>
      </c>
      <c r="I122" s="292" t="s">
        <v>2874</v>
      </c>
      <c r="J122" s="226" t="s">
        <v>3068</v>
      </c>
      <c r="K122" s="300">
        <v>44455</v>
      </c>
      <c r="L122" s="300">
        <v>44455</v>
      </c>
      <c r="M122" s="300">
        <v>44523</v>
      </c>
      <c r="N122" s="292" t="s">
        <v>10</v>
      </c>
      <c r="O122" s="292" t="s">
        <v>24</v>
      </c>
      <c r="T122" s="292"/>
      <c r="V122" s="292"/>
      <c r="W122" s="292"/>
      <c r="X122" s="293" t="str">
        <f>VLOOKUP(功能_33[[#This Row],[User]],SKL放款!A:G,7,FALSE)</f>
        <v>放款服務課</v>
      </c>
      <c r="Y122" s="300">
        <v>44533</v>
      </c>
      <c r="Z122" s="300" t="s">
        <v>198</v>
      </c>
      <c r="AA122" s="300">
        <v>44524</v>
      </c>
      <c r="AB122" s="300">
        <v>44524</v>
      </c>
      <c r="AC122" s="300">
        <v>44539</v>
      </c>
      <c r="AD122" s="300"/>
      <c r="AE122" s="300"/>
      <c r="AF122" s="356"/>
      <c r="AG122" s="300" t="str">
        <f>IFERROR(IF(VLOOKUP(功能_33[[#This Row],[功能代號]],E:Q,11,FALSE)=0,"",VLOOKUP(功能_33[[#This Row],[功能代號]],E:Q,11,FALSE)),"")</f>
        <v>邵淑微</v>
      </c>
      <c r="AH122" s="300"/>
      <c r="AI122" s="300"/>
      <c r="AJ122" s="293"/>
      <c r="AK122" s="225" t="s">
        <v>461</v>
      </c>
      <c r="AL122" s="292" t="s">
        <v>3085</v>
      </c>
      <c r="AM122" s="292" t="s">
        <v>3085</v>
      </c>
      <c r="AN122" s="293" t="e">
        <f>VLOOKUP(功能_33[[#This Row],[功能代號]],需二審tmp!A:A,1,FALSE)</f>
        <v>#N/A</v>
      </c>
      <c r="AO122" s="357">
        <v>44523</v>
      </c>
      <c r="AQ122" s="579" t="str">
        <f t="shared" si="9"/>
        <v>4-6</v>
      </c>
      <c r="AR122" s="581" t="str">
        <f t="shared" si="10"/>
        <v/>
      </c>
      <c r="AS122" s="583" t="str">
        <f t="shared" si="11"/>
        <v/>
      </c>
      <c r="AT122" s="585" t="str">
        <f t="shared" si="12"/>
        <v/>
      </c>
      <c r="AU122" s="587" t="str">
        <f t="shared" si="13"/>
        <v/>
      </c>
      <c r="AV122" s="589" t="str">
        <f t="shared" si="14"/>
        <v/>
      </c>
      <c r="AW122" s="613" t="str">
        <f>IFERROR(VLOOKUP(功能_33[[#This Row],[流程]],#REF!,1,FALSE),"")</f>
        <v/>
      </c>
    </row>
    <row r="123" spans="1:49" ht="14.25" customHeight="1" x14ac:dyDescent="0.3">
      <c r="C123" s="293" t="s">
        <v>94</v>
      </c>
      <c r="D123" s="293" t="s">
        <v>444</v>
      </c>
      <c r="E123" s="292" t="s">
        <v>466</v>
      </c>
      <c r="F123" s="293" t="s">
        <v>467</v>
      </c>
      <c r="G123" s="293"/>
      <c r="H123" s="292" t="s">
        <v>195</v>
      </c>
      <c r="I123" s="292" t="s">
        <v>2874</v>
      </c>
      <c r="J123" s="226" t="s">
        <v>3068</v>
      </c>
      <c r="K123" s="300">
        <v>44455</v>
      </c>
      <c r="L123" s="300">
        <v>44455</v>
      </c>
      <c r="M123" s="300">
        <v>44523</v>
      </c>
      <c r="N123" s="292" t="s">
        <v>10</v>
      </c>
      <c r="O123" s="292" t="s">
        <v>24</v>
      </c>
      <c r="T123" s="292"/>
      <c r="V123" s="292"/>
      <c r="W123" s="292"/>
      <c r="X123" s="293" t="str">
        <f>VLOOKUP(功能_33[[#This Row],[User]],SKL放款!A:G,7,FALSE)</f>
        <v>放款服務課</v>
      </c>
      <c r="Y123" s="300">
        <v>44533</v>
      </c>
      <c r="Z123" s="300" t="s">
        <v>198</v>
      </c>
      <c r="AA123" s="300">
        <v>44524</v>
      </c>
      <c r="AB123" s="300">
        <v>44524</v>
      </c>
      <c r="AC123" s="300">
        <v>44539</v>
      </c>
      <c r="AD123" s="300"/>
      <c r="AE123" s="300"/>
      <c r="AF123" s="356"/>
      <c r="AG123" s="300" t="str">
        <f>IFERROR(IF(VLOOKUP(功能_33[[#This Row],[功能代號]],E:Q,11,FALSE)=0,"",VLOOKUP(功能_33[[#This Row],[功能代號]],E:Q,11,FALSE)),"")</f>
        <v>邵淑微</v>
      </c>
      <c r="AH123" s="300"/>
      <c r="AI123" s="300"/>
      <c r="AJ123" s="293"/>
      <c r="AK123" s="300"/>
      <c r="AL123" s="292" t="s">
        <v>3131</v>
      </c>
      <c r="AM123" s="293" t="s">
        <v>3082</v>
      </c>
      <c r="AN123" s="293" t="e">
        <f>VLOOKUP(功能_33[[#This Row],[功能代號]],需二審tmp!A:A,1,FALSE)</f>
        <v>#N/A</v>
      </c>
      <c r="AO123" s="357">
        <v>44523</v>
      </c>
      <c r="AQ123" s="579" t="str">
        <f t="shared" si="9"/>
        <v>4-6</v>
      </c>
      <c r="AR123" s="581" t="str">
        <f t="shared" si="10"/>
        <v/>
      </c>
      <c r="AS123" s="583" t="str">
        <f t="shared" si="11"/>
        <v/>
      </c>
      <c r="AT123" s="585" t="str">
        <f t="shared" si="12"/>
        <v/>
      </c>
      <c r="AU123" s="587" t="str">
        <f t="shared" si="13"/>
        <v/>
      </c>
      <c r="AV123" s="589" t="str">
        <f t="shared" si="14"/>
        <v/>
      </c>
      <c r="AW123" s="613" t="str">
        <f>IFERROR(VLOOKUP(功能_33[[#This Row],[流程]],#REF!,1,FALSE),"")</f>
        <v/>
      </c>
    </row>
    <row r="124" spans="1:49" ht="14.25" customHeight="1" x14ac:dyDescent="0.3">
      <c r="C124" s="293" t="s">
        <v>94</v>
      </c>
      <c r="D124" s="293" t="s">
        <v>444</v>
      </c>
      <c r="E124" s="292" t="s">
        <v>468</v>
      </c>
      <c r="F124" s="293" t="s">
        <v>469</v>
      </c>
      <c r="G124" s="293"/>
      <c r="H124" s="292" t="s">
        <v>195</v>
      </c>
      <c r="I124" s="292" t="s">
        <v>2874</v>
      </c>
      <c r="J124" s="226" t="s">
        <v>3068</v>
      </c>
      <c r="K124" s="300">
        <v>44455</v>
      </c>
      <c r="L124" s="300">
        <v>44455</v>
      </c>
      <c r="M124" s="300">
        <v>44523</v>
      </c>
      <c r="N124" s="292" t="s">
        <v>10</v>
      </c>
      <c r="O124" s="292" t="s">
        <v>24</v>
      </c>
      <c r="T124" s="292"/>
      <c r="V124" s="292"/>
      <c r="W124" s="292"/>
      <c r="X124" s="293" t="str">
        <f>VLOOKUP(功能_33[[#This Row],[User]],SKL放款!A:G,7,FALSE)</f>
        <v>放款服務課</v>
      </c>
      <c r="Y124" s="300">
        <v>44533</v>
      </c>
      <c r="Z124" s="300" t="s">
        <v>135</v>
      </c>
      <c r="AA124" s="300">
        <v>44524</v>
      </c>
      <c r="AB124" s="300">
        <v>44524</v>
      </c>
      <c r="AC124" s="300">
        <v>44539</v>
      </c>
      <c r="AD124" s="300"/>
      <c r="AE124" s="300"/>
      <c r="AF124" s="356"/>
      <c r="AG124" s="300" t="str">
        <f>IFERROR(IF(VLOOKUP(功能_33[[#This Row],[功能代號]],E:Q,11,FALSE)=0,"",VLOOKUP(功能_33[[#This Row],[功能代號]],E:Q,11,FALSE)),"")</f>
        <v>邵淑微</v>
      </c>
      <c r="AH124" s="300"/>
      <c r="AI124" s="300"/>
      <c r="AJ124" s="293"/>
      <c r="AK124" s="225" t="s">
        <v>461</v>
      </c>
      <c r="AL124" s="292" t="s">
        <v>3132</v>
      </c>
      <c r="AM124" s="293" t="s">
        <v>3130</v>
      </c>
      <c r="AN124" s="293" t="str">
        <f>VLOOKUP(功能_33[[#This Row],[功能代號]],需二審tmp!A:A,1,FALSE)</f>
        <v>L4965</v>
      </c>
      <c r="AO124" s="357">
        <v>44523</v>
      </c>
      <c r="AQ124" s="579" t="str">
        <f t="shared" si="9"/>
        <v>4-6</v>
      </c>
      <c r="AR124" s="581" t="str">
        <f t="shared" si="10"/>
        <v/>
      </c>
      <c r="AS124" s="583" t="str">
        <f t="shared" si="11"/>
        <v/>
      </c>
      <c r="AT124" s="585" t="str">
        <f t="shared" si="12"/>
        <v/>
      </c>
      <c r="AU124" s="587" t="str">
        <f t="shared" si="13"/>
        <v/>
      </c>
      <c r="AV124" s="589" t="str">
        <f t="shared" si="14"/>
        <v/>
      </c>
      <c r="AW124" s="613" t="str">
        <f>IFERROR(VLOOKUP(功能_33[[#This Row],[流程]],#REF!,1,FALSE),"")</f>
        <v/>
      </c>
    </row>
    <row r="125" spans="1:49" ht="54" customHeight="1" x14ac:dyDescent="0.3">
      <c r="C125" s="293" t="s">
        <v>94</v>
      </c>
      <c r="D125" s="293" t="s">
        <v>470</v>
      </c>
      <c r="E125" s="292" t="s">
        <v>471</v>
      </c>
      <c r="F125" s="293" t="s">
        <v>472</v>
      </c>
      <c r="G125" s="293"/>
      <c r="H125" s="292" t="s">
        <v>195</v>
      </c>
      <c r="I125" s="292" t="s">
        <v>2874</v>
      </c>
      <c r="J125" s="226" t="s">
        <v>3068</v>
      </c>
      <c r="K125" s="300">
        <v>44456</v>
      </c>
      <c r="L125" s="300">
        <v>44456</v>
      </c>
      <c r="M125" s="300">
        <v>44523</v>
      </c>
      <c r="N125" s="292" t="s">
        <v>8</v>
      </c>
      <c r="O125" s="292" t="s">
        <v>22</v>
      </c>
      <c r="P125" s="271" t="s">
        <v>473</v>
      </c>
      <c r="T125" s="292"/>
      <c r="V125" s="292"/>
      <c r="W125" s="292"/>
      <c r="X125" s="293" t="str">
        <f>VLOOKUP(功能_33[[#This Row],[User]],SKL放款!A:G,7,FALSE)</f>
        <v>放款服務課</v>
      </c>
      <c r="Y125" s="300">
        <v>44533</v>
      </c>
      <c r="Z125" s="300" t="s">
        <v>135</v>
      </c>
      <c r="AA125" s="300">
        <v>44523</v>
      </c>
      <c r="AB125" s="300">
        <v>44525</v>
      </c>
      <c r="AC125" s="300">
        <v>44539</v>
      </c>
      <c r="AD125" s="300"/>
      <c r="AE125" s="300"/>
      <c r="AF125" s="356"/>
      <c r="AG125" s="300" t="str">
        <f>IFERROR(IF(VLOOKUP(功能_33[[#This Row],[功能代號]],E:Q,11,FALSE)=0,"",VLOOKUP(功能_33[[#This Row],[功能代號]],E:Q,11,FALSE)),"")</f>
        <v>許慧玉</v>
      </c>
      <c r="AH125" s="300"/>
      <c r="AI125" s="300"/>
      <c r="AJ125" s="293"/>
      <c r="AK125" s="300"/>
      <c r="AL125" s="309" t="s">
        <v>3086</v>
      </c>
      <c r="AM125" s="220" t="s">
        <v>3089</v>
      </c>
      <c r="AN125" s="293" t="str">
        <f>VLOOKUP(功能_33[[#This Row],[功能代號]],需二審tmp!A:A,1,FALSE)</f>
        <v>L4450</v>
      </c>
      <c r="AO125" s="357">
        <v>44523</v>
      </c>
      <c r="AQ125" s="579" t="str">
        <f t="shared" si="9"/>
        <v>4-4</v>
      </c>
      <c r="AR125" s="581" t="str">
        <f t="shared" si="10"/>
        <v/>
      </c>
      <c r="AS125" s="583" t="str">
        <f t="shared" si="11"/>
        <v/>
      </c>
      <c r="AT125" s="585" t="str">
        <f t="shared" si="12"/>
        <v/>
      </c>
      <c r="AU125" s="587" t="str">
        <f t="shared" si="13"/>
        <v/>
      </c>
      <c r="AV125" s="589" t="str">
        <f t="shared" si="14"/>
        <v/>
      </c>
      <c r="AW125" s="613" t="str">
        <f>IFERROR(VLOOKUP(功能_33[[#This Row],[流程]],#REF!,1,FALSE),"")</f>
        <v/>
      </c>
    </row>
    <row r="126" spans="1:49" ht="28.25" customHeight="1" x14ac:dyDescent="0.3">
      <c r="C126" s="293" t="s">
        <v>94</v>
      </c>
      <c r="D126" s="293" t="s">
        <v>470</v>
      </c>
      <c r="E126" s="292" t="s">
        <v>474</v>
      </c>
      <c r="F126" s="293" t="s">
        <v>475</v>
      </c>
      <c r="G126" s="293"/>
      <c r="H126" s="292" t="s">
        <v>195</v>
      </c>
      <c r="I126" s="292" t="s">
        <v>2874</v>
      </c>
      <c r="J126" s="226" t="s">
        <v>3068</v>
      </c>
      <c r="K126" s="300">
        <v>44456</v>
      </c>
      <c r="L126" s="300">
        <v>44456</v>
      </c>
      <c r="M126" s="300">
        <v>44523</v>
      </c>
      <c r="N126" s="292" t="s">
        <v>8</v>
      </c>
      <c r="O126" s="292" t="s">
        <v>22</v>
      </c>
      <c r="P126" s="271" t="s">
        <v>473</v>
      </c>
      <c r="T126" s="292"/>
      <c r="V126" s="292"/>
      <c r="W126" s="292"/>
      <c r="X126" s="293" t="str">
        <f>VLOOKUP(功能_33[[#This Row],[User]],SKL放款!A:G,7,FALSE)</f>
        <v>放款服務課</v>
      </c>
      <c r="Y126" s="300">
        <v>44533</v>
      </c>
      <c r="Z126" s="300" t="s">
        <v>135</v>
      </c>
      <c r="AA126" s="300">
        <v>44523</v>
      </c>
      <c r="AB126" s="300">
        <v>44525</v>
      </c>
      <c r="AC126" s="300">
        <v>44539</v>
      </c>
      <c r="AD126" s="300"/>
      <c r="AE126" s="300"/>
      <c r="AF126" s="356"/>
      <c r="AG126" s="300" t="str">
        <f>IFERROR(IF(VLOOKUP(功能_33[[#This Row],[功能代號]],E:Q,11,FALSE)=0,"",VLOOKUP(功能_33[[#This Row],[功能代號]],E:Q,11,FALSE)),"")</f>
        <v>許慧玉</v>
      </c>
      <c r="AH126" s="300"/>
      <c r="AI126" s="300"/>
      <c r="AJ126" s="293"/>
      <c r="AK126" s="225" t="s">
        <v>476</v>
      </c>
      <c r="AL126" s="309" t="s">
        <v>3094</v>
      </c>
      <c r="AM126" s="220" t="s">
        <v>3095</v>
      </c>
      <c r="AN126" s="293" t="str">
        <f>VLOOKUP(功能_33[[#This Row],[功能代號]],需二審tmp!A:A,1,FALSE)</f>
        <v>L4943</v>
      </c>
      <c r="AO126" s="357">
        <v>44523</v>
      </c>
      <c r="AQ126" s="579" t="str">
        <f t="shared" si="9"/>
        <v>4-4</v>
      </c>
      <c r="AR126" s="581" t="str">
        <f t="shared" si="10"/>
        <v/>
      </c>
      <c r="AS126" s="583" t="str">
        <f t="shared" si="11"/>
        <v/>
      </c>
      <c r="AT126" s="585" t="str">
        <f t="shared" si="12"/>
        <v/>
      </c>
      <c r="AU126" s="587" t="str">
        <f t="shared" si="13"/>
        <v/>
      </c>
      <c r="AV126" s="589" t="str">
        <f t="shared" si="14"/>
        <v/>
      </c>
      <c r="AW126" s="613" t="str">
        <f>IFERROR(VLOOKUP(功能_33[[#This Row],[流程]],#REF!,1,FALSE),"")</f>
        <v/>
      </c>
    </row>
    <row r="127" spans="1:49" ht="28.25" customHeight="1" x14ac:dyDescent="0.3">
      <c r="C127" s="293" t="s">
        <v>94</v>
      </c>
      <c r="D127" s="293" t="s">
        <v>470</v>
      </c>
      <c r="E127" s="292" t="s">
        <v>477</v>
      </c>
      <c r="F127" s="293" t="s">
        <v>478</v>
      </c>
      <c r="G127" s="293"/>
      <c r="H127" s="292" t="s">
        <v>195</v>
      </c>
      <c r="I127" s="292" t="s">
        <v>2874</v>
      </c>
      <c r="J127" s="226" t="s">
        <v>3068</v>
      </c>
      <c r="K127" s="300">
        <v>44456</v>
      </c>
      <c r="L127" s="300">
        <v>44456</v>
      </c>
      <c r="M127" s="300">
        <v>44523</v>
      </c>
      <c r="N127" s="292" t="s">
        <v>8</v>
      </c>
      <c r="O127" s="292" t="s">
        <v>22</v>
      </c>
      <c r="P127" s="271" t="s">
        <v>473</v>
      </c>
      <c r="T127" s="292"/>
      <c r="V127" s="292"/>
      <c r="W127" s="292"/>
      <c r="X127" s="293" t="str">
        <f>VLOOKUP(功能_33[[#This Row],[User]],SKL放款!A:G,7,FALSE)</f>
        <v>放款服務課</v>
      </c>
      <c r="Y127" s="300">
        <v>44533</v>
      </c>
      <c r="Z127" s="300" t="s">
        <v>135</v>
      </c>
      <c r="AA127" s="300">
        <v>44523</v>
      </c>
      <c r="AB127" s="300">
        <v>44525</v>
      </c>
      <c r="AC127" s="300">
        <v>44539</v>
      </c>
      <c r="AD127" s="300"/>
      <c r="AE127" s="300"/>
      <c r="AF127" s="356"/>
      <c r="AG127" s="300" t="str">
        <f>IFERROR(IF(VLOOKUP(功能_33[[#This Row],[功能代號]],E:Q,11,FALSE)=0,"",VLOOKUP(功能_33[[#This Row],[功能代號]],E:Q,11,FALSE)),"")</f>
        <v>許慧玉</v>
      </c>
      <c r="AH127" s="300"/>
      <c r="AI127" s="300"/>
      <c r="AJ127" s="293"/>
      <c r="AK127" s="300"/>
      <c r="AL127" s="309" t="s">
        <v>3087</v>
      </c>
      <c r="AM127" s="220" t="s">
        <v>3088</v>
      </c>
      <c r="AN127" s="293" t="str">
        <f>VLOOKUP(功能_33[[#This Row],[功能代號]],需二審tmp!A:A,1,FALSE)</f>
        <v>L4451</v>
      </c>
      <c r="AO127" s="357">
        <v>44523</v>
      </c>
      <c r="AQ127" s="579" t="str">
        <f t="shared" si="9"/>
        <v>4-4</v>
      </c>
      <c r="AR127" s="581" t="str">
        <f t="shared" si="10"/>
        <v/>
      </c>
      <c r="AS127" s="583" t="str">
        <f t="shared" si="11"/>
        <v/>
      </c>
      <c r="AT127" s="585" t="str">
        <f t="shared" si="12"/>
        <v/>
      </c>
      <c r="AU127" s="587" t="str">
        <f t="shared" si="13"/>
        <v/>
      </c>
      <c r="AV127" s="589" t="str">
        <f t="shared" si="14"/>
        <v/>
      </c>
      <c r="AW127" s="613" t="str">
        <f>IFERROR(VLOOKUP(功能_33[[#This Row],[流程]],#REF!,1,FALSE),"")</f>
        <v/>
      </c>
    </row>
    <row r="128" spans="1:49" ht="41.4" customHeight="1" x14ac:dyDescent="0.3">
      <c r="C128" s="293" t="s">
        <v>94</v>
      </c>
      <c r="D128" s="293" t="s">
        <v>470</v>
      </c>
      <c r="E128" s="292" t="s">
        <v>479</v>
      </c>
      <c r="F128" s="293" t="s">
        <v>480</v>
      </c>
      <c r="G128" s="293"/>
      <c r="H128" s="292" t="s">
        <v>195</v>
      </c>
      <c r="I128" s="292" t="s">
        <v>2874</v>
      </c>
      <c r="J128" s="226" t="s">
        <v>3068</v>
      </c>
      <c r="K128" s="300">
        <v>44456</v>
      </c>
      <c r="L128" s="300">
        <v>44456</v>
      </c>
      <c r="M128" s="300">
        <v>44523</v>
      </c>
      <c r="N128" s="292" t="s">
        <v>8</v>
      </c>
      <c r="O128" s="292" t="s">
        <v>22</v>
      </c>
      <c r="P128" s="271" t="s">
        <v>473</v>
      </c>
      <c r="T128" s="292"/>
      <c r="V128" s="292"/>
      <c r="W128" s="292"/>
      <c r="X128" s="293" t="str">
        <f>VLOOKUP(功能_33[[#This Row],[User]],SKL放款!A:G,7,FALSE)</f>
        <v>放款服務課</v>
      </c>
      <c r="Y128" s="300">
        <v>44533</v>
      </c>
      <c r="Z128" s="300" t="s">
        <v>135</v>
      </c>
      <c r="AA128" s="300">
        <v>44523</v>
      </c>
      <c r="AB128" s="300">
        <v>44525</v>
      </c>
      <c r="AC128" s="300">
        <v>44539</v>
      </c>
      <c r="AD128" s="300"/>
      <c r="AE128" s="300"/>
      <c r="AF128" s="356"/>
      <c r="AG128" s="300" t="str">
        <f>IFERROR(IF(VLOOKUP(功能_33[[#This Row],[功能代號]],E:Q,11,FALSE)=0,"",VLOOKUP(功能_33[[#This Row],[功能代號]],E:Q,11,FALSE)),"")</f>
        <v>許慧玉</v>
      </c>
      <c r="AH128" s="300"/>
      <c r="AI128" s="300"/>
      <c r="AJ128" s="293"/>
      <c r="AK128" s="300"/>
      <c r="AL128" s="309" t="s">
        <v>3090</v>
      </c>
      <c r="AM128" s="220" t="s">
        <v>3091</v>
      </c>
      <c r="AN128" s="293" t="str">
        <f>VLOOKUP(功能_33[[#This Row],[功能代號]],需二審tmp!A:A,1,FALSE)</f>
        <v>L4452</v>
      </c>
      <c r="AO128" s="357">
        <v>44523</v>
      </c>
      <c r="AQ128" s="579" t="str">
        <f t="shared" si="9"/>
        <v>4-4</v>
      </c>
      <c r="AR128" s="581" t="str">
        <f t="shared" si="10"/>
        <v/>
      </c>
      <c r="AS128" s="583" t="str">
        <f t="shared" si="11"/>
        <v/>
      </c>
      <c r="AT128" s="585" t="str">
        <f t="shared" si="12"/>
        <v/>
      </c>
      <c r="AU128" s="587" t="str">
        <f t="shared" si="13"/>
        <v/>
      </c>
      <c r="AV128" s="589" t="str">
        <f t="shared" si="14"/>
        <v/>
      </c>
      <c r="AW128" s="613" t="str">
        <f>IFERROR(VLOOKUP(功能_33[[#This Row],[流程]],#REF!,1,FALSE),"")</f>
        <v/>
      </c>
    </row>
    <row r="129" spans="3:49" ht="28.75" customHeight="1" x14ac:dyDescent="0.3">
      <c r="C129" s="293" t="s">
        <v>94</v>
      </c>
      <c r="D129" s="293" t="s">
        <v>470</v>
      </c>
      <c r="E129" s="292" t="s">
        <v>481</v>
      </c>
      <c r="F129" s="293" t="s">
        <v>482</v>
      </c>
      <c r="G129" s="293"/>
      <c r="H129" s="292" t="s">
        <v>195</v>
      </c>
      <c r="I129" s="292" t="s">
        <v>2874</v>
      </c>
      <c r="J129" s="226" t="s">
        <v>3068</v>
      </c>
      <c r="K129" s="300">
        <v>44456</v>
      </c>
      <c r="L129" s="300">
        <v>44456</v>
      </c>
      <c r="M129" s="300">
        <v>44523</v>
      </c>
      <c r="N129" s="292" t="s">
        <v>8</v>
      </c>
      <c r="O129" s="292" t="s">
        <v>22</v>
      </c>
      <c r="P129" s="271" t="s">
        <v>473</v>
      </c>
      <c r="T129" s="292"/>
      <c r="V129" s="292"/>
      <c r="W129" s="292"/>
      <c r="X129" s="293" t="str">
        <f>VLOOKUP(功能_33[[#This Row],[User]],SKL放款!A:G,7,FALSE)</f>
        <v>放款服務課</v>
      </c>
      <c r="Y129" s="300">
        <v>44533</v>
      </c>
      <c r="Z129" s="300" t="s">
        <v>135</v>
      </c>
      <c r="AA129" s="300">
        <v>44523</v>
      </c>
      <c r="AB129" s="300">
        <v>44525</v>
      </c>
      <c r="AC129" s="300">
        <v>44539</v>
      </c>
      <c r="AD129" s="300"/>
      <c r="AE129" s="300"/>
      <c r="AF129" s="356"/>
      <c r="AG129" s="300" t="str">
        <f>IFERROR(IF(VLOOKUP(功能_33[[#This Row],[功能代號]],E:Q,11,FALSE)=0,"",VLOOKUP(功能_33[[#This Row],[功能代號]],E:Q,11,FALSE)),"")</f>
        <v>許慧玉</v>
      </c>
      <c r="AH129" s="300"/>
      <c r="AI129" s="300"/>
      <c r="AJ129" s="293"/>
      <c r="AK129" s="300"/>
      <c r="AL129" s="309" t="s">
        <v>3092</v>
      </c>
      <c r="AM129" s="220" t="s">
        <v>3093</v>
      </c>
      <c r="AN129" s="293" t="str">
        <f>VLOOKUP(功能_33[[#This Row],[功能代號]],需二審tmp!A:A,1,FALSE)</f>
        <v>L4453</v>
      </c>
      <c r="AO129" s="357">
        <v>44523</v>
      </c>
      <c r="AQ129" s="579" t="str">
        <f t="shared" si="9"/>
        <v>4-4</v>
      </c>
      <c r="AR129" s="581" t="str">
        <f t="shared" si="10"/>
        <v/>
      </c>
      <c r="AS129" s="583" t="str">
        <f t="shared" si="11"/>
        <v/>
      </c>
      <c r="AT129" s="585" t="str">
        <f t="shared" si="12"/>
        <v/>
      </c>
      <c r="AU129" s="587" t="str">
        <f t="shared" si="13"/>
        <v/>
      </c>
      <c r="AV129" s="589" t="str">
        <f t="shared" si="14"/>
        <v/>
      </c>
      <c r="AW129" s="613" t="str">
        <f>IFERROR(VLOOKUP(功能_33[[#This Row],[流程]],#REF!,1,FALSE),"")</f>
        <v/>
      </c>
    </row>
    <row r="130" spans="3:49" ht="14.25" customHeight="1" x14ac:dyDescent="0.3">
      <c r="C130" s="293" t="s">
        <v>95</v>
      </c>
      <c r="D130" s="293" t="s">
        <v>2922</v>
      </c>
      <c r="E130" s="292" t="s">
        <v>483</v>
      </c>
      <c r="F130" s="293" t="s">
        <v>484</v>
      </c>
      <c r="G130" s="293"/>
      <c r="H130" s="292" t="s">
        <v>485</v>
      </c>
      <c r="I130" s="292" t="s">
        <v>485</v>
      </c>
      <c r="J130" s="226" t="s">
        <v>486</v>
      </c>
      <c r="K130" s="300">
        <v>44462</v>
      </c>
      <c r="L130" s="300">
        <v>44462</v>
      </c>
      <c r="M130" s="300">
        <v>44462</v>
      </c>
      <c r="N130" s="292" t="s">
        <v>7</v>
      </c>
      <c r="O130" s="292" t="s">
        <v>11</v>
      </c>
      <c r="P130" s="271" t="s">
        <v>25</v>
      </c>
      <c r="T130" s="292"/>
      <c r="V130" s="292"/>
      <c r="W130" s="292"/>
      <c r="X130" s="293" t="str">
        <f>VLOOKUP(功能_33[[#This Row],[User]],SKL放款!A:G,7,FALSE)</f>
        <v>放款服務課</v>
      </c>
      <c r="Y130" s="300">
        <v>44489</v>
      </c>
      <c r="Z130" s="300">
        <v>44477</v>
      </c>
      <c r="AA130" s="300">
        <f>IF(功能_33[[#This Row],[URS交二審]]=0,"",功能_33[[#This Row],[URS交二審]]+7)</f>
        <v>44484</v>
      </c>
      <c r="AB130" s="300">
        <f>IF(功能_33[[#This Row],[URS交二審]]=0,"",功能_33[[#This Row],[URS交二審]]+7)</f>
        <v>44484</v>
      </c>
      <c r="AC130" s="300">
        <v>44489</v>
      </c>
      <c r="AD130" s="300"/>
      <c r="AG130" s="300" t="str">
        <f>IFERROR(IF(VLOOKUP(功能_33[[#This Row],[功能代號]],E:Q,11,FALSE)=0,"",VLOOKUP(功能_33[[#This Row],[功能代號]],E:Q,11,FALSE)),"")</f>
        <v>蔡珮瑜</v>
      </c>
      <c r="AH130" s="300"/>
      <c r="AI130" s="300"/>
      <c r="AJ130" s="293"/>
      <c r="AK130" s="300"/>
      <c r="AL130" s="292" t="s">
        <v>3164</v>
      </c>
      <c r="AM130" s="293" t="s">
        <v>3166</v>
      </c>
      <c r="AN130" s="293" t="e">
        <f>VLOOKUP(功能_33[[#This Row],[功能代號]],需二審tmp!A:A,1,FALSE)</f>
        <v>#N/A</v>
      </c>
      <c r="AO130" s="357">
        <v>44489</v>
      </c>
      <c r="AQ130" s="579" t="str">
        <f t="shared" si="9"/>
        <v>5-5</v>
      </c>
      <c r="AR130" s="581" t="str">
        <f t="shared" si="10"/>
        <v/>
      </c>
      <c r="AS130" s="583" t="str">
        <f t="shared" si="11"/>
        <v/>
      </c>
      <c r="AT130" s="585" t="str">
        <f t="shared" si="12"/>
        <v/>
      </c>
      <c r="AU130" s="587" t="str">
        <f t="shared" si="13"/>
        <v/>
      </c>
      <c r="AV130" s="589" t="str">
        <f t="shared" si="14"/>
        <v/>
      </c>
      <c r="AW130" s="613" t="str">
        <f>IFERROR(VLOOKUP(功能_33[[#This Row],[流程]],#REF!,1,FALSE),"")</f>
        <v/>
      </c>
    </row>
    <row r="131" spans="3:49" ht="14.25" customHeight="1" x14ac:dyDescent="0.3">
      <c r="C131" s="293" t="s">
        <v>95</v>
      </c>
      <c r="D131" s="293" t="s">
        <v>2922</v>
      </c>
      <c r="E131" s="292" t="s">
        <v>487</v>
      </c>
      <c r="F131" s="293" t="s">
        <v>488</v>
      </c>
      <c r="G131" s="293"/>
      <c r="H131" s="292" t="s">
        <v>485</v>
      </c>
      <c r="I131" s="292" t="s">
        <v>485</v>
      </c>
      <c r="J131" s="226" t="s">
        <v>486</v>
      </c>
      <c r="K131" s="300">
        <v>44462</v>
      </c>
      <c r="L131" s="300">
        <v>44462</v>
      </c>
      <c r="M131" s="300">
        <v>44462</v>
      </c>
      <c r="N131" s="292" t="s">
        <v>7</v>
      </c>
      <c r="O131" s="292" t="s">
        <v>11</v>
      </c>
      <c r="P131" s="271" t="s">
        <v>25</v>
      </c>
      <c r="T131" s="292"/>
      <c r="V131" s="292"/>
      <c r="W131" s="292"/>
      <c r="X131" s="293" t="str">
        <f>VLOOKUP(功能_33[[#This Row],[User]],SKL放款!A:G,7,FALSE)</f>
        <v>放款服務課</v>
      </c>
      <c r="Y131" s="300">
        <v>44489</v>
      </c>
      <c r="Z131" s="300">
        <v>44477</v>
      </c>
      <c r="AA131" s="300">
        <f>IF(功能_33[[#This Row],[URS交二審]]=0,"",功能_33[[#This Row],[URS交二審]]+7)</f>
        <v>44484</v>
      </c>
      <c r="AB131" s="300">
        <f>IF(功能_33[[#This Row],[URS交二審]]=0,"",功能_33[[#This Row],[URS交二審]]+7)</f>
        <v>44484</v>
      </c>
      <c r="AC131" s="300">
        <v>44489</v>
      </c>
      <c r="AD131" s="300"/>
      <c r="AG131" s="300" t="str">
        <f>IFERROR(IF(VLOOKUP(功能_33[[#This Row],[功能代號]],E:Q,11,FALSE)=0,"",VLOOKUP(功能_33[[#This Row],[功能代號]],E:Q,11,FALSE)),"")</f>
        <v>蔡珮瑜</v>
      </c>
      <c r="AH131" s="300"/>
      <c r="AI131" s="300"/>
      <c r="AJ131" s="293"/>
      <c r="AK131" s="300"/>
      <c r="AL131" s="292" t="s">
        <v>3164</v>
      </c>
      <c r="AM131" s="293" t="s">
        <v>3166</v>
      </c>
      <c r="AN131" s="293" t="e">
        <f>VLOOKUP(功能_33[[#This Row],[功能代號]],需二審tmp!A:A,1,FALSE)</f>
        <v>#N/A</v>
      </c>
      <c r="AO131" s="357">
        <v>44489</v>
      </c>
      <c r="AQ131" s="579" t="str">
        <f t="shared" si="9"/>
        <v>5-5</v>
      </c>
      <c r="AR131" s="581" t="str">
        <f t="shared" si="10"/>
        <v/>
      </c>
      <c r="AS131" s="583" t="str">
        <f t="shared" si="11"/>
        <v/>
      </c>
      <c r="AT131" s="585" t="str">
        <f t="shared" si="12"/>
        <v/>
      </c>
      <c r="AU131" s="587" t="str">
        <f t="shared" si="13"/>
        <v/>
      </c>
      <c r="AV131" s="589" t="str">
        <f t="shared" si="14"/>
        <v/>
      </c>
      <c r="AW131" s="613" t="str">
        <f>IFERROR(VLOOKUP(功能_33[[#This Row],[流程]],#REF!,1,FALSE),"")</f>
        <v/>
      </c>
    </row>
    <row r="132" spans="3:49" ht="13.25" customHeight="1" x14ac:dyDescent="0.3">
      <c r="C132" s="293" t="s">
        <v>95</v>
      </c>
      <c r="D132" s="293" t="s">
        <v>2922</v>
      </c>
      <c r="E132" s="292" t="s">
        <v>489</v>
      </c>
      <c r="F132" s="293" t="s">
        <v>490</v>
      </c>
      <c r="G132" s="293"/>
      <c r="H132" s="292" t="s">
        <v>485</v>
      </c>
      <c r="I132" s="292" t="s">
        <v>485</v>
      </c>
      <c r="J132" s="226" t="s">
        <v>3163</v>
      </c>
      <c r="K132" s="300">
        <v>44462</v>
      </c>
      <c r="L132" s="300">
        <v>44462</v>
      </c>
      <c r="M132" s="300">
        <f>IFERROR(IF(VLOOKUP(功能_33[[#This Row],[功能代號]],討論項目!A:H,8,FALSE)=0,"",VLOOKUP(功能_33[[#This Row],[功能代號]],討論項目!A:H,8,FALSE)),"")</f>
        <v>44470</v>
      </c>
      <c r="N132" s="292" t="s">
        <v>7</v>
      </c>
      <c r="O132" s="292" t="s">
        <v>11</v>
      </c>
      <c r="P132" s="271" t="s">
        <v>25</v>
      </c>
      <c r="T132" s="292"/>
      <c r="V132" s="292"/>
      <c r="W132" s="292"/>
      <c r="X132" s="293" t="str">
        <f>VLOOKUP(功能_33[[#This Row],[User]],SKL放款!A:G,7,FALSE)</f>
        <v>放款服務課</v>
      </c>
      <c r="Y132" s="300">
        <v>44489</v>
      </c>
      <c r="Z132" s="300">
        <v>44477</v>
      </c>
      <c r="AA132" s="300">
        <f>IF(功能_33[[#This Row],[URS交二審]]=0,"",功能_33[[#This Row],[URS交二審]]+7)</f>
        <v>44484</v>
      </c>
      <c r="AB132" s="300">
        <f>IF(功能_33[[#This Row],[URS交二審]]=0,"",功能_33[[#This Row],[URS交二審]]+7)</f>
        <v>44484</v>
      </c>
      <c r="AC132" s="300">
        <v>44489</v>
      </c>
      <c r="AD132" s="300"/>
      <c r="AG132" s="300" t="str">
        <f>IFERROR(IF(VLOOKUP(功能_33[[#This Row],[功能代號]],E:Q,11,FALSE)=0,"",VLOOKUP(功能_33[[#This Row],[功能代號]],E:Q,11,FALSE)),"")</f>
        <v>蔡珮瑜</v>
      </c>
      <c r="AH132" s="300"/>
      <c r="AI132" s="300"/>
      <c r="AJ132" s="293"/>
      <c r="AK132" s="300"/>
      <c r="AL132" s="292" t="s">
        <v>3164</v>
      </c>
      <c r="AM132" s="293" t="s">
        <v>3166</v>
      </c>
      <c r="AN132" s="293" t="str">
        <f>VLOOKUP(功能_33[[#This Row],[功能代號]],需二審tmp!A:A,1,FALSE)</f>
        <v>L5071</v>
      </c>
      <c r="AO132" s="357">
        <v>44489</v>
      </c>
      <c r="AQ132" s="579" t="str">
        <f t="shared" ref="AQ132:AQ195" si="15">IF(COUNTA(AC132)=1,LEFT(D132,3),"")</f>
        <v>5-5</v>
      </c>
      <c r="AR132" s="581" t="str">
        <f t="shared" ref="AR132:AR195" si="16">IF(AND(COUNTA(L132)=1,COUNTA(M132)=1,COUNTA(Y132)=1,COUNTA(AB132)=1,COUNTA(AC132)=0),LEFT(D132,3),"")</f>
        <v/>
      </c>
      <c r="AS132" s="583" t="str">
        <f t="shared" ref="AS132:AS195" si="17">IF(AND(COUNTA(L132)=1,COUNTA(M132)=1,COUNTA(Y132)=1,COUNTA(AB132)=0,COUNTA(AC132)=0),LEFT(D132,3),"")</f>
        <v/>
      </c>
      <c r="AT132" s="585" t="str">
        <f t="shared" ref="AT132:AT195" si="18">IF(AND(COUNTA(M132)=0,COUNTA(Y132)=1),LEFT(D132,3),"")</f>
        <v/>
      </c>
      <c r="AU132" s="587" t="str">
        <f t="shared" ref="AU132:AU195" si="19">IF(AND(COUNTA(M132)=1,COUNTA(Y132)=0),LEFT(D132,3),"")</f>
        <v/>
      </c>
      <c r="AV132" s="589" t="str">
        <f t="shared" ref="AV132:AV195" si="20">IF(AND(COUNTA(M132)=0,COUNTA(Y132)=0),LEFT(D132,3),"")</f>
        <v/>
      </c>
      <c r="AW132" s="613" t="str">
        <f>IFERROR(VLOOKUP(功能_33[[#This Row],[流程]],#REF!,1,FALSE),"")</f>
        <v/>
      </c>
    </row>
    <row r="133" spans="3:49" ht="14.25" customHeight="1" x14ac:dyDescent="0.3">
      <c r="C133" s="293" t="s">
        <v>95</v>
      </c>
      <c r="D133" s="293" t="s">
        <v>2922</v>
      </c>
      <c r="E133" s="292" t="s">
        <v>491</v>
      </c>
      <c r="F133" s="293" t="s">
        <v>492</v>
      </c>
      <c r="G133" s="293"/>
      <c r="H133" s="292" t="s">
        <v>485</v>
      </c>
      <c r="I133" s="292" t="s">
        <v>485</v>
      </c>
      <c r="J133" s="226" t="s">
        <v>486</v>
      </c>
      <c r="K133" s="300">
        <v>44462</v>
      </c>
      <c r="L133" s="300">
        <v>44462</v>
      </c>
      <c r="M133" s="300">
        <f>IFERROR(IF(VLOOKUP(功能_33[[#This Row],[功能代號]],討論項目!A:H,8,FALSE)=0,"",VLOOKUP(功能_33[[#This Row],[功能代號]],討論項目!A:H,8,FALSE)),"")</f>
        <v>44473</v>
      </c>
      <c r="N133" s="292" t="s">
        <v>7</v>
      </c>
      <c r="O133" s="292" t="s">
        <v>11</v>
      </c>
      <c r="P133" s="271" t="s">
        <v>25</v>
      </c>
      <c r="T133" s="292"/>
      <c r="V133" s="292"/>
      <c r="W133" s="292"/>
      <c r="X133" s="293" t="str">
        <f>VLOOKUP(功能_33[[#This Row],[User]],SKL放款!A:G,7,FALSE)</f>
        <v>放款服務課</v>
      </c>
      <c r="Y133" s="300">
        <v>44489</v>
      </c>
      <c r="Z133" s="300">
        <v>44477</v>
      </c>
      <c r="AA133" s="300">
        <f>IF(功能_33[[#This Row],[URS交二審]]=0,"",功能_33[[#This Row],[URS交二審]]+7)</f>
        <v>44484</v>
      </c>
      <c r="AB133" s="300">
        <f>IF(功能_33[[#This Row],[URS交二審]]=0,"",功能_33[[#This Row],[URS交二審]]+7)</f>
        <v>44484</v>
      </c>
      <c r="AC133" s="300">
        <v>44489</v>
      </c>
      <c r="AD133" s="300"/>
      <c r="AG133" s="300" t="str">
        <f>IFERROR(IF(VLOOKUP(功能_33[[#This Row],[功能代號]],E:Q,11,FALSE)=0,"",VLOOKUP(功能_33[[#This Row],[功能代號]],E:Q,11,FALSE)),"")</f>
        <v>蔡珮瑜</v>
      </c>
      <c r="AH133" s="300"/>
      <c r="AI133" s="300"/>
      <c r="AJ133" s="293"/>
      <c r="AK133" s="300"/>
      <c r="AL133" s="292" t="s">
        <v>3164</v>
      </c>
      <c r="AM133" s="293" t="s">
        <v>3166</v>
      </c>
      <c r="AN133" s="293" t="str">
        <f>VLOOKUP(功能_33[[#This Row],[功能代號]],需二審tmp!A:A,1,FALSE)</f>
        <v>L5701</v>
      </c>
      <c r="AO133" s="357">
        <v>44489</v>
      </c>
      <c r="AQ133" s="579" t="str">
        <f t="shared" si="15"/>
        <v>5-5</v>
      </c>
      <c r="AR133" s="581" t="str">
        <f t="shared" si="16"/>
        <v/>
      </c>
      <c r="AS133" s="583" t="str">
        <f t="shared" si="17"/>
        <v/>
      </c>
      <c r="AT133" s="585" t="str">
        <f t="shared" si="18"/>
        <v/>
      </c>
      <c r="AU133" s="587" t="str">
        <f t="shared" si="19"/>
        <v/>
      </c>
      <c r="AV133" s="589" t="str">
        <f t="shared" si="20"/>
        <v/>
      </c>
      <c r="AW133" s="613" t="str">
        <f>IFERROR(VLOOKUP(功能_33[[#This Row],[流程]],#REF!,1,FALSE),"")</f>
        <v/>
      </c>
    </row>
    <row r="134" spans="3:49" ht="14.25" customHeight="1" x14ac:dyDescent="0.3">
      <c r="C134" s="293" t="s">
        <v>95</v>
      </c>
      <c r="D134" s="293" t="s">
        <v>2922</v>
      </c>
      <c r="E134" s="292" t="s">
        <v>493</v>
      </c>
      <c r="F134" s="271" t="s">
        <v>494</v>
      </c>
      <c r="G134" s="271"/>
      <c r="H134" s="292" t="s">
        <v>485</v>
      </c>
      <c r="I134" s="292" t="s">
        <v>485</v>
      </c>
      <c r="J134" s="226" t="s">
        <v>486</v>
      </c>
      <c r="K134" s="300">
        <v>44462</v>
      </c>
      <c r="L134" s="300">
        <v>44462</v>
      </c>
      <c r="M134" s="300">
        <v>44462</v>
      </c>
      <c r="N134" s="292" t="s">
        <v>7</v>
      </c>
      <c r="O134" s="292" t="s">
        <v>11</v>
      </c>
      <c r="P134" s="271" t="s">
        <v>25</v>
      </c>
      <c r="T134" s="292"/>
      <c r="V134" s="292"/>
      <c r="W134" s="292"/>
      <c r="X134" s="293" t="str">
        <f>VLOOKUP(功能_33[[#This Row],[User]],SKL放款!A:G,7,FALSE)</f>
        <v>放款服務課</v>
      </c>
      <c r="Y134" s="300">
        <v>44489</v>
      </c>
      <c r="Z134" s="300">
        <v>44477</v>
      </c>
      <c r="AA134" s="300">
        <f>IF(功能_33[[#This Row],[URS交二審]]=0,"",功能_33[[#This Row],[URS交二審]]+7)</f>
        <v>44484</v>
      </c>
      <c r="AB134" s="300">
        <f>IF(功能_33[[#This Row],[URS交二審]]=0,"",功能_33[[#This Row],[URS交二審]]+7)</f>
        <v>44484</v>
      </c>
      <c r="AC134" s="300">
        <v>44489</v>
      </c>
      <c r="AD134" s="300"/>
      <c r="AG134" s="300" t="str">
        <f>IFERROR(IF(VLOOKUP(功能_33[[#This Row],[功能代號]],E:Q,11,FALSE)=0,"",VLOOKUP(功能_33[[#This Row],[功能代號]],E:Q,11,FALSE)),"")</f>
        <v>蔡珮瑜</v>
      </c>
      <c r="AH134" s="300"/>
      <c r="AI134" s="300"/>
      <c r="AJ134" s="293"/>
      <c r="AK134" s="300"/>
      <c r="AL134" s="292" t="s">
        <v>3164</v>
      </c>
      <c r="AM134" s="293" t="s">
        <v>3166</v>
      </c>
      <c r="AN134" s="293" t="e">
        <f>VLOOKUP(功能_33[[#This Row],[功能代號]],需二審tmp!A:A,1,FALSE)</f>
        <v>#N/A</v>
      </c>
      <c r="AO134" s="357">
        <v>44489</v>
      </c>
      <c r="AQ134" s="579" t="str">
        <f t="shared" si="15"/>
        <v>5-5</v>
      </c>
      <c r="AR134" s="581" t="str">
        <f t="shared" si="16"/>
        <v/>
      </c>
      <c r="AS134" s="583" t="str">
        <f t="shared" si="17"/>
        <v/>
      </c>
      <c r="AT134" s="585" t="str">
        <f t="shared" si="18"/>
        <v/>
      </c>
      <c r="AU134" s="587" t="str">
        <f t="shared" si="19"/>
        <v/>
      </c>
      <c r="AV134" s="589" t="str">
        <f t="shared" si="20"/>
        <v/>
      </c>
      <c r="AW134" s="613" t="str">
        <f>IFERROR(VLOOKUP(功能_33[[#This Row],[流程]],#REF!,1,FALSE),"")</f>
        <v/>
      </c>
    </row>
    <row r="135" spans="3:49" ht="14.25" customHeight="1" x14ac:dyDescent="0.3">
      <c r="C135" s="293" t="s">
        <v>95</v>
      </c>
      <c r="D135" s="293" t="s">
        <v>2922</v>
      </c>
      <c r="E135" s="292" t="s">
        <v>495</v>
      </c>
      <c r="F135" s="293" t="s">
        <v>496</v>
      </c>
      <c r="G135" s="293"/>
      <c r="H135" s="292" t="s">
        <v>485</v>
      </c>
      <c r="I135" s="292" t="s">
        <v>485</v>
      </c>
      <c r="J135" s="226" t="s">
        <v>486</v>
      </c>
      <c r="K135" s="300">
        <v>44467</v>
      </c>
      <c r="L135" s="300">
        <v>44462</v>
      </c>
      <c r="M135" s="300">
        <f>IFERROR(IF(VLOOKUP(功能_33[[#This Row],[功能代號]],討論項目!A:H,8,FALSE)=0,"",VLOOKUP(功能_33[[#This Row],[功能代號]],討論項目!A:H,8,FALSE)),"")</f>
        <v>44468</v>
      </c>
      <c r="N135" s="292" t="s">
        <v>7</v>
      </c>
      <c r="O135" s="292" t="s">
        <v>11</v>
      </c>
      <c r="P135" s="271" t="s">
        <v>25</v>
      </c>
      <c r="T135" s="292"/>
      <c r="V135" s="292"/>
      <c r="W135" s="292"/>
      <c r="X135" s="293" t="str">
        <f>VLOOKUP(功能_33[[#This Row],[User]],SKL放款!A:G,7,FALSE)</f>
        <v>放款服務課</v>
      </c>
      <c r="Y135" s="300">
        <v>44489</v>
      </c>
      <c r="Z135" s="300">
        <v>44477</v>
      </c>
      <c r="AA135" s="300">
        <f>IF(功能_33[[#This Row],[URS交二審]]=0,"",功能_33[[#This Row],[URS交二審]]+7)</f>
        <v>44484</v>
      </c>
      <c r="AB135" s="300">
        <f>IF(功能_33[[#This Row],[URS交二審]]=0,"",功能_33[[#This Row],[URS交二審]]+7)</f>
        <v>44484</v>
      </c>
      <c r="AC135" s="300">
        <v>44489</v>
      </c>
      <c r="AD135" s="300"/>
      <c r="AG135" s="300" t="str">
        <f>IFERROR(IF(VLOOKUP(功能_33[[#This Row],[功能代號]],E:Q,11,FALSE)=0,"",VLOOKUP(功能_33[[#This Row],[功能代號]],E:Q,11,FALSE)),"")</f>
        <v>蔡珮瑜</v>
      </c>
      <c r="AH135" s="300"/>
      <c r="AI135" s="300"/>
      <c r="AJ135" s="293"/>
      <c r="AK135" s="300"/>
      <c r="AL135" s="292" t="s">
        <v>3164</v>
      </c>
      <c r="AM135" s="293" t="s">
        <v>3166</v>
      </c>
      <c r="AN135" s="293" t="str">
        <f>VLOOKUP(功能_33[[#This Row],[功能代號]],需二審tmp!A:A,1,FALSE)</f>
        <v>L5075</v>
      </c>
      <c r="AO135" s="357">
        <v>44489</v>
      </c>
      <c r="AQ135" s="579" t="str">
        <f t="shared" si="15"/>
        <v>5-5</v>
      </c>
      <c r="AR135" s="581" t="str">
        <f t="shared" si="16"/>
        <v/>
      </c>
      <c r="AS135" s="583" t="str">
        <f t="shared" si="17"/>
        <v/>
      </c>
      <c r="AT135" s="585" t="str">
        <f t="shared" si="18"/>
        <v/>
      </c>
      <c r="AU135" s="587" t="str">
        <f t="shared" si="19"/>
        <v/>
      </c>
      <c r="AV135" s="589" t="str">
        <f t="shared" si="20"/>
        <v/>
      </c>
      <c r="AW135" s="613" t="str">
        <f>IFERROR(VLOOKUP(功能_33[[#This Row],[流程]],#REF!,1,FALSE),"")</f>
        <v/>
      </c>
    </row>
    <row r="136" spans="3:49" ht="14.25" customHeight="1" x14ac:dyDescent="0.3">
      <c r="C136" s="293" t="s">
        <v>95</v>
      </c>
      <c r="D136" s="293" t="s">
        <v>2922</v>
      </c>
      <c r="E136" s="292" t="s">
        <v>497</v>
      </c>
      <c r="F136" s="293" t="s">
        <v>498</v>
      </c>
      <c r="G136" s="293"/>
      <c r="H136" s="292" t="s">
        <v>485</v>
      </c>
      <c r="I136" s="292" t="s">
        <v>485</v>
      </c>
      <c r="J136" s="226" t="s">
        <v>486</v>
      </c>
      <c r="K136" s="300">
        <v>44467</v>
      </c>
      <c r="L136" s="300">
        <v>44462</v>
      </c>
      <c r="M136" s="300">
        <v>44462</v>
      </c>
      <c r="N136" s="292" t="s">
        <v>7</v>
      </c>
      <c r="O136" s="292" t="s">
        <v>11</v>
      </c>
      <c r="P136" s="271" t="s">
        <v>25</v>
      </c>
      <c r="T136" s="292"/>
      <c r="V136" s="292"/>
      <c r="W136" s="292"/>
      <c r="X136" s="293" t="str">
        <f>VLOOKUP(功能_33[[#This Row],[User]],SKL放款!A:G,7,FALSE)</f>
        <v>放款服務課</v>
      </c>
      <c r="Y136" s="300">
        <v>44489</v>
      </c>
      <c r="Z136" s="300">
        <v>44477</v>
      </c>
      <c r="AA136" s="300">
        <f>IF(功能_33[[#This Row],[URS交二審]]=0,"",功能_33[[#This Row],[URS交二審]]+7)</f>
        <v>44484</v>
      </c>
      <c r="AB136" s="300">
        <f>IF(功能_33[[#This Row],[URS交二審]]=0,"",功能_33[[#This Row],[URS交二審]]+7)</f>
        <v>44484</v>
      </c>
      <c r="AC136" s="300">
        <v>44489</v>
      </c>
      <c r="AD136" s="300"/>
      <c r="AG136" s="300" t="str">
        <f>IFERROR(IF(VLOOKUP(功能_33[[#This Row],[功能代號]],E:Q,11,FALSE)=0,"",VLOOKUP(功能_33[[#This Row],[功能代號]],E:Q,11,FALSE)),"")</f>
        <v>蔡珮瑜</v>
      </c>
      <c r="AH136" s="300"/>
      <c r="AI136" s="300"/>
      <c r="AJ136" s="293"/>
      <c r="AK136" s="300"/>
      <c r="AL136" s="292" t="s">
        <v>3164</v>
      </c>
      <c r="AM136" s="293" t="s">
        <v>3166</v>
      </c>
      <c r="AN136" s="293" t="e">
        <f>VLOOKUP(功能_33[[#This Row],[功能代號]],需二審tmp!A:A,1,FALSE)</f>
        <v>#N/A</v>
      </c>
      <c r="AO136" s="357">
        <v>44489</v>
      </c>
      <c r="AQ136" s="579" t="str">
        <f t="shared" si="15"/>
        <v>5-5</v>
      </c>
      <c r="AR136" s="581" t="str">
        <f t="shared" si="16"/>
        <v/>
      </c>
      <c r="AS136" s="583" t="str">
        <f t="shared" si="17"/>
        <v/>
      </c>
      <c r="AT136" s="585" t="str">
        <f t="shared" si="18"/>
        <v/>
      </c>
      <c r="AU136" s="587" t="str">
        <f t="shared" si="19"/>
        <v/>
      </c>
      <c r="AV136" s="589" t="str">
        <f t="shared" si="20"/>
        <v/>
      </c>
      <c r="AW136" s="613" t="str">
        <f>IFERROR(VLOOKUP(功能_33[[#This Row],[流程]],#REF!,1,FALSE),"")</f>
        <v/>
      </c>
    </row>
    <row r="137" spans="3:49" ht="14.25" customHeight="1" x14ac:dyDescent="0.3">
      <c r="C137" s="293" t="s">
        <v>95</v>
      </c>
      <c r="D137" s="293" t="s">
        <v>2922</v>
      </c>
      <c r="E137" s="292" t="s">
        <v>499</v>
      </c>
      <c r="F137" s="271" t="s">
        <v>500</v>
      </c>
      <c r="G137" s="271"/>
      <c r="H137" s="292" t="s">
        <v>485</v>
      </c>
      <c r="I137" s="292" t="s">
        <v>485</v>
      </c>
      <c r="J137" s="226" t="s">
        <v>486</v>
      </c>
      <c r="K137" s="300">
        <v>44467</v>
      </c>
      <c r="L137" s="300">
        <v>44462</v>
      </c>
      <c r="M137" s="300">
        <v>44462</v>
      </c>
      <c r="N137" s="292" t="s">
        <v>7</v>
      </c>
      <c r="O137" s="292" t="s">
        <v>11</v>
      </c>
      <c r="P137" s="271" t="s">
        <v>25</v>
      </c>
      <c r="T137" s="292"/>
      <c r="V137" s="292"/>
      <c r="W137" s="292"/>
      <c r="X137" s="293" t="str">
        <f>VLOOKUP(功能_33[[#This Row],[User]],SKL放款!A:G,7,FALSE)</f>
        <v>放款服務課</v>
      </c>
      <c r="Y137" s="300">
        <v>44489</v>
      </c>
      <c r="Z137" s="300">
        <v>44477</v>
      </c>
      <c r="AA137" s="300">
        <f>IF(功能_33[[#This Row],[URS交二審]]=0,"",功能_33[[#This Row],[URS交二審]]+7)</f>
        <v>44484</v>
      </c>
      <c r="AB137" s="300">
        <f>IF(功能_33[[#This Row],[URS交二審]]=0,"",功能_33[[#This Row],[URS交二審]]+7)</f>
        <v>44484</v>
      </c>
      <c r="AC137" s="300">
        <v>44489</v>
      </c>
      <c r="AD137" s="300"/>
      <c r="AG137" s="300" t="str">
        <f>IFERROR(IF(VLOOKUP(功能_33[[#This Row],[功能代號]],E:Q,11,FALSE)=0,"",VLOOKUP(功能_33[[#This Row],[功能代號]],E:Q,11,FALSE)),"")</f>
        <v>蔡珮瑜</v>
      </c>
      <c r="AH137" s="300"/>
      <c r="AI137" s="300"/>
      <c r="AJ137" s="293"/>
      <c r="AK137" s="300"/>
      <c r="AL137" s="292" t="s">
        <v>3164</v>
      </c>
      <c r="AM137" s="293" t="s">
        <v>3166</v>
      </c>
      <c r="AN137" s="293" t="e">
        <f>VLOOKUP(功能_33[[#This Row],[功能代號]],需二審tmp!A:A,1,FALSE)</f>
        <v>#N/A</v>
      </c>
      <c r="AO137" s="357">
        <v>44489</v>
      </c>
      <c r="AQ137" s="579" t="str">
        <f t="shared" si="15"/>
        <v>5-5</v>
      </c>
      <c r="AR137" s="581" t="str">
        <f t="shared" si="16"/>
        <v/>
      </c>
      <c r="AS137" s="583" t="str">
        <f t="shared" si="17"/>
        <v/>
      </c>
      <c r="AT137" s="585" t="str">
        <f t="shared" si="18"/>
        <v/>
      </c>
      <c r="AU137" s="587" t="str">
        <f t="shared" si="19"/>
        <v/>
      </c>
      <c r="AV137" s="589" t="str">
        <f t="shared" si="20"/>
        <v/>
      </c>
      <c r="AW137" s="613" t="str">
        <f>IFERROR(VLOOKUP(功能_33[[#This Row],[流程]],#REF!,1,FALSE),"")</f>
        <v/>
      </c>
    </row>
    <row r="138" spans="3:49" ht="14.25" customHeight="1" x14ac:dyDescent="0.3">
      <c r="C138" s="293" t="s">
        <v>95</v>
      </c>
      <c r="D138" s="293" t="s">
        <v>2922</v>
      </c>
      <c r="E138" s="292" t="s">
        <v>501</v>
      </c>
      <c r="F138" s="293" t="s">
        <v>502</v>
      </c>
      <c r="G138" s="293"/>
      <c r="H138" s="292" t="s">
        <v>485</v>
      </c>
      <c r="I138" s="292" t="s">
        <v>485</v>
      </c>
      <c r="J138" s="226" t="s">
        <v>486</v>
      </c>
      <c r="K138" s="300">
        <v>44467</v>
      </c>
      <c r="L138" s="300">
        <v>44462</v>
      </c>
      <c r="M138" s="300">
        <f>IFERROR(IF(VLOOKUP(功能_33[[#This Row],[功能代號]],討論項目!A:H,8,FALSE)=0,"",VLOOKUP(功能_33[[#This Row],[功能代號]],討論項目!A:H,8,FALSE)),"")</f>
        <v>44468</v>
      </c>
      <c r="N138" s="292" t="s">
        <v>7</v>
      </c>
      <c r="O138" s="292" t="s">
        <v>11</v>
      </c>
      <c r="P138" s="271" t="s">
        <v>25</v>
      </c>
      <c r="T138" s="292"/>
      <c r="V138" s="292"/>
      <c r="W138" s="292"/>
      <c r="X138" s="293" t="str">
        <f>VLOOKUP(功能_33[[#This Row],[User]],SKL放款!A:G,7,FALSE)</f>
        <v>放款服務課</v>
      </c>
      <c r="Y138" s="300">
        <v>44489</v>
      </c>
      <c r="Z138" s="300">
        <v>44477</v>
      </c>
      <c r="AA138" s="300">
        <f>IF(功能_33[[#This Row],[URS交二審]]=0,"",功能_33[[#This Row],[URS交二審]]+7)</f>
        <v>44484</v>
      </c>
      <c r="AB138" s="300">
        <f>IF(功能_33[[#This Row],[URS交二審]]=0,"",功能_33[[#This Row],[URS交二審]]+7)</f>
        <v>44484</v>
      </c>
      <c r="AC138" s="300">
        <v>44489</v>
      </c>
      <c r="AD138" s="300"/>
      <c r="AG138" s="300" t="str">
        <f>IFERROR(IF(VLOOKUP(功能_33[[#This Row],[功能代號]],E:Q,11,FALSE)=0,"",VLOOKUP(功能_33[[#This Row],[功能代號]],E:Q,11,FALSE)),"")</f>
        <v>蔡珮瑜</v>
      </c>
      <c r="AH138" s="300"/>
      <c r="AI138" s="300"/>
      <c r="AJ138" s="293"/>
      <c r="AK138" s="300"/>
      <c r="AL138" s="292" t="s">
        <v>3164</v>
      </c>
      <c r="AM138" s="293" t="s">
        <v>3166</v>
      </c>
      <c r="AN138" s="293" t="str">
        <f>VLOOKUP(功能_33[[#This Row],[功能代號]],需二審tmp!A:A,1,FALSE)</f>
        <v>L5970</v>
      </c>
      <c r="AO138" s="357">
        <v>44489</v>
      </c>
      <c r="AQ138" s="579" t="str">
        <f t="shared" si="15"/>
        <v>5-5</v>
      </c>
      <c r="AR138" s="581" t="str">
        <f t="shared" si="16"/>
        <v/>
      </c>
      <c r="AS138" s="583" t="str">
        <f t="shared" si="17"/>
        <v/>
      </c>
      <c r="AT138" s="585" t="str">
        <f t="shared" si="18"/>
        <v/>
      </c>
      <c r="AU138" s="587" t="str">
        <f t="shared" si="19"/>
        <v/>
      </c>
      <c r="AV138" s="589" t="str">
        <f t="shared" si="20"/>
        <v/>
      </c>
      <c r="AW138" s="613" t="str">
        <f>IFERROR(VLOOKUP(功能_33[[#This Row],[流程]],#REF!,1,FALSE),"")</f>
        <v/>
      </c>
    </row>
    <row r="139" spans="3:49" ht="14.25" customHeight="1" x14ac:dyDescent="0.3">
      <c r="C139" s="293" t="s">
        <v>95</v>
      </c>
      <c r="D139" s="293" t="s">
        <v>2922</v>
      </c>
      <c r="E139" s="292" t="s">
        <v>503</v>
      </c>
      <c r="F139" s="293" t="s">
        <v>504</v>
      </c>
      <c r="G139" s="293"/>
      <c r="H139" s="292" t="s">
        <v>485</v>
      </c>
      <c r="I139" s="292" t="s">
        <v>485</v>
      </c>
      <c r="J139" s="226" t="s">
        <v>486</v>
      </c>
      <c r="K139" s="300">
        <v>44463</v>
      </c>
      <c r="L139" s="300">
        <v>44463</v>
      </c>
      <c r="M139" s="300">
        <v>44463</v>
      </c>
      <c r="N139" s="292" t="s">
        <v>7</v>
      </c>
      <c r="O139" s="292" t="s">
        <v>11</v>
      </c>
      <c r="P139" s="271" t="s">
        <v>25</v>
      </c>
      <c r="T139" s="292"/>
      <c r="V139" s="292"/>
      <c r="W139" s="292"/>
      <c r="X139" s="293" t="str">
        <f>VLOOKUP(功能_33[[#This Row],[User]],SKL放款!A:G,7,FALSE)</f>
        <v>放款服務課</v>
      </c>
      <c r="Y139" s="300">
        <v>44489</v>
      </c>
      <c r="Z139" s="300">
        <v>44477</v>
      </c>
      <c r="AA139" s="300">
        <f>IF(功能_33[[#This Row],[URS交二審]]=0,"",功能_33[[#This Row],[URS交二審]]+7)</f>
        <v>44484</v>
      </c>
      <c r="AB139" s="300">
        <f>IF(功能_33[[#This Row],[URS交二審]]=0,"",功能_33[[#This Row],[URS交二審]]+7)</f>
        <v>44484</v>
      </c>
      <c r="AC139" s="300">
        <v>44489</v>
      </c>
      <c r="AD139" s="300"/>
      <c r="AG139" s="300" t="str">
        <f>IFERROR(IF(VLOOKUP(功能_33[[#This Row],[功能代號]],E:Q,11,FALSE)=0,"",VLOOKUP(功能_33[[#This Row],[功能代號]],E:Q,11,FALSE)),"")</f>
        <v>蔡珮瑜</v>
      </c>
      <c r="AH139" s="300"/>
      <c r="AI139" s="300"/>
      <c r="AJ139" s="293"/>
      <c r="AK139" s="300"/>
      <c r="AL139" s="292" t="s">
        <v>3164</v>
      </c>
      <c r="AM139" s="293" t="s">
        <v>3166</v>
      </c>
      <c r="AN139" s="293" t="e">
        <f>VLOOKUP(功能_33[[#This Row],[功能代號]],需二審tmp!A:A,1,FALSE)</f>
        <v>#N/A</v>
      </c>
      <c r="AO139" s="357">
        <v>44489</v>
      </c>
      <c r="AQ139" s="579" t="str">
        <f t="shared" si="15"/>
        <v>5-5</v>
      </c>
      <c r="AR139" s="581" t="str">
        <f t="shared" si="16"/>
        <v/>
      </c>
      <c r="AS139" s="583" t="str">
        <f t="shared" si="17"/>
        <v/>
      </c>
      <c r="AT139" s="585" t="str">
        <f t="shared" si="18"/>
        <v/>
      </c>
      <c r="AU139" s="587" t="str">
        <f t="shared" si="19"/>
        <v/>
      </c>
      <c r="AV139" s="589" t="str">
        <f t="shared" si="20"/>
        <v/>
      </c>
      <c r="AW139" s="613" t="str">
        <f>IFERROR(VLOOKUP(功能_33[[#This Row],[流程]],#REF!,1,FALSE),"")</f>
        <v/>
      </c>
    </row>
    <row r="140" spans="3:49" ht="14.25" customHeight="1" x14ac:dyDescent="0.3">
      <c r="C140" s="293" t="s">
        <v>95</v>
      </c>
      <c r="D140" s="293" t="s">
        <v>2922</v>
      </c>
      <c r="E140" s="292" t="s">
        <v>505</v>
      </c>
      <c r="F140" s="293" t="s">
        <v>506</v>
      </c>
      <c r="G140" s="293"/>
      <c r="H140" s="292" t="s">
        <v>485</v>
      </c>
      <c r="I140" s="292" t="s">
        <v>485</v>
      </c>
      <c r="J140" s="226" t="s">
        <v>486</v>
      </c>
      <c r="K140" s="300">
        <v>44463</v>
      </c>
      <c r="L140" s="300">
        <v>44463</v>
      </c>
      <c r="M140" s="300">
        <f>IFERROR(IF(VLOOKUP(功能_33[[#This Row],[功能代號]],討論項目!A:H,8,FALSE)=0,"",VLOOKUP(功能_33[[#This Row],[功能代號]],討論項目!A:H,8,FALSE)),"")</f>
        <v>44474</v>
      </c>
      <c r="N140" s="292" t="s">
        <v>7</v>
      </c>
      <c r="O140" s="292" t="s">
        <v>11</v>
      </c>
      <c r="P140" s="271" t="s">
        <v>25</v>
      </c>
      <c r="T140" s="292"/>
      <c r="V140" s="292"/>
      <c r="W140" s="292"/>
      <c r="X140" s="293" t="str">
        <f>VLOOKUP(功能_33[[#This Row],[User]],SKL放款!A:G,7,FALSE)</f>
        <v>放款服務課</v>
      </c>
      <c r="Y140" s="300">
        <v>44489</v>
      </c>
      <c r="Z140" s="300">
        <v>44477</v>
      </c>
      <c r="AA140" s="300">
        <f>IF(功能_33[[#This Row],[URS交二審]]=0,"",功能_33[[#This Row],[URS交二審]]+7)</f>
        <v>44484</v>
      </c>
      <c r="AB140" s="300">
        <f>IF(功能_33[[#This Row],[URS交二審]]=0,"",功能_33[[#This Row],[URS交二審]]+7)</f>
        <v>44484</v>
      </c>
      <c r="AC140" s="300">
        <v>44489</v>
      </c>
      <c r="AD140" s="300"/>
      <c r="AG140" s="300" t="str">
        <f>IFERROR(IF(VLOOKUP(功能_33[[#This Row],[功能代號]],E:Q,11,FALSE)=0,"",VLOOKUP(功能_33[[#This Row],[功能代號]],E:Q,11,FALSE)),"")</f>
        <v>蔡珮瑜</v>
      </c>
      <c r="AH140" s="300"/>
      <c r="AI140" s="300"/>
      <c r="AJ140" s="293"/>
      <c r="AK140" s="300"/>
      <c r="AL140" s="292" t="s">
        <v>3164</v>
      </c>
      <c r="AM140" s="293" t="s">
        <v>3166</v>
      </c>
      <c r="AN140" s="293" t="str">
        <f>VLOOKUP(功能_33[[#This Row],[功能代號]],需二審tmp!A:A,1,FALSE)</f>
        <v>L597A</v>
      </c>
      <c r="AO140" s="357">
        <v>44489</v>
      </c>
      <c r="AQ140" s="579" t="str">
        <f t="shared" si="15"/>
        <v>5-5</v>
      </c>
      <c r="AR140" s="581" t="str">
        <f t="shared" si="16"/>
        <v/>
      </c>
      <c r="AS140" s="583" t="str">
        <f t="shared" si="17"/>
        <v/>
      </c>
      <c r="AT140" s="585" t="str">
        <f t="shared" si="18"/>
        <v/>
      </c>
      <c r="AU140" s="587" t="str">
        <f t="shared" si="19"/>
        <v/>
      </c>
      <c r="AV140" s="589" t="str">
        <f t="shared" si="20"/>
        <v/>
      </c>
      <c r="AW140" s="613" t="str">
        <f>IFERROR(VLOOKUP(功能_33[[#This Row],[流程]],#REF!,1,FALSE),"")</f>
        <v/>
      </c>
    </row>
    <row r="141" spans="3:49" ht="14.25" customHeight="1" x14ac:dyDescent="0.3">
      <c r="C141" s="293" t="s">
        <v>95</v>
      </c>
      <c r="D141" s="293" t="s">
        <v>2922</v>
      </c>
      <c r="E141" s="292" t="s">
        <v>507</v>
      </c>
      <c r="F141" s="293" t="s">
        <v>508</v>
      </c>
      <c r="G141" s="293"/>
      <c r="H141" s="292" t="s">
        <v>485</v>
      </c>
      <c r="I141" s="292" t="s">
        <v>485</v>
      </c>
      <c r="J141" s="226" t="s">
        <v>486</v>
      </c>
      <c r="K141" s="300">
        <v>44463</v>
      </c>
      <c r="L141" s="300">
        <v>44463</v>
      </c>
      <c r="M141" s="300">
        <v>44462</v>
      </c>
      <c r="N141" s="292" t="s">
        <v>7</v>
      </c>
      <c r="O141" s="292" t="s">
        <v>11</v>
      </c>
      <c r="P141" s="271" t="s">
        <v>25</v>
      </c>
      <c r="T141" s="292"/>
      <c r="V141" s="292"/>
      <c r="W141" s="292"/>
      <c r="X141" s="293" t="str">
        <f>VLOOKUP(功能_33[[#This Row],[User]],SKL放款!A:G,7,FALSE)</f>
        <v>放款服務課</v>
      </c>
      <c r="Y141" s="300">
        <v>44489</v>
      </c>
      <c r="Z141" s="300">
        <v>44477</v>
      </c>
      <c r="AA141" s="300">
        <f>IF(功能_33[[#This Row],[URS交二審]]=0,"",功能_33[[#This Row],[URS交二審]]+7)</f>
        <v>44484</v>
      </c>
      <c r="AB141" s="300">
        <f>IF(功能_33[[#This Row],[URS交二審]]=0,"",功能_33[[#This Row],[URS交二審]]+7)</f>
        <v>44484</v>
      </c>
      <c r="AC141" s="300">
        <v>44489</v>
      </c>
      <c r="AD141" s="300"/>
      <c r="AG141" s="300" t="str">
        <f>IFERROR(IF(VLOOKUP(功能_33[[#This Row],[功能代號]],E:Q,11,FALSE)=0,"",VLOOKUP(功能_33[[#This Row],[功能代號]],E:Q,11,FALSE)),"")</f>
        <v>蔡珮瑜</v>
      </c>
      <c r="AH141" s="300"/>
      <c r="AI141" s="300"/>
      <c r="AJ141" s="293"/>
      <c r="AK141" s="300"/>
      <c r="AL141" s="292" t="s">
        <v>3164</v>
      </c>
      <c r="AM141" s="293" t="s">
        <v>3166</v>
      </c>
      <c r="AN141" s="293" t="str">
        <f>VLOOKUP(功能_33[[#This Row],[功能代號]],需二審tmp!A:A,1,FALSE)</f>
        <v>L5702</v>
      </c>
      <c r="AO141" s="357">
        <v>44489</v>
      </c>
      <c r="AQ141" s="579" t="str">
        <f t="shared" si="15"/>
        <v>5-5</v>
      </c>
      <c r="AR141" s="581" t="str">
        <f t="shared" si="16"/>
        <v/>
      </c>
      <c r="AS141" s="583" t="str">
        <f t="shared" si="17"/>
        <v/>
      </c>
      <c r="AT141" s="585" t="str">
        <f t="shared" si="18"/>
        <v/>
      </c>
      <c r="AU141" s="587" t="str">
        <f t="shared" si="19"/>
        <v/>
      </c>
      <c r="AV141" s="589" t="str">
        <f t="shared" si="20"/>
        <v/>
      </c>
      <c r="AW141" s="613" t="str">
        <f>IFERROR(VLOOKUP(功能_33[[#This Row],[流程]],#REF!,1,FALSE),"")</f>
        <v/>
      </c>
    </row>
    <row r="142" spans="3:49" ht="14.25" customHeight="1" x14ac:dyDescent="0.3">
      <c r="C142" s="293" t="s">
        <v>95</v>
      </c>
      <c r="D142" s="293" t="s">
        <v>2922</v>
      </c>
      <c r="E142" s="292" t="s">
        <v>509</v>
      </c>
      <c r="F142" s="293" t="s">
        <v>510</v>
      </c>
      <c r="G142" s="293" t="s">
        <v>511</v>
      </c>
      <c r="H142" s="292" t="s">
        <v>485</v>
      </c>
      <c r="I142" s="292" t="s">
        <v>485</v>
      </c>
      <c r="J142" s="226" t="s">
        <v>486</v>
      </c>
      <c r="K142" s="300">
        <v>44463</v>
      </c>
      <c r="L142" s="300">
        <v>44463</v>
      </c>
      <c r="M142" s="300">
        <v>44473</v>
      </c>
      <c r="N142" s="292" t="s">
        <v>7</v>
      </c>
      <c r="O142" s="292" t="s">
        <v>11</v>
      </c>
      <c r="P142" s="271" t="s">
        <v>25</v>
      </c>
      <c r="T142" s="292"/>
      <c r="V142" s="292"/>
      <c r="W142" s="292"/>
      <c r="X142" s="293" t="str">
        <f>VLOOKUP(功能_33[[#This Row],[User]],SKL放款!A:G,7,FALSE)</f>
        <v>放款服務課</v>
      </c>
      <c r="Y142" s="300">
        <v>44489</v>
      </c>
      <c r="Z142" s="300">
        <v>44477</v>
      </c>
      <c r="AA142" s="300">
        <f>IF(功能_33[[#This Row],[URS交二審]]=0,"",功能_33[[#This Row],[URS交二審]]+7)</f>
        <v>44484</v>
      </c>
      <c r="AB142" s="300">
        <f>IF(功能_33[[#This Row],[URS交二審]]=0,"",功能_33[[#This Row],[URS交二審]]+7)</f>
        <v>44484</v>
      </c>
      <c r="AC142" s="300">
        <v>44489</v>
      </c>
      <c r="AD142" s="300"/>
      <c r="AG142" s="300" t="str">
        <f>IFERROR(IF(VLOOKUP(功能_33[[#This Row],[功能代號]],E:Q,11,FALSE)=0,"",VLOOKUP(功能_33[[#This Row],[功能代號]],E:Q,11,FALSE)),"")</f>
        <v>蔡珮瑜</v>
      </c>
      <c r="AH142" s="300"/>
      <c r="AI142" s="300"/>
      <c r="AJ142" s="293"/>
      <c r="AL142" s="292" t="s">
        <v>3164</v>
      </c>
      <c r="AM142" s="293" t="s">
        <v>3166</v>
      </c>
      <c r="AN142" s="293" t="e">
        <f>VLOOKUP(功能_33[[#This Row],[功能代號]],需二審tmp!A:A,1,FALSE)</f>
        <v>#N/A</v>
      </c>
      <c r="AO142" s="357">
        <v>44489</v>
      </c>
      <c r="AQ142" s="579" t="str">
        <f t="shared" si="15"/>
        <v>5-5</v>
      </c>
      <c r="AR142" s="581" t="str">
        <f t="shared" si="16"/>
        <v/>
      </c>
      <c r="AS142" s="583" t="str">
        <f t="shared" si="17"/>
        <v/>
      </c>
      <c r="AT142" s="585" t="str">
        <f t="shared" si="18"/>
        <v/>
      </c>
      <c r="AU142" s="587" t="str">
        <f t="shared" si="19"/>
        <v/>
      </c>
      <c r="AV142" s="589" t="str">
        <f t="shared" si="20"/>
        <v/>
      </c>
      <c r="AW142" s="613" t="str">
        <f>IFERROR(VLOOKUP(功能_33[[#This Row],[流程]],#REF!,1,FALSE),"")</f>
        <v/>
      </c>
    </row>
    <row r="143" spans="3:49" ht="14.25" customHeight="1" x14ac:dyDescent="0.3">
      <c r="C143" s="293" t="s">
        <v>95</v>
      </c>
      <c r="D143" s="293" t="s">
        <v>2922</v>
      </c>
      <c r="E143" s="292" t="s">
        <v>512</v>
      </c>
      <c r="F143" s="293" t="s">
        <v>513</v>
      </c>
      <c r="G143" s="293"/>
      <c r="H143" s="292" t="s">
        <v>485</v>
      </c>
      <c r="I143" s="292" t="s">
        <v>485</v>
      </c>
      <c r="J143" s="226" t="s">
        <v>486</v>
      </c>
      <c r="K143" s="300">
        <v>44463</v>
      </c>
      <c r="L143" s="300">
        <v>44463</v>
      </c>
      <c r="M143" s="300">
        <f>IFERROR(IF(VLOOKUP(功能_33[[#This Row],[功能代號]],討論項目!A:H,8,FALSE)=0,"",VLOOKUP(功能_33[[#This Row],[功能代號]],討論項目!A:H,8,FALSE)),"")</f>
        <v>44468</v>
      </c>
      <c r="N143" s="292" t="s">
        <v>7</v>
      </c>
      <c r="O143" s="292" t="s">
        <v>11</v>
      </c>
      <c r="P143" s="271" t="s">
        <v>25</v>
      </c>
      <c r="T143" s="292"/>
      <c r="V143" s="292"/>
      <c r="W143" s="292"/>
      <c r="X143" s="293" t="str">
        <f>VLOOKUP(功能_33[[#This Row],[User]],SKL放款!A:G,7,FALSE)</f>
        <v>放款服務課</v>
      </c>
      <c r="Y143" s="300">
        <v>44489</v>
      </c>
      <c r="Z143" s="300">
        <v>44477</v>
      </c>
      <c r="AA143" s="300">
        <f>IF(功能_33[[#This Row],[URS交二審]]=0,"",功能_33[[#This Row],[URS交二審]]+7)</f>
        <v>44484</v>
      </c>
      <c r="AB143" s="300">
        <f>IF(功能_33[[#This Row],[URS交二審]]=0,"",功能_33[[#This Row],[URS交二審]]+7)</f>
        <v>44484</v>
      </c>
      <c r="AC143" s="300">
        <v>44489</v>
      </c>
      <c r="AD143" s="300"/>
      <c r="AG143" s="300" t="str">
        <f>IFERROR(IF(VLOOKUP(功能_33[[#This Row],[功能代號]],E:Q,11,FALSE)=0,"",VLOOKUP(功能_33[[#This Row],[功能代號]],E:Q,11,FALSE)),"")</f>
        <v>蔡珮瑜</v>
      </c>
      <c r="AH143" s="300"/>
      <c r="AI143" s="300"/>
      <c r="AJ143" s="293"/>
      <c r="AK143" s="300"/>
      <c r="AL143" s="292" t="s">
        <v>3164</v>
      </c>
      <c r="AM143" s="293" t="s">
        <v>3166</v>
      </c>
      <c r="AN143" s="293" t="str">
        <f>VLOOKUP(功能_33[[#This Row],[功能代號]],需二審tmp!A:A,1,FALSE)</f>
        <v>L5971</v>
      </c>
      <c r="AO143" s="357">
        <v>44489</v>
      </c>
      <c r="AQ143" s="579" t="str">
        <f t="shared" si="15"/>
        <v>5-5</v>
      </c>
      <c r="AR143" s="581" t="str">
        <f t="shared" si="16"/>
        <v/>
      </c>
      <c r="AS143" s="583" t="str">
        <f t="shared" si="17"/>
        <v/>
      </c>
      <c r="AT143" s="585" t="str">
        <f t="shared" si="18"/>
        <v/>
      </c>
      <c r="AU143" s="587" t="str">
        <f t="shared" si="19"/>
        <v/>
      </c>
      <c r="AV143" s="589" t="str">
        <f t="shared" si="20"/>
        <v/>
      </c>
      <c r="AW143" s="613" t="str">
        <f>IFERROR(VLOOKUP(功能_33[[#This Row],[流程]],#REF!,1,FALSE),"")</f>
        <v/>
      </c>
    </row>
    <row r="144" spans="3:49" ht="14.25" customHeight="1" x14ac:dyDescent="0.3">
      <c r="C144" s="293" t="s">
        <v>95</v>
      </c>
      <c r="D144" s="293" t="s">
        <v>2922</v>
      </c>
      <c r="E144" s="292" t="s">
        <v>514</v>
      </c>
      <c r="F144" s="293" t="s">
        <v>515</v>
      </c>
      <c r="G144" s="293"/>
      <c r="H144" s="292" t="s">
        <v>485</v>
      </c>
      <c r="I144" s="292" t="s">
        <v>485</v>
      </c>
      <c r="J144" s="226" t="s">
        <v>486</v>
      </c>
      <c r="K144" s="300">
        <v>44463</v>
      </c>
      <c r="L144" s="300">
        <v>44463</v>
      </c>
      <c r="M144" s="300">
        <v>44463</v>
      </c>
      <c r="N144" s="292" t="s">
        <v>7</v>
      </c>
      <c r="O144" s="292" t="s">
        <v>11</v>
      </c>
      <c r="P144" s="271" t="s">
        <v>25</v>
      </c>
      <c r="T144" s="292"/>
      <c r="V144" s="292"/>
      <c r="W144" s="292"/>
      <c r="X144" s="293" t="str">
        <f>VLOOKUP(功能_33[[#This Row],[User]],SKL放款!A:G,7,FALSE)</f>
        <v>放款服務課</v>
      </c>
      <c r="Y144" s="300">
        <v>44489</v>
      </c>
      <c r="Z144" s="300">
        <v>44477</v>
      </c>
      <c r="AA144" s="300">
        <f>IF(功能_33[[#This Row],[URS交二審]]=0,"",功能_33[[#This Row],[URS交二審]]+7)</f>
        <v>44484</v>
      </c>
      <c r="AB144" s="300">
        <f>IF(功能_33[[#This Row],[URS交二審]]=0,"",功能_33[[#This Row],[URS交二審]]+7)</f>
        <v>44484</v>
      </c>
      <c r="AC144" s="300">
        <v>44489</v>
      </c>
      <c r="AD144" s="300"/>
      <c r="AG144" s="300" t="str">
        <f>IFERROR(IF(VLOOKUP(功能_33[[#This Row],[功能代號]],E:Q,11,FALSE)=0,"",VLOOKUP(功能_33[[#This Row],[功能代號]],E:Q,11,FALSE)),"")</f>
        <v>蔡珮瑜</v>
      </c>
      <c r="AH144" s="300"/>
      <c r="AI144" s="300"/>
      <c r="AJ144" s="293"/>
      <c r="AK144" s="300"/>
      <c r="AL144" s="292" t="s">
        <v>3164</v>
      </c>
      <c r="AM144" s="293" t="s">
        <v>3166</v>
      </c>
      <c r="AN144" s="293" t="e">
        <f>VLOOKUP(功能_33[[#This Row],[功能代號]],需二審tmp!A:A,1,FALSE)</f>
        <v>#N/A</v>
      </c>
      <c r="AO144" s="357">
        <v>44489</v>
      </c>
      <c r="AQ144" s="579" t="str">
        <f t="shared" si="15"/>
        <v>5-5</v>
      </c>
      <c r="AR144" s="581" t="str">
        <f t="shared" si="16"/>
        <v/>
      </c>
      <c r="AS144" s="583" t="str">
        <f t="shared" si="17"/>
        <v/>
      </c>
      <c r="AT144" s="585" t="str">
        <f t="shared" si="18"/>
        <v/>
      </c>
      <c r="AU144" s="587" t="str">
        <f t="shared" si="19"/>
        <v/>
      </c>
      <c r="AV144" s="589" t="str">
        <f t="shared" si="20"/>
        <v/>
      </c>
      <c r="AW144" s="613" t="str">
        <f>IFERROR(VLOOKUP(功能_33[[#This Row],[流程]],#REF!,1,FALSE),"")</f>
        <v/>
      </c>
    </row>
    <row r="145" spans="3:49" ht="14.25" customHeight="1" x14ac:dyDescent="0.3">
      <c r="C145" s="293" t="s">
        <v>95</v>
      </c>
      <c r="D145" s="293" t="s">
        <v>2922</v>
      </c>
      <c r="E145" s="292" t="s">
        <v>516</v>
      </c>
      <c r="F145" s="293" t="s">
        <v>517</v>
      </c>
      <c r="G145" s="293"/>
      <c r="H145" s="292" t="s">
        <v>485</v>
      </c>
      <c r="I145" s="292" t="s">
        <v>485</v>
      </c>
      <c r="J145" s="226" t="s">
        <v>486</v>
      </c>
      <c r="K145" s="300">
        <v>44466</v>
      </c>
      <c r="L145" s="300">
        <v>44463</v>
      </c>
      <c r="M145" s="300">
        <v>44463</v>
      </c>
      <c r="N145" s="292" t="s">
        <v>7</v>
      </c>
      <c r="O145" s="292" t="s">
        <v>11</v>
      </c>
      <c r="P145" s="271" t="s">
        <v>25</v>
      </c>
      <c r="T145" s="292"/>
      <c r="V145" s="292"/>
      <c r="W145" s="292"/>
      <c r="X145" s="293" t="str">
        <f>VLOOKUP(功能_33[[#This Row],[User]],SKL放款!A:G,7,FALSE)</f>
        <v>放款服務課</v>
      </c>
      <c r="Y145" s="300">
        <v>44489</v>
      </c>
      <c r="Z145" s="300">
        <v>44477</v>
      </c>
      <c r="AA145" s="300">
        <f>IF(功能_33[[#This Row],[URS交二審]]=0,"",功能_33[[#This Row],[URS交二審]]+7)</f>
        <v>44484</v>
      </c>
      <c r="AB145" s="300">
        <f>IF(功能_33[[#This Row],[URS交二審]]=0,"",功能_33[[#This Row],[URS交二審]]+7)</f>
        <v>44484</v>
      </c>
      <c r="AC145" s="300">
        <v>44489</v>
      </c>
      <c r="AD145" s="300"/>
      <c r="AG145" s="300" t="str">
        <f>IFERROR(IF(VLOOKUP(功能_33[[#This Row],[功能代號]],E:Q,11,FALSE)=0,"",VLOOKUP(功能_33[[#This Row],[功能代號]],E:Q,11,FALSE)),"")</f>
        <v>蔡珮瑜</v>
      </c>
      <c r="AH145" s="300"/>
      <c r="AI145" s="300"/>
      <c r="AJ145" s="293"/>
      <c r="AK145" s="300"/>
      <c r="AL145" s="292" t="s">
        <v>3164</v>
      </c>
      <c r="AM145" s="293" t="s">
        <v>3166</v>
      </c>
      <c r="AN145" s="293" t="e">
        <f>VLOOKUP(功能_33[[#This Row],[功能代號]],需二審tmp!A:A,1,FALSE)</f>
        <v>#N/A</v>
      </c>
      <c r="AO145" s="357">
        <v>44489</v>
      </c>
      <c r="AQ145" s="579" t="str">
        <f t="shared" si="15"/>
        <v>5-5</v>
      </c>
      <c r="AR145" s="581" t="str">
        <f t="shared" si="16"/>
        <v/>
      </c>
      <c r="AS145" s="583" t="str">
        <f t="shared" si="17"/>
        <v/>
      </c>
      <c r="AT145" s="585" t="str">
        <f t="shared" si="18"/>
        <v/>
      </c>
      <c r="AU145" s="587" t="str">
        <f t="shared" si="19"/>
        <v/>
      </c>
      <c r="AV145" s="589" t="str">
        <f t="shared" si="20"/>
        <v/>
      </c>
      <c r="AW145" s="613" t="str">
        <f>IFERROR(VLOOKUP(功能_33[[#This Row],[流程]],#REF!,1,FALSE),"")</f>
        <v/>
      </c>
    </row>
    <row r="146" spans="3:49" ht="14.25" customHeight="1" x14ac:dyDescent="0.3">
      <c r="C146" s="293" t="s">
        <v>95</v>
      </c>
      <c r="D146" s="293" t="s">
        <v>2922</v>
      </c>
      <c r="E146" s="292" t="s">
        <v>518</v>
      </c>
      <c r="F146" s="293" t="s">
        <v>519</v>
      </c>
      <c r="G146" s="293"/>
      <c r="H146" s="292" t="s">
        <v>485</v>
      </c>
      <c r="I146" s="292" t="s">
        <v>485</v>
      </c>
      <c r="J146" s="226" t="s">
        <v>486</v>
      </c>
      <c r="K146" s="300">
        <v>44466</v>
      </c>
      <c r="L146" s="300">
        <v>44463</v>
      </c>
      <c r="M146" s="300">
        <v>44463</v>
      </c>
      <c r="N146" s="292" t="s">
        <v>7</v>
      </c>
      <c r="O146" s="292" t="s">
        <v>11</v>
      </c>
      <c r="P146" s="271" t="s">
        <v>25</v>
      </c>
      <c r="T146" s="292"/>
      <c r="V146" s="292"/>
      <c r="W146" s="292"/>
      <c r="X146" s="293" t="str">
        <f>VLOOKUP(功能_33[[#This Row],[User]],SKL放款!A:G,7,FALSE)</f>
        <v>放款服務課</v>
      </c>
      <c r="Y146" s="300">
        <v>44489</v>
      </c>
      <c r="Z146" s="300">
        <v>44477</v>
      </c>
      <c r="AA146" s="300">
        <f>IF(功能_33[[#This Row],[URS交二審]]=0,"",功能_33[[#This Row],[URS交二審]]+7)</f>
        <v>44484</v>
      </c>
      <c r="AB146" s="300">
        <f>IF(功能_33[[#This Row],[URS交二審]]=0,"",功能_33[[#This Row],[URS交二審]]+7)</f>
        <v>44484</v>
      </c>
      <c r="AC146" s="300">
        <v>44489</v>
      </c>
      <c r="AD146" s="300"/>
      <c r="AG146" s="300" t="str">
        <f>IFERROR(IF(VLOOKUP(功能_33[[#This Row],[功能代號]],E:Q,11,FALSE)=0,"",VLOOKUP(功能_33[[#This Row],[功能代號]],E:Q,11,FALSE)),"")</f>
        <v>蔡珮瑜</v>
      </c>
      <c r="AH146" s="300"/>
      <c r="AI146" s="300"/>
      <c r="AJ146" s="293"/>
      <c r="AK146" s="300"/>
      <c r="AL146" s="292" t="s">
        <v>3164</v>
      </c>
      <c r="AM146" s="293" t="s">
        <v>3166</v>
      </c>
      <c r="AN146" s="293" t="e">
        <f>VLOOKUP(功能_33[[#This Row],[功能代號]],需二審tmp!A:A,1,FALSE)</f>
        <v>#N/A</v>
      </c>
      <c r="AO146" s="357">
        <v>44489</v>
      </c>
      <c r="AQ146" s="579" t="str">
        <f t="shared" si="15"/>
        <v>5-5</v>
      </c>
      <c r="AR146" s="581" t="str">
        <f t="shared" si="16"/>
        <v/>
      </c>
      <c r="AS146" s="583" t="str">
        <f t="shared" si="17"/>
        <v/>
      </c>
      <c r="AT146" s="585" t="str">
        <f t="shared" si="18"/>
        <v/>
      </c>
      <c r="AU146" s="587" t="str">
        <f t="shared" si="19"/>
        <v/>
      </c>
      <c r="AV146" s="589" t="str">
        <f t="shared" si="20"/>
        <v/>
      </c>
      <c r="AW146" s="613" t="str">
        <f>IFERROR(VLOOKUP(功能_33[[#This Row],[流程]],#REF!,1,FALSE),"")</f>
        <v/>
      </c>
    </row>
    <row r="147" spans="3:49" ht="14.25" customHeight="1" x14ac:dyDescent="0.3">
      <c r="C147" s="293" t="s">
        <v>95</v>
      </c>
      <c r="D147" s="293" t="s">
        <v>2922</v>
      </c>
      <c r="E147" s="292" t="s">
        <v>520</v>
      </c>
      <c r="F147" s="293" t="s">
        <v>521</v>
      </c>
      <c r="G147" s="293"/>
      <c r="H147" s="292" t="s">
        <v>485</v>
      </c>
      <c r="I147" s="292" t="s">
        <v>485</v>
      </c>
      <c r="J147" s="226" t="s">
        <v>486</v>
      </c>
      <c r="K147" s="300">
        <v>44466</v>
      </c>
      <c r="L147" s="300">
        <v>44463</v>
      </c>
      <c r="M147" s="300">
        <v>44463</v>
      </c>
      <c r="N147" s="292" t="s">
        <v>7</v>
      </c>
      <c r="O147" s="292" t="s">
        <v>11</v>
      </c>
      <c r="P147" s="271" t="s">
        <v>25</v>
      </c>
      <c r="T147" s="292"/>
      <c r="V147" s="292"/>
      <c r="W147" s="292"/>
      <c r="X147" s="293" t="str">
        <f>VLOOKUP(功能_33[[#This Row],[User]],SKL放款!A:G,7,FALSE)</f>
        <v>放款服務課</v>
      </c>
      <c r="Y147" s="300">
        <v>44489</v>
      </c>
      <c r="Z147" s="300">
        <v>44477</v>
      </c>
      <c r="AA147" s="300">
        <f>IF(功能_33[[#This Row],[URS交二審]]=0,"",功能_33[[#This Row],[URS交二審]]+7)</f>
        <v>44484</v>
      </c>
      <c r="AB147" s="300">
        <f>IF(功能_33[[#This Row],[URS交二審]]=0,"",功能_33[[#This Row],[URS交二審]]+7)</f>
        <v>44484</v>
      </c>
      <c r="AC147" s="300">
        <v>44489</v>
      </c>
      <c r="AD147" s="300"/>
      <c r="AG147" s="300" t="str">
        <f>IFERROR(IF(VLOOKUP(功能_33[[#This Row],[功能代號]],E:Q,11,FALSE)=0,"",VLOOKUP(功能_33[[#This Row],[功能代號]],E:Q,11,FALSE)),"")</f>
        <v>蔡珮瑜</v>
      </c>
      <c r="AH147" s="300"/>
      <c r="AI147" s="300"/>
      <c r="AJ147" s="293"/>
      <c r="AK147" s="300"/>
      <c r="AL147" s="292" t="s">
        <v>3164</v>
      </c>
      <c r="AM147" s="293" t="s">
        <v>3166</v>
      </c>
      <c r="AN147" s="293" t="e">
        <f>VLOOKUP(功能_33[[#This Row],[功能代號]],需二審tmp!A:A,1,FALSE)</f>
        <v>#N/A</v>
      </c>
      <c r="AO147" s="357">
        <v>44489</v>
      </c>
      <c r="AQ147" s="579" t="str">
        <f t="shared" si="15"/>
        <v>5-5</v>
      </c>
      <c r="AR147" s="581" t="str">
        <f t="shared" si="16"/>
        <v/>
      </c>
      <c r="AS147" s="583" t="str">
        <f t="shared" si="17"/>
        <v/>
      </c>
      <c r="AT147" s="585" t="str">
        <f t="shared" si="18"/>
        <v/>
      </c>
      <c r="AU147" s="587" t="str">
        <f t="shared" si="19"/>
        <v/>
      </c>
      <c r="AV147" s="589" t="str">
        <f t="shared" si="20"/>
        <v/>
      </c>
      <c r="AW147" s="613" t="str">
        <f>IFERROR(VLOOKUP(功能_33[[#This Row],[流程]],#REF!,1,FALSE),"")</f>
        <v/>
      </c>
    </row>
    <row r="148" spans="3:49" ht="14.25" customHeight="1" x14ac:dyDescent="0.3">
      <c r="C148" s="293" t="s">
        <v>95</v>
      </c>
      <c r="D148" s="293" t="s">
        <v>2922</v>
      </c>
      <c r="E148" s="292" t="s">
        <v>522</v>
      </c>
      <c r="F148" s="293" t="s">
        <v>523</v>
      </c>
      <c r="G148" s="293"/>
      <c r="H148" s="292" t="s">
        <v>485</v>
      </c>
      <c r="I148" s="292" t="s">
        <v>485</v>
      </c>
      <c r="J148" s="226" t="s">
        <v>486</v>
      </c>
      <c r="K148" s="300">
        <v>44466</v>
      </c>
      <c r="L148" s="300">
        <v>44463</v>
      </c>
      <c r="M148" s="300">
        <v>44463</v>
      </c>
      <c r="N148" s="292" t="s">
        <v>7</v>
      </c>
      <c r="O148" s="292" t="s">
        <v>11</v>
      </c>
      <c r="P148" s="271" t="s">
        <v>25</v>
      </c>
      <c r="T148" s="292"/>
      <c r="V148" s="292"/>
      <c r="W148" s="292"/>
      <c r="X148" s="293" t="str">
        <f>VLOOKUP(功能_33[[#This Row],[User]],SKL放款!A:G,7,FALSE)</f>
        <v>放款服務課</v>
      </c>
      <c r="Y148" s="300">
        <v>44489</v>
      </c>
      <c r="Z148" s="300">
        <v>44477</v>
      </c>
      <c r="AA148" s="300">
        <f>IF(功能_33[[#This Row],[URS交二審]]=0,"",功能_33[[#This Row],[URS交二審]]+7)</f>
        <v>44484</v>
      </c>
      <c r="AB148" s="300">
        <f>IF(功能_33[[#This Row],[URS交二審]]=0,"",功能_33[[#This Row],[URS交二審]]+7)</f>
        <v>44484</v>
      </c>
      <c r="AC148" s="300">
        <v>44489</v>
      </c>
      <c r="AD148" s="300"/>
      <c r="AG148" s="300" t="str">
        <f>IFERROR(IF(VLOOKUP(功能_33[[#This Row],[功能代號]],E:Q,11,FALSE)=0,"",VLOOKUP(功能_33[[#This Row],[功能代號]],E:Q,11,FALSE)),"")</f>
        <v>蔡珮瑜</v>
      </c>
      <c r="AH148" s="300"/>
      <c r="AI148" s="300"/>
      <c r="AJ148" s="293"/>
      <c r="AK148" s="300"/>
      <c r="AL148" s="292" t="s">
        <v>3164</v>
      </c>
      <c r="AM148" s="293" t="s">
        <v>3166</v>
      </c>
      <c r="AN148" s="293" t="e">
        <f>VLOOKUP(功能_33[[#This Row],[功能代號]],需二審tmp!A:A,1,FALSE)</f>
        <v>#N/A</v>
      </c>
      <c r="AO148" s="357">
        <v>44489</v>
      </c>
      <c r="AQ148" s="579" t="str">
        <f t="shared" si="15"/>
        <v>5-5</v>
      </c>
      <c r="AR148" s="581" t="str">
        <f t="shared" si="16"/>
        <v/>
      </c>
      <c r="AS148" s="583" t="str">
        <f t="shared" si="17"/>
        <v/>
      </c>
      <c r="AT148" s="585" t="str">
        <f t="shared" si="18"/>
        <v/>
      </c>
      <c r="AU148" s="587" t="str">
        <f t="shared" si="19"/>
        <v/>
      </c>
      <c r="AV148" s="589" t="str">
        <f t="shared" si="20"/>
        <v/>
      </c>
      <c r="AW148" s="613" t="str">
        <f>IFERROR(VLOOKUP(功能_33[[#This Row],[流程]],#REF!,1,FALSE),"")</f>
        <v/>
      </c>
    </row>
    <row r="149" spans="3:49" ht="14.25" customHeight="1" x14ac:dyDescent="0.3">
      <c r="C149" s="293" t="s">
        <v>95</v>
      </c>
      <c r="D149" s="293" t="s">
        <v>2922</v>
      </c>
      <c r="E149" s="292" t="s">
        <v>524</v>
      </c>
      <c r="F149" s="293" t="s">
        <v>525</v>
      </c>
      <c r="G149" s="293"/>
      <c r="H149" s="292" t="s">
        <v>485</v>
      </c>
      <c r="I149" s="292" t="s">
        <v>485</v>
      </c>
      <c r="J149" s="226" t="s">
        <v>486</v>
      </c>
      <c r="K149" s="300">
        <v>44466</v>
      </c>
      <c r="L149" s="300">
        <v>44463</v>
      </c>
      <c r="M149" s="300">
        <v>44463</v>
      </c>
      <c r="N149" s="292" t="s">
        <v>7</v>
      </c>
      <c r="O149" s="292" t="s">
        <v>11</v>
      </c>
      <c r="P149" s="271" t="s">
        <v>25</v>
      </c>
      <c r="T149" s="292"/>
      <c r="V149" s="292"/>
      <c r="W149" s="292"/>
      <c r="X149" s="293" t="str">
        <f>VLOOKUP(功能_33[[#This Row],[User]],SKL放款!A:G,7,FALSE)</f>
        <v>放款服務課</v>
      </c>
      <c r="Y149" s="300">
        <v>44489</v>
      </c>
      <c r="Z149" s="300">
        <v>44477</v>
      </c>
      <c r="AA149" s="300">
        <f>IF(功能_33[[#This Row],[URS交二審]]=0,"",功能_33[[#This Row],[URS交二審]]+7)</f>
        <v>44484</v>
      </c>
      <c r="AB149" s="300">
        <f>IF(功能_33[[#This Row],[URS交二審]]=0,"",功能_33[[#This Row],[URS交二審]]+7)</f>
        <v>44484</v>
      </c>
      <c r="AC149" s="300">
        <v>44489</v>
      </c>
      <c r="AD149" s="300"/>
      <c r="AG149" s="300" t="str">
        <f>IFERROR(IF(VLOOKUP(功能_33[[#This Row],[功能代號]],E:Q,11,FALSE)=0,"",VLOOKUP(功能_33[[#This Row],[功能代號]],E:Q,11,FALSE)),"")</f>
        <v>蔡珮瑜</v>
      </c>
      <c r="AH149" s="300"/>
      <c r="AI149" s="300"/>
      <c r="AJ149" s="293"/>
      <c r="AK149" s="300"/>
      <c r="AL149" s="292" t="s">
        <v>3164</v>
      </c>
      <c r="AM149" s="293" t="s">
        <v>3166</v>
      </c>
      <c r="AN149" s="293" t="e">
        <f>VLOOKUP(功能_33[[#This Row],[功能代號]],需二審tmp!A:A,1,FALSE)</f>
        <v>#N/A</v>
      </c>
      <c r="AO149" s="357">
        <v>44489</v>
      </c>
      <c r="AQ149" s="579" t="str">
        <f t="shared" si="15"/>
        <v>5-5</v>
      </c>
      <c r="AR149" s="581" t="str">
        <f t="shared" si="16"/>
        <v/>
      </c>
      <c r="AS149" s="583" t="str">
        <f t="shared" si="17"/>
        <v/>
      </c>
      <c r="AT149" s="585" t="str">
        <f t="shared" si="18"/>
        <v/>
      </c>
      <c r="AU149" s="587" t="str">
        <f t="shared" si="19"/>
        <v/>
      </c>
      <c r="AV149" s="589" t="str">
        <f t="shared" si="20"/>
        <v/>
      </c>
      <c r="AW149" s="613" t="str">
        <f>IFERROR(VLOOKUP(功能_33[[#This Row],[流程]],#REF!,1,FALSE),"")</f>
        <v/>
      </c>
    </row>
    <row r="150" spans="3:49" ht="14.25" customHeight="1" x14ac:dyDescent="0.3">
      <c r="C150" s="293" t="s">
        <v>95</v>
      </c>
      <c r="D150" s="293" t="s">
        <v>2922</v>
      </c>
      <c r="E150" s="292" t="s">
        <v>526</v>
      </c>
      <c r="F150" s="293" t="s">
        <v>527</v>
      </c>
      <c r="G150" s="293"/>
      <c r="H150" s="292" t="s">
        <v>485</v>
      </c>
      <c r="I150" s="292" t="s">
        <v>485</v>
      </c>
      <c r="J150" s="226" t="s">
        <v>486</v>
      </c>
      <c r="K150" s="300">
        <v>44462</v>
      </c>
      <c r="L150" s="300">
        <v>44462</v>
      </c>
      <c r="M150" s="300">
        <f>IF(功能_33[[#This Row],[URS交二審]]=0,"",功能_33[[#This Row],[URS交二審]]+7)</f>
        <v>44484</v>
      </c>
      <c r="N150" s="292" t="s">
        <v>7</v>
      </c>
      <c r="O150" s="292" t="s">
        <v>11</v>
      </c>
      <c r="P150" s="271" t="s">
        <v>25</v>
      </c>
      <c r="T150" s="292"/>
      <c r="V150" s="292"/>
      <c r="W150" s="292"/>
      <c r="X150" s="293" t="str">
        <f>VLOOKUP(功能_33[[#This Row],[User]],SKL放款!A:G,7,FALSE)</f>
        <v>放款服務課</v>
      </c>
      <c r="Y150" s="300">
        <v>44489</v>
      </c>
      <c r="Z150" s="300">
        <v>44477</v>
      </c>
      <c r="AA150" s="300">
        <f>IF(功能_33[[#This Row],[URS交二審]]=0,"",功能_33[[#This Row],[URS交二審]]+7)</f>
        <v>44484</v>
      </c>
      <c r="AB150" s="300">
        <f>IF(功能_33[[#This Row],[URS交二審]]=0,"",功能_33[[#This Row],[URS交二審]]+7)</f>
        <v>44484</v>
      </c>
      <c r="AC150" s="300">
        <v>44489</v>
      </c>
      <c r="AD150" s="300"/>
      <c r="AG150" s="300" t="str">
        <f>IFERROR(IF(VLOOKUP(功能_33[[#This Row],[功能代號]],E:Q,11,FALSE)=0,"",VLOOKUP(功能_33[[#This Row],[功能代號]],E:Q,11,FALSE)),"")</f>
        <v>蔡珮瑜</v>
      </c>
      <c r="AH150" s="300"/>
      <c r="AI150" s="300"/>
      <c r="AJ150" s="293"/>
      <c r="AL150" s="292" t="s">
        <v>3164</v>
      </c>
      <c r="AM150" s="293" t="s">
        <v>3166</v>
      </c>
      <c r="AN150" s="293" t="e">
        <f>VLOOKUP(功能_33[[#This Row],[功能代號]],需二審tmp!A:A,1,FALSE)</f>
        <v>#N/A</v>
      </c>
      <c r="AO150" s="357">
        <v>44489</v>
      </c>
      <c r="AQ150" s="579" t="str">
        <f t="shared" si="15"/>
        <v>5-5</v>
      </c>
      <c r="AR150" s="581" t="str">
        <f t="shared" si="16"/>
        <v/>
      </c>
      <c r="AS150" s="583" t="str">
        <f t="shared" si="17"/>
        <v/>
      </c>
      <c r="AT150" s="585" t="str">
        <f t="shared" si="18"/>
        <v/>
      </c>
      <c r="AU150" s="587" t="str">
        <f t="shared" si="19"/>
        <v/>
      </c>
      <c r="AV150" s="589" t="str">
        <f t="shared" si="20"/>
        <v/>
      </c>
      <c r="AW150" s="613" t="str">
        <f>IFERROR(VLOOKUP(功能_33[[#This Row],[流程]],#REF!,1,FALSE),"")</f>
        <v/>
      </c>
    </row>
    <row r="151" spans="3:49" ht="14.25" customHeight="1" x14ac:dyDescent="0.3">
      <c r="C151" s="293" t="s">
        <v>95</v>
      </c>
      <c r="D151" s="293" t="s">
        <v>2922</v>
      </c>
      <c r="E151" s="292" t="s">
        <v>528</v>
      </c>
      <c r="F151" s="293" t="s">
        <v>529</v>
      </c>
      <c r="G151" s="293"/>
      <c r="H151" s="292" t="s">
        <v>485</v>
      </c>
      <c r="I151" s="292" t="s">
        <v>485</v>
      </c>
      <c r="J151" s="226" t="s">
        <v>486</v>
      </c>
      <c r="K151" s="300">
        <v>44463</v>
      </c>
      <c r="L151" s="300">
        <v>44463</v>
      </c>
      <c r="M151" s="300">
        <f>IF(功能_33[[#This Row],[URS交二審]]=0,"",功能_33[[#This Row],[URS交二審]]+7)</f>
        <v>44484</v>
      </c>
      <c r="N151" s="292" t="s">
        <v>7</v>
      </c>
      <c r="O151" s="292" t="s">
        <v>11</v>
      </c>
      <c r="P151" s="271" t="s">
        <v>25</v>
      </c>
      <c r="T151" s="292"/>
      <c r="V151" s="292"/>
      <c r="W151" s="292"/>
      <c r="X151" s="293" t="str">
        <f>VLOOKUP(功能_33[[#This Row],[User]],SKL放款!A:G,7,FALSE)</f>
        <v>放款服務課</v>
      </c>
      <c r="Y151" s="300">
        <v>44489</v>
      </c>
      <c r="Z151" s="300">
        <v>44477</v>
      </c>
      <c r="AA151" s="300">
        <f>IF(功能_33[[#This Row],[URS交二審]]=0,"",功能_33[[#This Row],[URS交二審]]+7)</f>
        <v>44484</v>
      </c>
      <c r="AB151" s="300">
        <f>IF(功能_33[[#This Row],[URS交二審]]=0,"",功能_33[[#This Row],[URS交二審]]+7)</f>
        <v>44484</v>
      </c>
      <c r="AC151" s="300">
        <v>44489</v>
      </c>
      <c r="AD151" s="300"/>
      <c r="AG151" s="300" t="str">
        <f>IFERROR(IF(VLOOKUP(功能_33[[#This Row],[功能代號]],E:Q,11,FALSE)=0,"",VLOOKUP(功能_33[[#This Row],[功能代號]],E:Q,11,FALSE)),"")</f>
        <v>蔡珮瑜</v>
      </c>
      <c r="AH151" s="300"/>
      <c r="AI151" s="300"/>
      <c r="AJ151" s="293"/>
      <c r="AL151" s="292" t="s">
        <v>3164</v>
      </c>
      <c r="AM151" s="293" t="s">
        <v>3166</v>
      </c>
      <c r="AN151" s="293" t="e">
        <f>VLOOKUP(功能_33[[#This Row],[功能代號]],需二審tmp!A:A,1,FALSE)</f>
        <v>#N/A</v>
      </c>
      <c r="AO151" s="357">
        <v>44489</v>
      </c>
      <c r="AQ151" s="579" t="str">
        <f t="shared" si="15"/>
        <v>5-5</v>
      </c>
      <c r="AR151" s="581" t="str">
        <f t="shared" si="16"/>
        <v/>
      </c>
      <c r="AS151" s="583" t="str">
        <f t="shared" si="17"/>
        <v/>
      </c>
      <c r="AT151" s="585" t="str">
        <f t="shared" si="18"/>
        <v/>
      </c>
      <c r="AU151" s="587" t="str">
        <f t="shared" si="19"/>
        <v/>
      </c>
      <c r="AV151" s="589" t="str">
        <f t="shared" si="20"/>
        <v/>
      </c>
      <c r="AW151" s="613" t="str">
        <f>IFERROR(VLOOKUP(功能_33[[#This Row],[流程]],#REF!,1,FALSE),"")</f>
        <v/>
      </c>
    </row>
    <row r="152" spans="3:49" ht="14.25" customHeight="1" x14ac:dyDescent="0.3">
      <c r="C152" s="293" t="s">
        <v>95</v>
      </c>
      <c r="D152" s="293" t="s">
        <v>2922</v>
      </c>
      <c r="E152" s="292" t="s">
        <v>530</v>
      </c>
      <c r="F152" s="293" t="s">
        <v>531</v>
      </c>
      <c r="G152" s="293"/>
      <c r="H152" s="292" t="s">
        <v>485</v>
      </c>
      <c r="I152" s="292" t="s">
        <v>485</v>
      </c>
      <c r="J152" s="226" t="s">
        <v>486</v>
      </c>
      <c r="K152" s="300">
        <v>44463</v>
      </c>
      <c r="L152" s="300">
        <v>44463</v>
      </c>
      <c r="M152" s="300">
        <f>IF(功能_33[[#This Row],[URS交二審]]=0,"",功能_33[[#This Row],[URS交二審]]+7)</f>
        <v>44484</v>
      </c>
      <c r="N152" s="292" t="s">
        <v>7</v>
      </c>
      <c r="O152" s="292" t="s">
        <v>11</v>
      </c>
      <c r="P152" s="271" t="s">
        <v>25</v>
      </c>
      <c r="T152" s="292"/>
      <c r="V152" s="292"/>
      <c r="W152" s="292"/>
      <c r="X152" s="293" t="str">
        <f>VLOOKUP(功能_33[[#This Row],[User]],SKL放款!A:G,7,FALSE)</f>
        <v>放款服務課</v>
      </c>
      <c r="Y152" s="300">
        <v>44489</v>
      </c>
      <c r="Z152" s="300">
        <v>44477</v>
      </c>
      <c r="AA152" s="300">
        <f>IF(功能_33[[#This Row],[URS交二審]]=0,"",功能_33[[#This Row],[URS交二審]]+7)</f>
        <v>44484</v>
      </c>
      <c r="AB152" s="300">
        <f>IF(功能_33[[#This Row],[URS交二審]]=0,"",功能_33[[#This Row],[URS交二審]]+7)</f>
        <v>44484</v>
      </c>
      <c r="AC152" s="300">
        <v>44489</v>
      </c>
      <c r="AD152" s="300"/>
      <c r="AG152" s="300" t="str">
        <f>IFERROR(IF(VLOOKUP(功能_33[[#This Row],[功能代號]],E:Q,11,FALSE)=0,"",VLOOKUP(功能_33[[#This Row],[功能代號]],E:Q,11,FALSE)),"")</f>
        <v>蔡珮瑜</v>
      </c>
      <c r="AH152" s="300"/>
      <c r="AI152" s="300"/>
      <c r="AJ152" s="293"/>
      <c r="AL152" s="292" t="s">
        <v>3164</v>
      </c>
      <c r="AM152" s="293" t="s">
        <v>3166</v>
      </c>
      <c r="AN152" s="293" t="str">
        <f>VLOOKUP(功能_33[[#This Row],[功能代號]],需二審tmp!A:A,1,FALSE)</f>
        <v>L5711</v>
      </c>
      <c r="AO152" s="357">
        <v>44489</v>
      </c>
      <c r="AQ152" s="579" t="str">
        <f t="shared" si="15"/>
        <v>5-5</v>
      </c>
      <c r="AR152" s="581" t="str">
        <f t="shared" si="16"/>
        <v/>
      </c>
      <c r="AS152" s="583" t="str">
        <f t="shared" si="17"/>
        <v/>
      </c>
      <c r="AT152" s="585" t="str">
        <f t="shared" si="18"/>
        <v/>
      </c>
      <c r="AU152" s="587" t="str">
        <f t="shared" si="19"/>
        <v/>
      </c>
      <c r="AV152" s="589" t="str">
        <f t="shared" si="20"/>
        <v/>
      </c>
      <c r="AW152" s="613" t="str">
        <f>IFERROR(VLOOKUP(功能_33[[#This Row],[流程]],#REF!,1,FALSE),"")</f>
        <v/>
      </c>
    </row>
    <row r="153" spans="3:49" ht="14.25" customHeight="1" x14ac:dyDescent="0.3">
      <c r="C153" s="293" t="s">
        <v>95</v>
      </c>
      <c r="D153" s="293" t="s">
        <v>2922</v>
      </c>
      <c r="E153" s="292" t="s">
        <v>532</v>
      </c>
      <c r="F153" s="293" t="s">
        <v>533</v>
      </c>
      <c r="G153" s="293"/>
      <c r="H153" s="292" t="s">
        <v>485</v>
      </c>
      <c r="I153" s="292" t="s">
        <v>485</v>
      </c>
      <c r="J153" s="226" t="s">
        <v>486</v>
      </c>
      <c r="K153" s="300">
        <v>44466</v>
      </c>
      <c r="L153" s="300">
        <v>44463</v>
      </c>
      <c r="M153" s="300">
        <v>44463</v>
      </c>
      <c r="N153" s="292" t="s">
        <v>7</v>
      </c>
      <c r="O153" s="292" t="s">
        <v>11</v>
      </c>
      <c r="P153" s="271" t="s">
        <v>25</v>
      </c>
      <c r="T153" s="292"/>
      <c r="V153" s="292"/>
      <c r="W153" s="292"/>
      <c r="X153" s="293" t="str">
        <f>VLOOKUP(功能_33[[#This Row],[User]],SKL放款!A:G,7,FALSE)</f>
        <v>放款服務課</v>
      </c>
      <c r="Y153" s="300">
        <v>44489</v>
      </c>
      <c r="Z153" s="300">
        <v>44477</v>
      </c>
      <c r="AA153" s="300">
        <f>IF(功能_33[[#This Row],[URS交二審]]=0,"",功能_33[[#This Row],[URS交二審]]+7)</f>
        <v>44484</v>
      </c>
      <c r="AB153" s="300">
        <f>IF(功能_33[[#This Row],[URS交二審]]=0,"",功能_33[[#This Row],[URS交二審]]+7)</f>
        <v>44484</v>
      </c>
      <c r="AC153" s="300">
        <v>44489</v>
      </c>
      <c r="AD153" s="300"/>
      <c r="AG153" s="300" t="str">
        <f>IFERROR(IF(VLOOKUP(功能_33[[#This Row],[功能代號]],E:Q,11,FALSE)=0,"",VLOOKUP(功能_33[[#This Row],[功能代號]],E:Q,11,FALSE)),"")</f>
        <v>蔡珮瑜</v>
      </c>
      <c r="AH153" s="300"/>
      <c r="AI153" s="300"/>
      <c r="AJ153" s="293"/>
      <c r="AK153" s="300"/>
      <c r="AL153" s="292" t="s">
        <v>3164</v>
      </c>
      <c r="AM153" s="293" t="s">
        <v>3166</v>
      </c>
      <c r="AN153" s="293" t="e">
        <f>VLOOKUP(功能_33[[#This Row],[功能代號]],需二審tmp!A:A,1,FALSE)</f>
        <v>#N/A</v>
      </c>
      <c r="AO153" s="357">
        <v>44489</v>
      </c>
      <c r="AQ153" s="579" t="str">
        <f t="shared" si="15"/>
        <v>5-5</v>
      </c>
      <c r="AR153" s="581" t="str">
        <f t="shared" si="16"/>
        <v/>
      </c>
      <c r="AS153" s="583" t="str">
        <f t="shared" si="17"/>
        <v/>
      </c>
      <c r="AT153" s="585" t="str">
        <f t="shared" si="18"/>
        <v/>
      </c>
      <c r="AU153" s="587" t="str">
        <f t="shared" si="19"/>
        <v/>
      </c>
      <c r="AV153" s="589" t="str">
        <f t="shared" si="20"/>
        <v/>
      </c>
      <c r="AW153" s="613" t="str">
        <f>IFERROR(VLOOKUP(功能_33[[#This Row],[流程]],#REF!,1,FALSE),"")</f>
        <v/>
      </c>
    </row>
    <row r="154" spans="3:49" ht="14.25" customHeight="1" x14ac:dyDescent="0.3">
      <c r="C154" s="293" t="s">
        <v>95</v>
      </c>
      <c r="D154" s="293" t="s">
        <v>2922</v>
      </c>
      <c r="E154" s="292" t="s">
        <v>534</v>
      </c>
      <c r="F154" s="293" t="s">
        <v>535</v>
      </c>
      <c r="G154" s="293"/>
      <c r="H154" s="292" t="s">
        <v>485</v>
      </c>
      <c r="I154" s="292" t="s">
        <v>485</v>
      </c>
      <c r="J154" s="226" t="s">
        <v>486</v>
      </c>
      <c r="K154" s="300">
        <v>44466</v>
      </c>
      <c r="L154" s="300">
        <v>44463</v>
      </c>
      <c r="M154" s="300">
        <f>IFERROR(IF(VLOOKUP(功能_33[[#This Row],[功能代號]],討論項目!A:H,8,FALSE)=0,"",VLOOKUP(功能_33[[#This Row],[功能代號]],討論項目!A:H,8,FALSE)),"")</f>
        <v>44473</v>
      </c>
      <c r="N154" s="292" t="s">
        <v>7</v>
      </c>
      <c r="O154" s="292" t="s">
        <v>11</v>
      </c>
      <c r="P154" s="271" t="s">
        <v>25</v>
      </c>
      <c r="T154" s="292"/>
      <c r="V154" s="292"/>
      <c r="W154" s="292"/>
      <c r="X154" s="293" t="str">
        <f>VLOOKUP(功能_33[[#This Row],[User]],SKL放款!A:G,7,FALSE)</f>
        <v>放款服務課</v>
      </c>
      <c r="Y154" s="300">
        <v>44489</v>
      </c>
      <c r="Z154" s="300">
        <v>44477</v>
      </c>
      <c r="AA154" s="300">
        <f>IF(功能_33[[#This Row],[URS交二審]]=0,"",功能_33[[#This Row],[URS交二審]]+7)</f>
        <v>44484</v>
      </c>
      <c r="AB154" s="300">
        <f>IF(功能_33[[#This Row],[URS交二審]]=0,"",功能_33[[#This Row],[URS交二審]]+7)</f>
        <v>44484</v>
      </c>
      <c r="AC154" s="300">
        <v>44489</v>
      </c>
      <c r="AD154" s="300"/>
      <c r="AG154" s="300" t="str">
        <f>IFERROR(IF(VLOOKUP(功能_33[[#This Row],[功能代號]],E:Q,11,FALSE)=0,"",VLOOKUP(功能_33[[#This Row],[功能代號]],E:Q,11,FALSE)),"")</f>
        <v>蔡珮瑜</v>
      </c>
      <c r="AH154" s="300"/>
      <c r="AI154" s="300"/>
      <c r="AJ154" s="293"/>
      <c r="AK154" s="300"/>
      <c r="AL154" s="292" t="s">
        <v>3164</v>
      </c>
      <c r="AM154" s="293" t="s">
        <v>3166</v>
      </c>
      <c r="AN154" s="293" t="str">
        <f>VLOOKUP(功能_33[[#This Row],[功能代號]],需二審tmp!A:A,1,FALSE)</f>
        <v>L5709</v>
      </c>
      <c r="AO154" s="357">
        <v>44489</v>
      </c>
      <c r="AQ154" s="579" t="str">
        <f t="shared" si="15"/>
        <v>5-5</v>
      </c>
      <c r="AR154" s="581" t="str">
        <f t="shared" si="16"/>
        <v/>
      </c>
      <c r="AS154" s="583" t="str">
        <f t="shared" si="17"/>
        <v/>
      </c>
      <c r="AT154" s="585" t="str">
        <f t="shared" si="18"/>
        <v/>
      </c>
      <c r="AU154" s="587" t="str">
        <f t="shared" si="19"/>
        <v/>
      </c>
      <c r="AV154" s="589" t="str">
        <f t="shared" si="20"/>
        <v/>
      </c>
      <c r="AW154" s="613" t="str">
        <f>IFERROR(VLOOKUP(功能_33[[#This Row],[流程]],#REF!,1,FALSE),"")</f>
        <v/>
      </c>
    </row>
    <row r="155" spans="3:49" ht="14.25" customHeight="1" x14ac:dyDescent="0.3">
      <c r="C155" s="293" t="s">
        <v>95</v>
      </c>
      <c r="D155" s="293" t="s">
        <v>2922</v>
      </c>
      <c r="E155" s="292" t="s">
        <v>536</v>
      </c>
      <c r="F155" s="293" t="s">
        <v>537</v>
      </c>
      <c r="G155" s="293"/>
      <c r="H155" s="292" t="s">
        <v>485</v>
      </c>
      <c r="I155" s="292" t="s">
        <v>485</v>
      </c>
      <c r="J155" s="226" t="s">
        <v>486</v>
      </c>
      <c r="K155" s="300">
        <v>44466</v>
      </c>
      <c r="L155" s="300">
        <v>44463</v>
      </c>
      <c r="M155" s="300">
        <f>IFERROR(IF(VLOOKUP(功能_33[[#This Row],[功能代號]],討論項目!A:H,8,FALSE)=0,"",VLOOKUP(功能_33[[#This Row],[功能代號]],討論項目!A:H,8,FALSE)),"")</f>
        <v>44473</v>
      </c>
      <c r="N155" s="292" t="s">
        <v>7</v>
      </c>
      <c r="O155" s="292" t="s">
        <v>11</v>
      </c>
      <c r="P155" s="271" t="s">
        <v>25</v>
      </c>
      <c r="T155" s="292"/>
      <c r="V155" s="292"/>
      <c r="W155" s="292"/>
      <c r="X155" s="293" t="str">
        <f>VLOOKUP(功能_33[[#This Row],[User]],SKL放款!A:G,7,FALSE)</f>
        <v>放款服務課</v>
      </c>
      <c r="Y155" s="300">
        <v>44489</v>
      </c>
      <c r="Z155" s="300">
        <v>44477</v>
      </c>
      <c r="AA155" s="300">
        <f>IF(功能_33[[#This Row],[URS交二審]]=0,"",功能_33[[#This Row],[URS交二審]]+7)</f>
        <v>44484</v>
      </c>
      <c r="AB155" s="300">
        <f>IF(功能_33[[#This Row],[URS交二審]]=0,"",功能_33[[#This Row],[URS交二審]]+7)</f>
        <v>44484</v>
      </c>
      <c r="AC155" s="300">
        <v>44489</v>
      </c>
      <c r="AD155" s="300"/>
      <c r="AG155" s="300" t="str">
        <f>IFERROR(IF(VLOOKUP(功能_33[[#This Row],[功能代號]],E:Q,11,FALSE)=0,"",VLOOKUP(功能_33[[#This Row],[功能代號]],E:Q,11,FALSE)),"")</f>
        <v>蔡珮瑜</v>
      </c>
      <c r="AH155" s="300"/>
      <c r="AI155" s="300"/>
      <c r="AJ155" s="293"/>
      <c r="AK155" s="300"/>
      <c r="AL155" s="292" t="s">
        <v>3164</v>
      </c>
      <c r="AM155" s="293" t="s">
        <v>3166</v>
      </c>
      <c r="AN155" s="293" t="str">
        <f>VLOOKUP(功能_33[[#This Row],[功能代號]],需二審tmp!A:A,1,FALSE)</f>
        <v>L5710</v>
      </c>
      <c r="AO155" s="357">
        <v>44489</v>
      </c>
      <c r="AQ155" s="579" t="str">
        <f t="shared" si="15"/>
        <v>5-5</v>
      </c>
      <c r="AR155" s="581" t="str">
        <f t="shared" si="16"/>
        <v/>
      </c>
      <c r="AS155" s="583" t="str">
        <f t="shared" si="17"/>
        <v/>
      </c>
      <c r="AT155" s="585" t="str">
        <f t="shared" si="18"/>
        <v/>
      </c>
      <c r="AU155" s="587" t="str">
        <f t="shared" si="19"/>
        <v/>
      </c>
      <c r="AV155" s="589" t="str">
        <f t="shared" si="20"/>
        <v/>
      </c>
      <c r="AW155" s="613" t="str">
        <f>IFERROR(VLOOKUP(功能_33[[#This Row],[流程]],#REF!,1,FALSE),"")</f>
        <v/>
      </c>
    </row>
    <row r="156" spans="3:49" ht="14.25" customHeight="1" x14ac:dyDescent="0.3">
      <c r="C156" s="293" t="s">
        <v>96</v>
      </c>
      <c r="D156" s="293" t="s">
        <v>2916</v>
      </c>
      <c r="E156" s="292" t="s">
        <v>538</v>
      </c>
      <c r="F156" s="293" t="s">
        <v>539</v>
      </c>
      <c r="G156" s="293"/>
      <c r="H156" s="292" t="s">
        <v>195</v>
      </c>
      <c r="I156" s="292" t="s">
        <v>318</v>
      </c>
      <c r="J156" s="226" t="s">
        <v>422</v>
      </c>
      <c r="K156" s="300">
        <v>44515</v>
      </c>
      <c r="L156" s="300">
        <v>44466</v>
      </c>
      <c r="M156" s="300">
        <f>IFERROR(IF(VLOOKUP(功能_33[[#This Row],[功能代號]],討論項目!A:H,8,FALSE)=0,"",VLOOKUP(功能_33[[#This Row],[功能代號]],討論項目!A:H,8,FALSE)),"")</f>
        <v>44475</v>
      </c>
      <c r="N156" s="292" t="s">
        <v>12</v>
      </c>
      <c r="O156" s="292" t="s">
        <v>13</v>
      </c>
      <c r="P156" s="271" t="s">
        <v>540</v>
      </c>
      <c r="T156" s="292"/>
      <c r="V156" s="292"/>
      <c r="W156" s="292"/>
      <c r="X156" s="293" t="str">
        <f>VLOOKUP(功能_33[[#This Row],[User]],SKL放款!A:G,7,FALSE)</f>
        <v>放款推展課</v>
      </c>
      <c r="Y156" s="300">
        <v>44533</v>
      </c>
      <c r="Z156" s="300">
        <v>44533</v>
      </c>
      <c r="AA156" s="300">
        <v>44533</v>
      </c>
      <c r="AB156" s="300">
        <v>44533</v>
      </c>
      <c r="AC156" s="300"/>
      <c r="AD156" s="300"/>
      <c r="AE156" s="300"/>
      <c r="AF156" s="356"/>
      <c r="AG156" s="300" t="str">
        <f>IFERROR(IF(VLOOKUP(功能_33[[#This Row],[功能代號]],E:Q,11,FALSE)=0,"",VLOOKUP(功能_33[[#This Row],[功能代號]],E:Q,11,FALSE)),"")</f>
        <v>李珮君</v>
      </c>
      <c r="AH156" s="300"/>
      <c r="AI156" s="300"/>
      <c r="AJ156" s="293"/>
      <c r="AK156" s="300"/>
      <c r="AL156" s="304" t="s">
        <v>541</v>
      </c>
      <c r="AM156" s="305" t="s">
        <v>542</v>
      </c>
      <c r="AN156" s="293" t="str">
        <f>VLOOKUP(功能_33[[#This Row],[功能代號]],需二審tmp!A:A,1,FALSE)</f>
        <v>L6085</v>
      </c>
      <c r="AO156" s="357">
        <v>44526</v>
      </c>
      <c r="AQ156" s="579" t="str">
        <f t="shared" si="15"/>
        <v/>
      </c>
      <c r="AR156" s="581" t="str">
        <f t="shared" si="16"/>
        <v>6-7</v>
      </c>
      <c r="AS156" s="583" t="str">
        <f t="shared" si="17"/>
        <v/>
      </c>
      <c r="AT156" s="585" t="str">
        <f t="shared" si="18"/>
        <v/>
      </c>
      <c r="AU156" s="587" t="str">
        <f t="shared" si="19"/>
        <v/>
      </c>
      <c r="AV156" s="589" t="str">
        <f t="shared" si="20"/>
        <v/>
      </c>
      <c r="AW156" s="613" t="str">
        <f>IFERROR(VLOOKUP(功能_33[[#This Row],[流程]],#REF!,1,FALSE),"")</f>
        <v/>
      </c>
    </row>
    <row r="157" spans="3:49" ht="14.25" customHeight="1" x14ac:dyDescent="0.3">
      <c r="C157" s="293" t="s">
        <v>96</v>
      </c>
      <c r="D157" s="293" t="s">
        <v>2916</v>
      </c>
      <c r="E157" s="292" t="s">
        <v>543</v>
      </c>
      <c r="F157" s="293" t="s">
        <v>544</v>
      </c>
      <c r="G157" s="293"/>
      <c r="H157" s="292" t="s">
        <v>195</v>
      </c>
      <c r="I157" s="292" t="s">
        <v>318</v>
      </c>
      <c r="J157" s="226" t="s">
        <v>422</v>
      </c>
      <c r="K157" s="300">
        <v>44515</v>
      </c>
      <c r="L157" s="300">
        <v>44466</v>
      </c>
      <c r="M157" s="300">
        <f>IFERROR(IF(VLOOKUP(功能_33[[#This Row],[功能代號]],討論項目!A:H,8,FALSE)=0,"",VLOOKUP(功能_33[[#This Row],[功能代號]],討論項目!A:H,8,FALSE)),"")</f>
        <v>44475</v>
      </c>
      <c r="N157" s="292" t="s">
        <v>12</v>
      </c>
      <c r="O157" s="292" t="s">
        <v>13</v>
      </c>
      <c r="P157" s="271" t="s">
        <v>540</v>
      </c>
      <c r="T157" s="292"/>
      <c r="V157" s="292"/>
      <c r="W157" s="292"/>
      <c r="X157" s="293" t="str">
        <f>VLOOKUP(功能_33[[#This Row],[User]],SKL放款!A:G,7,FALSE)</f>
        <v>放款推展課</v>
      </c>
      <c r="Y157" s="300">
        <v>44533</v>
      </c>
      <c r="Z157" s="300">
        <v>44533</v>
      </c>
      <c r="AA157" s="300">
        <v>44533</v>
      </c>
      <c r="AB157" s="300">
        <v>44533</v>
      </c>
      <c r="AC157" s="300"/>
      <c r="AD157" s="300"/>
      <c r="AE157" s="300"/>
      <c r="AF157" s="356"/>
      <c r="AG157" s="300" t="str">
        <f>IFERROR(IF(VLOOKUP(功能_33[[#This Row],[功能代號]],E:Q,11,FALSE)=0,"",VLOOKUP(功能_33[[#This Row],[功能代號]],E:Q,11,FALSE)),"")</f>
        <v>李珮君</v>
      </c>
      <c r="AH157" s="300"/>
      <c r="AI157" s="300"/>
      <c r="AJ157" s="293"/>
      <c r="AK157" s="300"/>
      <c r="AL157" s="304" t="s">
        <v>541</v>
      </c>
      <c r="AM157" s="305" t="s">
        <v>542</v>
      </c>
      <c r="AN157" s="293" t="str">
        <f>VLOOKUP(功能_33[[#This Row],[功能代號]],需二審tmp!A:A,1,FALSE)</f>
        <v>L6755</v>
      </c>
      <c r="AO157" s="357">
        <v>44526</v>
      </c>
      <c r="AQ157" s="579" t="str">
        <f t="shared" si="15"/>
        <v/>
      </c>
      <c r="AR157" s="581" t="str">
        <f t="shared" si="16"/>
        <v>6-7</v>
      </c>
      <c r="AS157" s="583" t="str">
        <f t="shared" si="17"/>
        <v/>
      </c>
      <c r="AT157" s="585" t="str">
        <f t="shared" si="18"/>
        <v/>
      </c>
      <c r="AU157" s="587" t="str">
        <f t="shared" si="19"/>
        <v/>
      </c>
      <c r="AV157" s="589" t="str">
        <f t="shared" si="20"/>
        <v/>
      </c>
      <c r="AW157" s="613" t="str">
        <f>IFERROR(VLOOKUP(功能_33[[#This Row],[流程]],#REF!,1,FALSE),"")</f>
        <v/>
      </c>
    </row>
    <row r="158" spans="3:49" ht="14.25" customHeight="1" x14ac:dyDescent="0.3">
      <c r="C158" s="293" t="s">
        <v>96</v>
      </c>
      <c r="D158" s="293" t="s">
        <v>2916</v>
      </c>
      <c r="E158" s="292" t="s">
        <v>545</v>
      </c>
      <c r="F158" s="293" t="s">
        <v>546</v>
      </c>
      <c r="G158" s="293"/>
      <c r="H158" s="292" t="s">
        <v>195</v>
      </c>
      <c r="I158" s="292" t="s">
        <v>318</v>
      </c>
      <c r="J158" s="226" t="s">
        <v>422</v>
      </c>
      <c r="K158" s="300">
        <v>44515</v>
      </c>
      <c r="L158" s="300">
        <v>44466</v>
      </c>
      <c r="M158" s="300">
        <f>IFERROR(IF(VLOOKUP(功能_33[[#This Row],[功能代號]],討論項目!A:H,8,FALSE)=0,"",VLOOKUP(功能_33[[#This Row],[功能代號]],討論項目!A:H,8,FALSE)),"")</f>
        <v>44475</v>
      </c>
      <c r="N158" s="292" t="s">
        <v>12</v>
      </c>
      <c r="O158" s="292" t="s">
        <v>13</v>
      </c>
      <c r="P158" s="271" t="s">
        <v>540</v>
      </c>
      <c r="T158" s="292"/>
      <c r="V158" s="292"/>
      <c r="W158" s="292"/>
      <c r="X158" s="293" t="str">
        <f>VLOOKUP(功能_33[[#This Row],[User]],SKL放款!A:G,7,FALSE)</f>
        <v>放款推展課</v>
      </c>
      <c r="Y158" s="300">
        <v>44533</v>
      </c>
      <c r="Z158" s="300">
        <v>44533</v>
      </c>
      <c r="AA158" s="300">
        <v>44533</v>
      </c>
      <c r="AB158" s="300">
        <v>44533</v>
      </c>
      <c r="AC158" s="300"/>
      <c r="AD158" s="300"/>
      <c r="AE158" s="300"/>
      <c r="AF158" s="356"/>
      <c r="AG158" s="300" t="str">
        <f>IFERROR(IF(VLOOKUP(功能_33[[#This Row],[功能代號]],E:Q,11,FALSE)=0,"",VLOOKUP(功能_33[[#This Row],[功能代號]],E:Q,11,FALSE)),"")</f>
        <v>李珮君</v>
      </c>
      <c r="AH158" s="300"/>
      <c r="AI158" s="300"/>
      <c r="AJ158" s="293"/>
      <c r="AK158" s="300"/>
      <c r="AL158" s="292" t="s">
        <v>192</v>
      </c>
      <c r="AN158" s="293" t="str">
        <f>VLOOKUP(功能_33[[#This Row],[功能代號]],需二審tmp!A:A,1,FALSE)</f>
        <v>L6086</v>
      </c>
      <c r="AO158" s="357">
        <v>44526</v>
      </c>
      <c r="AQ158" s="579" t="str">
        <f t="shared" si="15"/>
        <v/>
      </c>
      <c r="AR158" s="581" t="str">
        <f t="shared" si="16"/>
        <v>6-7</v>
      </c>
      <c r="AS158" s="583" t="str">
        <f t="shared" si="17"/>
        <v/>
      </c>
      <c r="AT158" s="585" t="str">
        <f t="shared" si="18"/>
        <v/>
      </c>
      <c r="AU158" s="587" t="str">
        <f t="shared" si="19"/>
        <v/>
      </c>
      <c r="AV158" s="589" t="str">
        <f t="shared" si="20"/>
        <v/>
      </c>
      <c r="AW158" s="613" t="str">
        <f>IFERROR(VLOOKUP(功能_33[[#This Row],[流程]],#REF!,1,FALSE),"")</f>
        <v/>
      </c>
    </row>
    <row r="159" spans="3:49" ht="14.25" customHeight="1" x14ac:dyDescent="0.3">
      <c r="C159" s="293" t="s">
        <v>96</v>
      </c>
      <c r="D159" s="293" t="s">
        <v>2912</v>
      </c>
      <c r="E159" s="292" t="s">
        <v>547</v>
      </c>
      <c r="F159" s="293" t="s">
        <v>548</v>
      </c>
      <c r="G159" s="293"/>
      <c r="H159" s="292" t="s">
        <v>195</v>
      </c>
      <c r="I159" s="292" t="s">
        <v>318</v>
      </c>
      <c r="J159" s="226" t="s">
        <v>422</v>
      </c>
      <c r="K159" s="300">
        <v>44515</v>
      </c>
      <c r="L159" s="300">
        <v>44466</v>
      </c>
      <c r="M159" s="300">
        <v>44472</v>
      </c>
      <c r="N159" s="292" t="s">
        <v>12</v>
      </c>
      <c r="O159" s="292" t="s">
        <v>24</v>
      </c>
      <c r="T159" s="292"/>
      <c r="V159" s="292"/>
      <c r="W159" s="292"/>
      <c r="X159" s="293" t="str">
        <f>VLOOKUP(功能_33[[#This Row],[User]],SKL放款!A:G,7,FALSE)</f>
        <v>放款服務課</v>
      </c>
      <c r="Y159" s="300">
        <v>44472</v>
      </c>
      <c r="Z159" s="300" t="s">
        <v>135</v>
      </c>
      <c r="AA159" s="223" t="s">
        <v>3160</v>
      </c>
      <c r="AB159" s="300">
        <v>44539</v>
      </c>
      <c r="AC159" s="300"/>
      <c r="AD159" s="300"/>
      <c r="AE159" s="300"/>
      <c r="AF159" s="356"/>
      <c r="AG159" s="300" t="str">
        <f>IFERROR(IF(VLOOKUP(功能_33[[#This Row],[功能代號]],E:Q,11,FALSE)=0,"",VLOOKUP(功能_33[[#This Row],[功能代號]],E:Q,11,FALSE)),"")</f>
        <v>邵淑微</v>
      </c>
      <c r="AH159" s="300"/>
      <c r="AI159" s="300"/>
      <c r="AJ159" s="293"/>
      <c r="AK159" s="300"/>
      <c r="AL159" s="292" t="s">
        <v>192</v>
      </c>
      <c r="AN159" s="293" t="str">
        <f>VLOOKUP(功能_33[[#This Row],[功能代號]],需二審tmp!A:A,1,FALSE)</f>
        <v>L6030</v>
      </c>
      <c r="AO159" s="357">
        <v>44526</v>
      </c>
      <c r="AQ159" s="579" t="str">
        <f t="shared" si="15"/>
        <v/>
      </c>
      <c r="AR159" s="581" t="str">
        <f t="shared" si="16"/>
        <v>6-3</v>
      </c>
      <c r="AS159" s="583" t="str">
        <f t="shared" si="17"/>
        <v/>
      </c>
      <c r="AT159" s="585" t="str">
        <f t="shared" si="18"/>
        <v/>
      </c>
      <c r="AU159" s="587" t="str">
        <f t="shared" si="19"/>
        <v/>
      </c>
      <c r="AV159" s="589" t="str">
        <f t="shared" si="20"/>
        <v/>
      </c>
      <c r="AW159" s="613" t="str">
        <f>IFERROR(VLOOKUP(功能_33[[#This Row],[流程]],#REF!,1,FALSE),"")</f>
        <v/>
      </c>
    </row>
    <row r="160" spans="3:49" ht="14.25" customHeight="1" x14ac:dyDescent="0.3">
      <c r="C160" s="293" t="s">
        <v>96</v>
      </c>
      <c r="D160" s="293" t="s">
        <v>2912</v>
      </c>
      <c r="E160" s="292" t="s">
        <v>549</v>
      </c>
      <c r="F160" s="293" t="s">
        <v>550</v>
      </c>
      <c r="G160" s="293"/>
      <c r="H160" s="292" t="s">
        <v>195</v>
      </c>
      <c r="I160" s="292" t="s">
        <v>318</v>
      </c>
      <c r="J160" s="226" t="s">
        <v>422</v>
      </c>
      <c r="K160" s="300">
        <v>44515</v>
      </c>
      <c r="L160" s="300">
        <v>44466</v>
      </c>
      <c r="M160" s="300">
        <v>44472</v>
      </c>
      <c r="N160" s="292" t="s">
        <v>12</v>
      </c>
      <c r="O160" s="292" t="s">
        <v>24</v>
      </c>
      <c r="T160" s="292"/>
      <c r="V160" s="292"/>
      <c r="W160" s="292"/>
      <c r="X160" s="293" t="str">
        <f>VLOOKUP(功能_33[[#This Row],[User]],SKL放款!A:G,7,FALSE)</f>
        <v>放款服務課</v>
      </c>
      <c r="Y160" s="300">
        <v>44472</v>
      </c>
      <c r="Z160" s="300" t="s">
        <v>3032</v>
      </c>
      <c r="AA160" s="223" t="s">
        <v>3160</v>
      </c>
      <c r="AB160" s="300">
        <v>44539</v>
      </c>
      <c r="AC160" s="300"/>
      <c r="AD160" s="300"/>
      <c r="AE160" s="300"/>
      <c r="AF160" s="356"/>
      <c r="AG160" s="300" t="str">
        <f>IFERROR(IF(VLOOKUP(功能_33[[#This Row],[功能代號]],E:Q,11,FALSE)=0,"",VLOOKUP(功能_33[[#This Row],[功能代號]],E:Q,11,FALSE)),"")</f>
        <v>邵淑微</v>
      </c>
      <c r="AH160" s="300"/>
      <c r="AI160" s="300"/>
      <c r="AJ160" s="293"/>
      <c r="AK160" s="300"/>
      <c r="AL160" s="292" t="s">
        <v>192</v>
      </c>
      <c r="AN160" s="293" t="e">
        <f>VLOOKUP(功能_33[[#This Row],[功能代號]],需二審tmp!A:A,1,FALSE)</f>
        <v>#N/A</v>
      </c>
      <c r="AO160" s="357">
        <v>44526</v>
      </c>
      <c r="AQ160" s="579" t="str">
        <f t="shared" si="15"/>
        <v/>
      </c>
      <c r="AR160" s="581" t="str">
        <f t="shared" si="16"/>
        <v>6-3</v>
      </c>
      <c r="AS160" s="583" t="str">
        <f t="shared" si="17"/>
        <v/>
      </c>
      <c r="AT160" s="585" t="str">
        <f t="shared" si="18"/>
        <v/>
      </c>
      <c r="AU160" s="587" t="str">
        <f t="shared" si="19"/>
        <v/>
      </c>
      <c r="AV160" s="589" t="str">
        <f t="shared" si="20"/>
        <v/>
      </c>
      <c r="AW160" s="613" t="str">
        <f>IFERROR(VLOOKUP(功能_33[[#This Row],[流程]],#REF!,1,FALSE),"")</f>
        <v/>
      </c>
    </row>
    <row r="161" spans="3:49" ht="14.25" customHeight="1" x14ac:dyDescent="0.3">
      <c r="C161" s="293" t="s">
        <v>96</v>
      </c>
      <c r="D161" s="293" t="s">
        <v>2915</v>
      </c>
      <c r="E161" s="292" t="s">
        <v>551</v>
      </c>
      <c r="F161" s="293" t="s">
        <v>552</v>
      </c>
      <c r="G161" s="293"/>
      <c r="H161" s="292" t="s">
        <v>195</v>
      </c>
      <c r="I161" s="292" t="s">
        <v>318</v>
      </c>
      <c r="J161" s="226" t="s">
        <v>422</v>
      </c>
      <c r="K161" s="300">
        <v>44515</v>
      </c>
      <c r="L161" s="300">
        <v>44466</v>
      </c>
      <c r="M161" s="300">
        <v>44472</v>
      </c>
      <c r="N161" s="292" t="s">
        <v>8</v>
      </c>
      <c r="O161" s="292" t="s">
        <v>174</v>
      </c>
      <c r="T161" s="292"/>
      <c r="V161" s="292"/>
      <c r="W161" s="292"/>
      <c r="X161" s="293" t="str">
        <f>VLOOKUP(功能_33[[#This Row],[User]],SKL放款!A:G,7,FALSE)</f>
        <v>放款服務課</v>
      </c>
      <c r="Y161" s="300">
        <v>44472</v>
      </c>
      <c r="Z161" s="300" t="s">
        <v>135</v>
      </c>
      <c r="AA161" s="283">
        <v>44544</v>
      </c>
      <c r="AB161" s="300"/>
      <c r="AC161" s="300"/>
      <c r="AD161" s="300"/>
      <c r="AE161" s="300"/>
      <c r="AF161" s="356"/>
      <c r="AG161" s="300" t="str">
        <f>IFERROR(IF(VLOOKUP(功能_33[[#This Row],[功能代號]],E:Q,11,FALSE)=0,"",VLOOKUP(功能_33[[#This Row],[功能代號]],E:Q,11,FALSE)),"")</f>
        <v>陳政皓</v>
      </c>
      <c r="AH161" s="300"/>
      <c r="AI161" s="300"/>
      <c r="AJ161" s="293"/>
      <c r="AK161" s="300"/>
      <c r="AL161" s="292" t="s">
        <v>192</v>
      </c>
      <c r="AN161" s="293" t="str">
        <f>VLOOKUP(功能_33[[#This Row],[功能代號]],需二審tmp!A:A,1,FALSE)</f>
        <v>L6064</v>
      </c>
      <c r="AO161" s="357">
        <v>44526</v>
      </c>
      <c r="AQ161" s="579" t="str">
        <f t="shared" si="15"/>
        <v/>
      </c>
      <c r="AR161" s="581" t="str">
        <f t="shared" si="16"/>
        <v/>
      </c>
      <c r="AS161" s="583" t="str">
        <f t="shared" si="17"/>
        <v>6-6</v>
      </c>
      <c r="AT161" s="585" t="str">
        <f t="shared" si="18"/>
        <v/>
      </c>
      <c r="AU161" s="587" t="str">
        <f t="shared" si="19"/>
        <v/>
      </c>
      <c r="AV161" s="589" t="str">
        <f t="shared" si="20"/>
        <v/>
      </c>
      <c r="AW161" s="613" t="str">
        <f>IFERROR(VLOOKUP(功能_33[[#This Row],[流程]],#REF!,1,FALSE),"")</f>
        <v/>
      </c>
    </row>
    <row r="162" spans="3:49" ht="14.25" customHeight="1" x14ac:dyDescent="0.3">
      <c r="C162" s="293" t="s">
        <v>96</v>
      </c>
      <c r="D162" s="293" t="s">
        <v>2915</v>
      </c>
      <c r="E162" s="292" t="s">
        <v>553</v>
      </c>
      <c r="F162" s="293" t="s">
        <v>554</v>
      </c>
      <c r="G162" s="293"/>
      <c r="H162" s="292" t="s">
        <v>195</v>
      </c>
      <c r="I162" s="292" t="s">
        <v>318</v>
      </c>
      <c r="J162" s="226" t="s">
        <v>422</v>
      </c>
      <c r="K162" s="300">
        <v>44515</v>
      </c>
      <c r="L162" s="300">
        <v>44466</v>
      </c>
      <c r="M162" s="300">
        <v>44472</v>
      </c>
      <c r="N162" s="292" t="s">
        <v>8</v>
      </c>
      <c r="O162" s="292" t="s">
        <v>174</v>
      </c>
      <c r="T162" s="292"/>
      <c r="V162" s="292"/>
      <c r="W162" s="292"/>
      <c r="X162" s="293" t="str">
        <f>VLOOKUP(功能_33[[#This Row],[User]],SKL放款!A:G,7,FALSE)</f>
        <v>放款服務課</v>
      </c>
      <c r="Y162" s="300">
        <v>44472</v>
      </c>
      <c r="Z162" s="300" t="s">
        <v>135</v>
      </c>
      <c r="AA162" s="283">
        <v>44544</v>
      </c>
      <c r="AB162" s="300"/>
      <c r="AC162" s="300"/>
      <c r="AD162" s="300"/>
      <c r="AE162" s="300"/>
      <c r="AF162" s="356"/>
      <c r="AG162" s="300" t="str">
        <f>IFERROR(IF(VLOOKUP(功能_33[[#This Row],[功能代號]],E:Q,11,FALSE)=0,"",VLOOKUP(功能_33[[#This Row],[功能代號]],E:Q,11,FALSE)),"")</f>
        <v>陳政皓</v>
      </c>
      <c r="AH162" s="300"/>
      <c r="AI162" s="300"/>
      <c r="AJ162" s="293"/>
      <c r="AK162" s="300"/>
      <c r="AL162" s="292" t="s">
        <v>192</v>
      </c>
      <c r="AN162" s="293" t="str">
        <f>VLOOKUP(功能_33[[#This Row],[功能代號]],需二審tmp!A:A,1,FALSE)</f>
        <v>L6604</v>
      </c>
      <c r="AO162" s="357">
        <v>44526</v>
      </c>
      <c r="AQ162" s="579" t="str">
        <f t="shared" si="15"/>
        <v/>
      </c>
      <c r="AR162" s="581" t="str">
        <f t="shared" si="16"/>
        <v/>
      </c>
      <c r="AS162" s="583" t="str">
        <f t="shared" si="17"/>
        <v>6-6</v>
      </c>
      <c r="AT162" s="585" t="str">
        <f t="shared" si="18"/>
        <v/>
      </c>
      <c r="AU162" s="587" t="str">
        <f t="shared" si="19"/>
        <v/>
      </c>
      <c r="AV162" s="589" t="str">
        <f t="shared" si="20"/>
        <v/>
      </c>
      <c r="AW162" s="613" t="str">
        <f>IFERROR(VLOOKUP(功能_33[[#This Row],[流程]],#REF!,1,FALSE),"")</f>
        <v/>
      </c>
    </row>
    <row r="163" spans="3:49" ht="14.25" customHeight="1" x14ac:dyDescent="0.3">
      <c r="C163" s="293" t="s">
        <v>96</v>
      </c>
      <c r="D163" s="293" t="s">
        <v>2915</v>
      </c>
      <c r="E163" s="292" t="s">
        <v>555</v>
      </c>
      <c r="F163" s="293" t="s">
        <v>556</v>
      </c>
      <c r="G163" s="293"/>
      <c r="H163" s="292" t="s">
        <v>195</v>
      </c>
      <c r="I163" s="292" t="s">
        <v>318</v>
      </c>
      <c r="J163" s="226" t="s">
        <v>422</v>
      </c>
      <c r="K163" s="300">
        <v>44515</v>
      </c>
      <c r="L163" s="300">
        <v>44466</v>
      </c>
      <c r="M163" s="300">
        <v>44466</v>
      </c>
      <c r="N163" s="292" t="s">
        <v>12</v>
      </c>
      <c r="O163" s="292" t="s">
        <v>11</v>
      </c>
      <c r="T163" s="292"/>
      <c r="V163" s="292"/>
      <c r="W163" s="292"/>
      <c r="X163" s="293" t="str">
        <f>VLOOKUP(功能_33[[#This Row],[User]],SKL放款!A:G,7,FALSE)</f>
        <v>放款服務課</v>
      </c>
      <c r="Y163" s="300">
        <v>44533</v>
      </c>
      <c r="Z163" s="300" t="s">
        <v>198</v>
      </c>
      <c r="AA163" s="300">
        <v>44529</v>
      </c>
      <c r="AB163" s="300">
        <v>44529</v>
      </c>
      <c r="AC163" s="300"/>
      <c r="AD163" s="300"/>
      <c r="AE163" s="300"/>
      <c r="AF163" s="356"/>
      <c r="AG163" s="300" t="str">
        <f>IFERROR(IF(VLOOKUP(功能_33[[#This Row],[功能代號]],E:Q,11,FALSE)=0,"",VLOOKUP(功能_33[[#This Row],[功能代號]],E:Q,11,FALSE)),"")</f>
        <v>蔡珮瑜</v>
      </c>
      <c r="AH163" s="300"/>
      <c r="AI163" s="300"/>
      <c r="AJ163" s="293"/>
      <c r="AK163" s="300"/>
      <c r="AL163" s="304" t="s">
        <v>557</v>
      </c>
      <c r="AM163" s="305" t="s">
        <v>558</v>
      </c>
      <c r="AN163" s="293" t="e">
        <f>VLOOKUP(功能_33[[#This Row],[功能代號]],需二審tmp!A:A,1,FALSE)</f>
        <v>#N/A</v>
      </c>
      <c r="AO163" s="357">
        <v>44526</v>
      </c>
      <c r="AQ163" s="579" t="str">
        <f t="shared" si="15"/>
        <v/>
      </c>
      <c r="AR163" s="581" t="str">
        <f t="shared" si="16"/>
        <v>6-6</v>
      </c>
      <c r="AS163" s="583" t="str">
        <f t="shared" si="17"/>
        <v/>
      </c>
      <c r="AT163" s="585" t="str">
        <f t="shared" si="18"/>
        <v/>
      </c>
      <c r="AU163" s="587" t="str">
        <f t="shared" si="19"/>
        <v/>
      </c>
      <c r="AV163" s="589" t="str">
        <f t="shared" si="20"/>
        <v/>
      </c>
      <c r="AW163" s="613" t="str">
        <f>IFERROR(VLOOKUP(功能_33[[#This Row],[流程]],#REF!,1,FALSE),"")</f>
        <v/>
      </c>
    </row>
    <row r="164" spans="3:49" ht="14.25" customHeight="1" x14ac:dyDescent="0.3">
      <c r="C164" s="293" t="s">
        <v>96</v>
      </c>
      <c r="D164" s="293" t="s">
        <v>2915</v>
      </c>
      <c r="E164" s="292" t="s">
        <v>559</v>
      </c>
      <c r="F164" s="293" t="s">
        <v>560</v>
      </c>
      <c r="G164" s="293"/>
      <c r="H164" s="292" t="s">
        <v>195</v>
      </c>
      <c r="I164" s="292" t="s">
        <v>318</v>
      </c>
      <c r="J164" s="226" t="s">
        <v>422</v>
      </c>
      <c r="K164" s="300">
        <v>44515</v>
      </c>
      <c r="L164" s="300">
        <v>44466</v>
      </c>
      <c r="M164" s="300">
        <v>44466</v>
      </c>
      <c r="N164" s="292" t="s">
        <v>12</v>
      </c>
      <c r="O164" s="292" t="s">
        <v>11</v>
      </c>
      <c r="T164" s="292"/>
      <c r="V164" s="292"/>
      <c r="W164" s="292"/>
      <c r="X164" s="293" t="str">
        <f>VLOOKUP(功能_33[[#This Row],[User]],SKL放款!A:G,7,FALSE)</f>
        <v>放款服務課</v>
      </c>
      <c r="Y164" s="300">
        <v>44533</v>
      </c>
      <c r="Z164" s="300" t="s">
        <v>198</v>
      </c>
      <c r="AA164" s="300">
        <v>44529</v>
      </c>
      <c r="AB164" s="300">
        <v>44529</v>
      </c>
      <c r="AC164" s="300"/>
      <c r="AD164" s="300"/>
      <c r="AE164" s="300"/>
      <c r="AF164" s="356"/>
      <c r="AG164" s="300" t="str">
        <f>IFERROR(IF(VLOOKUP(功能_33[[#This Row],[功能代號]],E:Q,11,FALSE)=0,"",VLOOKUP(功能_33[[#This Row],[功能代號]],E:Q,11,FALSE)),"")</f>
        <v>蔡珮瑜</v>
      </c>
      <c r="AH164" s="300"/>
      <c r="AI164" s="300"/>
      <c r="AJ164" s="293"/>
      <c r="AK164" s="300"/>
      <c r="AL164" s="304" t="s">
        <v>557</v>
      </c>
      <c r="AM164" s="305" t="s">
        <v>558</v>
      </c>
      <c r="AN164" s="293" t="e">
        <f>VLOOKUP(功能_33[[#This Row],[功能代號]],需二審tmp!A:A,1,FALSE)</f>
        <v>#N/A</v>
      </c>
      <c r="AO164" s="357">
        <v>44526</v>
      </c>
      <c r="AQ164" s="579" t="str">
        <f t="shared" si="15"/>
        <v/>
      </c>
      <c r="AR164" s="581" t="str">
        <f t="shared" si="16"/>
        <v>6-6</v>
      </c>
      <c r="AS164" s="583" t="str">
        <f t="shared" si="17"/>
        <v/>
      </c>
      <c r="AT164" s="585" t="str">
        <f t="shared" si="18"/>
        <v/>
      </c>
      <c r="AU164" s="587" t="str">
        <f t="shared" si="19"/>
        <v/>
      </c>
      <c r="AV164" s="589" t="str">
        <f t="shared" si="20"/>
        <v/>
      </c>
      <c r="AW164" s="613" t="str">
        <f>IFERROR(VLOOKUP(功能_33[[#This Row],[流程]],#REF!,1,FALSE),"")</f>
        <v/>
      </c>
    </row>
    <row r="165" spans="3:49" ht="14.25" customHeight="1" x14ac:dyDescent="0.3">
      <c r="C165" s="293" t="s">
        <v>96</v>
      </c>
      <c r="D165" s="293" t="s">
        <v>2916</v>
      </c>
      <c r="E165" s="292" t="s">
        <v>561</v>
      </c>
      <c r="F165" s="293" t="s">
        <v>562</v>
      </c>
      <c r="G165" s="293"/>
      <c r="H165" s="292" t="s">
        <v>195</v>
      </c>
      <c r="I165" s="292" t="s">
        <v>318</v>
      </c>
      <c r="J165" s="226" t="s">
        <v>422</v>
      </c>
      <c r="K165" s="300">
        <v>44515</v>
      </c>
      <c r="L165" s="300">
        <v>44466</v>
      </c>
      <c r="M165" s="300">
        <v>44466</v>
      </c>
      <c r="N165" s="292" t="s">
        <v>12</v>
      </c>
      <c r="O165" s="292" t="s">
        <v>11</v>
      </c>
      <c r="T165" s="292"/>
      <c r="V165" s="292"/>
      <c r="W165" s="292"/>
      <c r="X165" s="293" t="str">
        <f>VLOOKUP(功能_33[[#This Row],[User]],SKL放款!A:G,7,FALSE)</f>
        <v>放款服務課</v>
      </c>
      <c r="Y165" s="300">
        <v>44533</v>
      </c>
      <c r="Z165" s="300" t="s">
        <v>198</v>
      </c>
      <c r="AA165" s="300">
        <v>44529</v>
      </c>
      <c r="AB165" s="300">
        <v>44529</v>
      </c>
      <c r="AC165" s="300"/>
      <c r="AD165" s="300"/>
      <c r="AE165" s="300"/>
      <c r="AF165" s="356"/>
      <c r="AG165" s="300" t="str">
        <f>IFERROR(IF(VLOOKUP(功能_33[[#This Row],[功能代號]],E:Q,11,FALSE)=0,"",VLOOKUP(功能_33[[#This Row],[功能代號]],E:Q,11,FALSE)),"")</f>
        <v>蔡珮瑜</v>
      </c>
      <c r="AH165" s="300"/>
      <c r="AI165" s="300"/>
      <c r="AJ165" s="293"/>
      <c r="AK165" s="300"/>
      <c r="AL165" s="304" t="s">
        <v>563</v>
      </c>
      <c r="AM165" s="305" t="s">
        <v>564</v>
      </c>
      <c r="AN165" s="293" t="e">
        <f>VLOOKUP(功能_33[[#This Row],[功能代號]],需二審tmp!A:A,1,FALSE)</f>
        <v>#N/A</v>
      </c>
      <c r="AO165" s="357">
        <v>44526</v>
      </c>
      <c r="AQ165" s="579" t="str">
        <f t="shared" si="15"/>
        <v/>
      </c>
      <c r="AR165" s="581" t="str">
        <f t="shared" si="16"/>
        <v>6-7</v>
      </c>
      <c r="AS165" s="583" t="str">
        <f t="shared" si="17"/>
        <v/>
      </c>
      <c r="AT165" s="585" t="str">
        <f t="shared" si="18"/>
        <v/>
      </c>
      <c r="AU165" s="587" t="str">
        <f t="shared" si="19"/>
        <v/>
      </c>
      <c r="AV165" s="589" t="str">
        <f t="shared" si="20"/>
        <v/>
      </c>
      <c r="AW165" s="613" t="str">
        <f>IFERROR(VLOOKUP(功能_33[[#This Row],[流程]],#REF!,1,FALSE),"")</f>
        <v/>
      </c>
    </row>
    <row r="166" spans="3:49" ht="14.25" customHeight="1" x14ac:dyDescent="0.3">
      <c r="C166" s="293" t="s">
        <v>96</v>
      </c>
      <c r="D166" s="293" t="s">
        <v>2916</v>
      </c>
      <c r="E166" s="292" t="s">
        <v>565</v>
      </c>
      <c r="F166" s="293" t="s">
        <v>564</v>
      </c>
      <c r="G166" s="293"/>
      <c r="H166" s="292" t="s">
        <v>195</v>
      </c>
      <c r="I166" s="292" t="s">
        <v>318</v>
      </c>
      <c r="J166" s="226" t="s">
        <v>422</v>
      </c>
      <c r="K166" s="300">
        <v>44515</v>
      </c>
      <c r="L166" s="300">
        <v>44466</v>
      </c>
      <c r="M166" s="300">
        <v>44466</v>
      </c>
      <c r="N166" s="292" t="s">
        <v>12</v>
      </c>
      <c r="O166" s="292" t="s">
        <v>11</v>
      </c>
      <c r="T166" s="292"/>
      <c r="V166" s="292"/>
      <c r="W166" s="292"/>
      <c r="X166" s="293" t="str">
        <f>VLOOKUP(功能_33[[#This Row],[User]],SKL放款!A:G,7,FALSE)</f>
        <v>放款服務課</v>
      </c>
      <c r="Y166" s="300">
        <v>44533</v>
      </c>
      <c r="Z166" s="300" t="s">
        <v>198</v>
      </c>
      <c r="AA166" s="300">
        <v>44529</v>
      </c>
      <c r="AB166" s="300">
        <v>44529</v>
      </c>
      <c r="AC166" s="300"/>
      <c r="AD166" s="300"/>
      <c r="AE166" s="300"/>
      <c r="AF166" s="356"/>
      <c r="AG166" s="300" t="str">
        <f>IFERROR(IF(VLOOKUP(功能_33[[#This Row],[功能代號]],E:Q,11,FALSE)=0,"",VLOOKUP(功能_33[[#This Row],[功能代號]],E:Q,11,FALSE)),"")</f>
        <v>蔡珮瑜</v>
      </c>
      <c r="AH166" s="300"/>
      <c r="AI166" s="300"/>
      <c r="AJ166" s="293"/>
      <c r="AK166" s="300"/>
      <c r="AL166" s="304" t="s">
        <v>563</v>
      </c>
      <c r="AM166" s="305" t="s">
        <v>564</v>
      </c>
      <c r="AN166" s="293" t="e">
        <f>VLOOKUP(功能_33[[#This Row],[功能代號]],需二審tmp!A:A,1,FALSE)</f>
        <v>#N/A</v>
      </c>
      <c r="AO166" s="357">
        <v>44526</v>
      </c>
      <c r="AQ166" s="579" t="str">
        <f t="shared" si="15"/>
        <v/>
      </c>
      <c r="AR166" s="581" t="str">
        <f t="shared" si="16"/>
        <v>6-7</v>
      </c>
      <c r="AS166" s="583" t="str">
        <f t="shared" si="17"/>
        <v/>
      </c>
      <c r="AT166" s="585" t="str">
        <f t="shared" si="18"/>
        <v/>
      </c>
      <c r="AU166" s="587" t="str">
        <f t="shared" si="19"/>
        <v/>
      </c>
      <c r="AV166" s="589" t="str">
        <f t="shared" si="20"/>
        <v/>
      </c>
      <c r="AW166" s="613" t="str">
        <f>IFERROR(VLOOKUP(功能_33[[#This Row],[流程]],#REF!,1,FALSE),"")</f>
        <v/>
      </c>
    </row>
    <row r="167" spans="3:49" ht="14.25" customHeight="1" x14ac:dyDescent="0.3">
      <c r="C167" s="293" t="s">
        <v>96</v>
      </c>
      <c r="D167" s="293" t="s">
        <v>2916</v>
      </c>
      <c r="E167" s="292" t="s">
        <v>566</v>
      </c>
      <c r="F167" s="293" t="s">
        <v>567</v>
      </c>
      <c r="G167" s="293"/>
      <c r="H167" s="292" t="s">
        <v>195</v>
      </c>
      <c r="I167" s="292" t="s">
        <v>318</v>
      </c>
      <c r="J167" s="226" t="s">
        <v>422</v>
      </c>
      <c r="K167" s="300">
        <v>44515</v>
      </c>
      <c r="L167" s="300">
        <v>44466</v>
      </c>
      <c r="M167" s="300">
        <v>44466</v>
      </c>
      <c r="N167" s="292" t="s">
        <v>7</v>
      </c>
      <c r="O167" s="292" t="s">
        <v>11</v>
      </c>
      <c r="T167" s="292"/>
      <c r="V167" s="292"/>
      <c r="W167" s="292"/>
      <c r="X167" s="293" t="str">
        <f>VLOOKUP(功能_33[[#This Row],[User]],SKL放款!A:G,7,FALSE)</f>
        <v>放款服務課</v>
      </c>
      <c r="Y167" s="300">
        <v>44533</v>
      </c>
      <c r="Z167" s="300" t="s">
        <v>198</v>
      </c>
      <c r="AA167" s="300">
        <v>44529</v>
      </c>
      <c r="AB167" s="300">
        <v>44529</v>
      </c>
      <c r="AC167" s="300"/>
      <c r="AD167" s="300"/>
      <c r="AE167" s="300"/>
      <c r="AF167" s="356"/>
      <c r="AG167" s="300" t="str">
        <f>IFERROR(IF(VLOOKUP(功能_33[[#This Row],[功能代號]],E:Q,11,FALSE)=0,"",VLOOKUP(功能_33[[#This Row],[功能代號]],E:Q,11,FALSE)),"")</f>
        <v>蔡珮瑜</v>
      </c>
      <c r="AH167" s="300"/>
      <c r="AI167" s="300"/>
      <c r="AJ167" s="293"/>
      <c r="AK167" s="300"/>
      <c r="AL167" s="292" t="s">
        <v>192</v>
      </c>
      <c r="AN167" s="293" t="e">
        <f>VLOOKUP(功能_33[[#This Row],[功能代號]],需二審tmp!A:A,1,FALSE)</f>
        <v>#N/A</v>
      </c>
      <c r="AO167" s="357">
        <v>44526</v>
      </c>
      <c r="AQ167" s="579" t="str">
        <f t="shared" si="15"/>
        <v/>
      </c>
      <c r="AR167" s="581" t="str">
        <f t="shared" si="16"/>
        <v>6-7</v>
      </c>
      <c r="AS167" s="583" t="str">
        <f t="shared" si="17"/>
        <v/>
      </c>
      <c r="AT167" s="585" t="str">
        <f t="shared" si="18"/>
        <v/>
      </c>
      <c r="AU167" s="587" t="str">
        <f t="shared" si="19"/>
        <v/>
      </c>
      <c r="AV167" s="589" t="str">
        <f t="shared" si="20"/>
        <v/>
      </c>
      <c r="AW167" s="613" t="str">
        <f>IFERROR(VLOOKUP(功能_33[[#This Row],[流程]],#REF!,1,FALSE),"")</f>
        <v/>
      </c>
    </row>
    <row r="168" spans="3:49" ht="14.25" customHeight="1" x14ac:dyDescent="0.3">
      <c r="C168" s="293" t="s">
        <v>96</v>
      </c>
      <c r="D168" s="293" t="s">
        <v>2916</v>
      </c>
      <c r="E168" s="292" t="s">
        <v>568</v>
      </c>
      <c r="F168" s="293" t="s">
        <v>569</v>
      </c>
      <c r="G168" s="293"/>
      <c r="H168" s="292" t="s">
        <v>195</v>
      </c>
      <c r="I168" s="292" t="s">
        <v>318</v>
      </c>
      <c r="J168" s="226" t="s">
        <v>3003</v>
      </c>
      <c r="K168" s="300">
        <v>44515</v>
      </c>
      <c r="L168" s="300">
        <v>44466</v>
      </c>
      <c r="M168" s="300">
        <v>44466</v>
      </c>
      <c r="N168" s="292" t="s">
        <v>7</v>
      </c>
      <c r="O168" s="292" t="s">
        <v>11</v>
      </c>
      <c r="T168" s="292"/>
      <c r="V168" s="292"/>
      <c r="W168" s="292"/>
      <c r="X168" s="293" t="str">
        <f>VLOOKUP(功能_33[[#This Row],[User]],SKL放款!A:G,7,FALSE)</f>
        <v>放款服務課</v>
      </c>
      <c r="Y168" s="300">
        <v>44533</v>
      </c>
      <c r="Z168" s="300" t="s">
        <v>198</v>
      </c>
      <c r="AA168" s="300">
        <v>44529</v>
      </c>
      <c r="AB168" s="300">
        <v>44529</v>
      </c>
      <c r="AC168" s="300"/>
      <c r="AD168" s="300"/>
      <c r="AE168" s="300"/>
      <c r="AF168" s="356"/>
      <c r="AG168" s="300" t="str">
        <f>IFERROR(IF(VLOOKUP(功能_33[[#This Row],[功能代號]],E:Q,11,FALSE)=0,"",VLOOKUP(功能_33[[#This Row],[功能代號]],E:Q,11,FALSE)),"")</f>
        <v>蔡珮瑜</v>
      </c>
      <c r="AH168" s="300"/>
      <c r="AI168" s="300"/>
      <c r="AJ168" s="293"/>
      <c r="AK168" s="300"/>
      <c r="AL168" s="292" t="s">
        <v>192</v>
      </c>
      <c r="AN168" s="293" t="e">
        <f>VLOOKUP(功能_33[[#This Row],[功能代號]],需二審tmp!A:A,1,FALSE)</f>
        <v>#N/A</v>
      </c>
      <c r="AO168" s="357">
        <v>44526</v>
      </c>
      <c r="AQ168" s="579" t="str">
        <f t="shared" si="15"/>
        <v/>
      </c>
      <c r="AR168" s="581" t="str">
        <f t="shared" si="16"/>
        <v>6-7</v>
      </c>
      <c r="AS168" s="583" t="str">
        <f t="shared" si="17"/>
        <v/>
      </c>
      <c r="AT168" s="585" t="str">
        <f t="shared" si="18"/>
        <v/>
      </c>
      <c r="AU168" s="587" t="str">
        <f t="shared" si="19"/>
        <v/>
      </c>
      <c r="AV168" s="589" t="str">
        <f t="shared" si="20"/>
        <v/>
      </c>
      <c r="AW168" s="613" t="str">
        <f>IFERROR(VLOOKUP(功能_33[[#This Row],[流程]],#REF!,1,FALSE),"")</f>
        <v/>
      </c>
    </row>
    <row r="169" spans="3:49" ht="14.25" customHeight="1" x14ac:dyDescent="0.3">
      <c r="C169" s="293" t="s">
        <v>96</v>
      </c>
      <c r="D169" s="293" t="s">
        <v>2915</v>
      </c>
      <c r="E169" s="292" t="s">
        <v>570</v>
      </c>
      <c r="F169" s="293" t="s">
        <v>571</v>
      </c>
      <c r="G169" s="293"/>
      <c r="H169" s="292" t="s">
        <v>195</v>
      </c>
      <c r="I169" s="292" t="s">
        <v>318</v>
      </c>
      <c r="J169" s="226" t="s">
        <v>422</v>
      </c>
      <c r="K169" s="300">
        <v>44516</v>
      </c>
      <c r="L169" s="300">
        <v>44467</v>
      </c>
      <c r="M169" s="300">
        <v>44467</v>
      </c>
      <c r="N169" s="292" t="s">
        <v>12</v>
      </c>
      <c r="O169" s="292" t="s">
        <v>572</v>
      </c>
      <c r="T169" s="292"/>
      <c r="V169" s="292"/>
      <c r="W169" s="292"/>
      <c r="X169" s="293" t="str">
        <f>VLOOKUP(功能_33[[#This Row],[User]],SKL放款!A:G,7,FALSE)</f>
        <v>放款審查課</v>
      </c>
      <c r="Y169" s="300">
        <v>44533</v>
      </c>
      <c r="Z169" s="300" t="s">
        <v>198</v>
      </c>
      <c r="AA169" s="300">
        <v>44467</v>
      </c>
      <c r="AB169" s="300">
        <v>44467</v>
      </c>
      <c r="AC169" s="300"/>
      <c r="AD169" s="300"/>
      <c r="AE169" s="300"/>
      <c r="AF169" s="356"/>
      <c r="AG169" s="300" t="str">
        <f>IFERROR(IF(VLOOKUP(功能_33[[#This Row],[功能代號]],E:Q,11,FALSE)=0,"",VLOOKUP(功能_33[[#This Row],[功能代號]],E:Q,11,FALSE)),"")</f>
        <v>鄧雪美</v>
      </c>
      <c r="AH169" s="300"/>
      <c r="AI169" s="300"/>
      <c r="AJ169" s="293"/>
      <c r="AK169" s="300"/>
      <c r="AL169" s="304" t="s">
        <v>573</v>
      </c>
      <c r="AM169" s="305" t="s">
        <v>574</v>
      </c>
      <c r="AN169" s="293" t="e">
        <f>VLOOKUP(功能_33[[#This Row],[功能代號]],需二審tmp!A:A,1,FALSE)</f>
        <v>#N/A</v>
      </c>
      <c r="AO169" s="357">
        <v>44526</v>
      </c>
      <c r="AQ169" s="579" t="str">
        <f t="shared" si="15"/>
        <v/>
      </c>
      <c r="AR169" s="581" t="str">
        <f t="shared" si="16"/>
        <v>6-6</v>
      </c>
      <c r="AS169" s="583" t="str">
        <f t="shared" si="17"/>
        <v/>
      </c>
      <c r="AT169" s="585" t="str">
        <f t="shared" si="18"/>
        <v/>
      </c>
      <c r="AU169" s="587" t="str">
        <f t="shared" si="19"/>
        <v/>
      </c>
      <c r="AV169" s="589" t="str">
        <f t="shared" si="20"/>
        <v/>
      </c>
      <c r="AW169" s="613" t="str">
        <f>IFERROR(VLOOKUP(功能_33[[#This Row],[流程]],#REF!,1,FALSE),"")</f>
        <v/>
      </c>
    </row>
    <row r="170" spans="3:49" ht="14.25" customHeight="1" x14ac:dyDescent="0.3">
      <c r="C170" s="293" t="s">
        <v>96</v>
      </c>
      <c r="D170" s="293" t="s">
        <v>2915</v>
      </c>
      <c r="E170" s="292" t="s">
        <v>575</v>
      </c>
      <c r="F170" s="293" t="s">
        <v>576</v>
      </c>
      <c r="G170" s="293"/>
      <c r="H170" s="292" t="s">
        <v>195</v>
      </c>
      <c r="I170" s="292" t="s">
        <v>318</v>
      </c>
      <c r="J170" s="226" t="s">
        <v>422</v>
      </c>
      <c r="K170" s="300">
        <v>44516</v>
      </c>
      <c r="L170" s="300">
        <v>44467</v>
      </c>
      <c r="M170" s="300">
        <v>44467</v>
      </c>
      <c r="N170" s="292" t="s">
        <v>12</v>
      </c>
      <c r="O170" s="292" t="s">
        <v>572</v>
      </c>
      <c r="T170" s="292"/>
      <c r="V170" s="292"/>
      <c r="W170" s="292"/>
      <c r="X170" s="293" t="str">
        <f>VLOOKUP(功能_33[[#This Row],[User]],SKL放款!A:G,7,FALSE)</f>
        <v>放款審查課</v>
      </c>
      <c r="Y170" s="300">
        <v>44533</v>
      </c>
      <c r="Z170" s="300" t="s">
        <v>198</v>
      </c>
      <c r="AA170" s="300">
        <v>44467</v>
      </c>
      <c r="AB170" s="300">
        <v>44467</v>
      </c>
      <c r="AC170" s="300"/>
      <c r="AD170" s="300"/>
      <c r="AE170" s="300"/>
      <c r="AF170" s="356"/>
      <c r="AG170" s="300" t="str">
        <f>IFERROR(IF(VLOOKUP(功能_33[[#This Row],[功能代號]],E:Q,11,FALSE)=0,"",VLOOKUP(功能_33[[#This Row],[功能代號]],E:Q,11,FALSE)),"")</f>
        <v>鄧雪美</v>
      </c>
      <c r="AH170" s="300"/>
      <c r="AI170" s="300"/>
      <c r="AJ170" s="293"/>
      <c r="AK170" s="300"/>
      <c r="AL170" s="304" t="s">
        <v>573</v>
      </c>
      <c r="AM170" s="305" t="s">
        <v>574</v>
      </c>
      <c r="AN170" s="293" t="e">
        <f>VLOOKUP(功能_33[[#This Row],[功能代號]],需二審tmp!A:A,1,FALSE)</f>
        <v>#N/A</v>
      </c>
      <c r="AO170" s="357">
        <v>44526</v>
      </c>
      <c r="AQ170" s="579" t="str">
        <f t="shared" si="15"/>
        <v/>
      </c>
      <c r="AR170" s="581" t="str">
        <f t="shared" si="16"/>
        <v>6-6</v>
      </c>
      <c r="AS170" s="583" t="str">
        <f t="shared" si="17"/>
        <v/>
      </c>
      <c r="AT170" s="585" t="str">
        <f t="shared" si="18"/>
        <v/>
      </c>
      <c r="AU170" s="587" t="str">
        <f t="shared" si="19"/>
        <v/>
      </c>
      <c r="AV170" s="589" t="str">
        <f t="shared" si="20"/>
        <v/>
      </c>
      <c r="AW170" s="613" t="str">
        <f>IFERROR(VLOOKUP(功能_33[[#This Row],[流程]],#REF!,1,FALSE),"")</f>
        <v/>
      </c>
    </row>
    <row r="171" spans="3:49" ht="14.25" customHeight="1" x14ac:dyDescent="0.3">
      <c r="C171" s="293" t="s">
        <v>96</v>
      </c>
      <c r="D171" s="293" t="s">
        <v>2915</v>
      </c>
      <c r="E171" s="292" t="s">
        <v>577</v>
      </c>
      <c r="F171" s="293" t="s">
        <v>578</v>
      </c>
      <c r="G171" s="293"/>
      <c r="H171" s="292" t="s">
        <v>195</v>
      </c>
      <c r="I171" s="292" t="s">
        <v>318</v>
      </c>
      <c r="J171" s="226" t="s">
        <v>422</v>
      </c>
      <c r="K171" s="300">
        <v>44516</v>
      </c>
      <c r="L171" s="300">
        <v>44467</v>
      </c>
      <c r="M171" s="300">
        <v>44467</v>
      </c>
      <c r="N171" s="292" t="s">
        <v>8</v>
      </c>
      <c r="O171" s="292" t="s">
        <v>572</v>
      </c>
      <c r="T171" s="292"/>
      <c r="V171" s="292"/>
      <c r="W171" s="292"/>
      <c r="X171" s="293" t="str">
        <f>VLOOKUP(功能_33[[#This Row],[User]],SKL放款!A:G,7,FALSE)</f>
        <v>放款審查課</v>
      </c>
      <c r="Y171" s="300">
        <v>44533</v>
      </c>
      <c r="Z171" s="300" t="s">
        <v>198</v>
      </c>
      <c r="AA171" s="300">
        <v>44467</v>
      </c>
      <c r="AB171" s="300">
        <v>44467</v>
      </c>
      <c r="AC171" s="300"/>
      <c r="AD171" s="300"/>
      <c r="AE171" s="300"/>
      <c r="AF171" s="356"/>
      <c r="AG171" s="300" t="str">
        <f>IFERROR(IF(VLOOKUP(功能_33[[#This Row],[功能代號]],E:Q,11,FALSE)=0,"",VLOOKUP(功能_33[[#This Row],[功能代號]],E:Q,11,FALSE)),"")</f>
        <v>鄧雪美</v>
      </c>
      <c r="AH171" s="300"/>
      <c r="AI171" s="300"/>
      <c r="AJ171" s="293"/>
      <c r="AK171" s="300"/>
      <c r="AL171" s="304" t="s">
        <v>579</v>
      </c>
      <c r="AM171" s="305" t="s">
        <v>580</v>
      </c>
      <c r="AN171" s="293" t="e">
        <f>VLOOKUP(功能_33[[#This Row],[功能代號]],需二審tmp!A:A,1,FALSE)</f>
        <v>#N/A</v>
      </c>
      <c r="AO171" s="357">
        <v>44526</v>
      </c>
      <c r="AQ171" s="579" t="str">
        <f t="shared" si="15"/>
        <v/>
      </c>
      <c r="AR171" s="581" t="str">
        <f t="shared" si="16"/>
        <v>6-6</v>
      </c>
      <c r="AS171" s="583" t="str">
        <f t="shared" si="17"/>
        <v/>
      </c>
      <c r="AT171" s="585" t="str">
        <f t="shared" si="18"/>
        <v/>
      </c>
      <c r="AU171" s="587" t="str">
        <f t="shared" si="19"/>
        <v/>
      </c>
      <c r="AV171" s="589" t="str">
        <f t="shared" si="20"/>
        <v/>
      </c>
      <c r="AW171" s="613" t="str">
        <f>IFERROR(VLOOKUP(功能_33[[#This Row],[流程]],#REF!,1,FALSE),"")</f>
        <v/>
      </c>
    </row>
    <row r="172" spans="3:49" ht="14.25" customHeight="1" x14ac:dyDescent="0.3">
      <c r="C172" s="293" t="s">
        <v>96</v>
      </c>
      <c r="D172" s="293" t="s">
        <v>2915</v>
      </c>
      <c r="E172" s="292" t="s">
        <v>581</v>
      </c>
      <c r="F172" s="293" t="s">
        <v>582</v>
      </c>
      <c r="G172" s="293"/>
      <c r="H172" s="292" t="s">
        <v>195</v>
      </c>
      <c r="I172" s="292" t="s">
        <v>318</v>
      </c>
      <c r="J172" s="226" t="s">
        <v>422</v>
      </c>
      <c r="K172" s="300">
        <v>44516</v>
      </c>
      <c r="L172" s="300">
        <v>44467</v>
      </c>
      <c r="M172" s="300">
        <v>44467</v>
      </c>
      <c r="N172" s="292" t="s">
        <v>8</v>
      </c>
      <c r="O172" s="292" t="s">
        <v>572</v>
      </c>
      <c r="T172" s="292"/>
      <c r="V172" s="292"/>
      <c r="W172" s="292"/>
      <c r="X172" s="293" t="str">
        <f>VLOOKUP(功能_33[[#This Row],[User]],SKL放款!A:G,7,FALSE)</f>
        <v>放款審查課</v>
      </c>
      <c r="Y172" s="300">
        <v>44533</v>
      </c>
      <c r="Z172" s="300" t="s">
        <v>198</v>
      </c>
      <c r="AA172" s="300">
        <v>44467</v>
      </c>
      <c r="AB172" s="300">
        <v>44467</v>
      </c>
      <c r="AC172" s="300"/>
      <c r="AD172" s="300"/>
      <c r="AE172" s="300"/>
      <c r="AF172" s="356"/>
      <c r="AG172" s="300" t="str">
        <f>IFERROR(IF(VLOOKUP(功能_33[[#This Row],[功能代號]],E:Q,11,FALSE)=0,"",VLOOKUP(功能_33[[#This Row],[功能代號]],E:Q,11,FALSE)),"")</f>
        <v>鄧雪美</v>
      </c>
      <c r="AH172" s="300"/>
      <c r="AI172" s="300"/>
      <c r="AJ172" s="293"/>
      <c r="AK172" s="300"/>
      <c r="AL172" s="304" t="s">
        <v>579</v>
      </c>
      <c r="AM172" s="305" t="s">
        <v>580</v>
      </c>
      <c r="AN172" s="293" t="e">
        <f>VLOOKUP(功能_33[[#This Row],[功能代號]],需二審tmp!A:A,1,FALSE)</f>
        <v>#N/A</v>
      </c>
      <c r="AO172" s="357">
        <v>44526</v>
      </c>
      <c r="AQ172" s="579" t="str">
        <f t="shared" si="15"/>
        <v/>
      </c>
      <c r="AR172" s="581" t="str">
        <f t="shared" si="16"/>
        <v>6-6</v>
      </c>
      <c r="AS172" s="583" t="str">
        <f t="shared" si="17"/>
        <v/>
      </c>
      <c r="AT172" s="585" t="str">
        <f t="shared" si="18"/>
        <v/>
      </c>
      <c r="AU172" s="587" t="str">
        <f t="shared" si="19"/>
        <v/>
      </c>
      <c r="AV172" s="589" t="str">
        <f t="shared" si="20"/>
        <v/>
      </c>
      <c r="AW172" s="613" t="str">
        <f>IFERROR(VLOOKUP(功能_33[[#This Row],[流程]],#REF!,1,FALSE),"")</f>
        <v/>
      </c>
    </row>
    <row r="173" spans="3:49" ht="14.25" customHeight="1" x14ac:dyDescent="0.3">
      <c r="C173" s="293" t="s">
        <v>96</v>
      </c>
      <c r="D173" s="293" t="s">
        <v>2916</v>
      </c>
      <c r="E173" s="292" t="s">
        <v>583</v>
      </c>
      <c r="F173" s="293" t="s">
        <v>584</v>
      </c>
      <c r="G173" s="293"/>
      <c r="H173" s="292" t="s">
        <v>195</v>
      </c>
      <c r="I173" s="292" t="s">
        <v>318</v>
      </c>
      <c r="J173" s="226" t="s">
        <v>422</v>
      </c>
      <c r="K173" s="300">
        <v>44516</v>
      </c>
      <c r="L173" s="300">
        <v>44467</v>
      </c>
      <c r="M173" s="300">
        <v>44472</v>
      </c>
      <c r="N173" s="292" t="s">
        <v>12</v>
      </c>
      <c r="O173" s="292" t="s">
        <v>572</v>
      </c>
      <c r="T173" s="292"/>
      <c r="V173" s="292"/>
      <c r="W173" s="292"/>
      <c r="X173" s="293" t="str">
        <f>VLOOKUP(功能_33[[#This Row],[User]],SKL放款!A:G,7,FALSE)</f>
        <v>放款審查課</v>
      </c>
      <c r="Y173" s="300">
        <v>44472</v>
      </c>
      <c r="Z173" s="300" t="s">
        <v>135</v>
      </c>
      <c r="AA173" s="283">
        <v>44544</v>
      </c>
      <c r="AB173" s="300"/>
      <c r="AC173" s="300"/>
      <c r="AD173" s="300"/>
      <c r="AE173" s="300"/>
      <c r="AF173" s="356"/>
      <c r="AG173" s="300" t="str">
        <f>IFERROR(IF(VLOOKUP(功能_33[[#This Row],[功能代號]],E:Q,11,FALSE)=0,"",VLOOKUP(功能_33[[#This Row],[功能代號]],E:Q,11,FALSE)),"")</f>
        <v>鄧雪美</v>
      </c>
      <c r="AH173" s="300"/>
      <c r="AI173" s="300"/>
      <c r="AJ173" s="293"/>
      <c r="AK173" s="300"/>
      <c r="AL173" s="304" t="s">
        <v>585</v>
      </c>
      <c r="AM173" s="305" t="s">
        <v>586</v>
      </c>
      <c r="AN173" s="293" t="str">
        <f>VLOOKUP(功能_33[[#This Row],[功能代號]],需二審tmp!A:A,1,FALSE)</f>
        <v>L6075</v>
      </c>
      <c r="AO173" s="357">
        <v>44526</v>
      </c>
      <c r="AQ173" s="579" t="str">
        <f t="shared" si="15"/>
        <v/>
      </c>
      <c r="AR173" s="581" t="str">
        <f t="shared" si="16"/>
        <v/>
      </c>
      <c r="AS173" s="583" t="str">
        <f t="shared" si="17"/>
        <v>6-7</v>
      </c>
      <c r="AT173" s="585" t="str">
        <f t="shared" si="18"/>
        <v/>
      </c>
      <c r="AU173" s="587" t="str">
        <f t="shared" si="19"/>
        <v/>
      </c>
      <c r="AV173" s="589" t="str">
        <f t="shared" si="20"/>
        <v/>
      </c>
      <c r="AW173" s="613" t="str">
        <f>IFERROR(VLOOKUP(功能_33[[#This Row],[流程]],#REF!,1,FALSE),"")</f>
        <v/>
      </c>
    </row>
    <row r="174" spans="3:49" ht="14.25" customHeight="1" x14ac:dyDescent="0.3">
      <c r="C174" s="293" t="s">
        <v>96</v>
      </c>
      <c r="D174" s="293" t="s">
        <v>2916</v>
      </c>
      <c r="E174" s="292" t="s">
        <v>587</v>
      </c>
      <c r="F174" s="293" t="s">
        <v>586</v>
      </c>
      <c r="G174" s="293"/>
      <c r="H174" s="292" t="s">
        <v>195</v>
      </c>
      <c r="I174" s="292" t="s">
        <v>318</v>
      </c>
      <c r="J174" s="226" t="s">
        <v>422</v>
      </c>
      <c r="K174" s="300">
        <v>44516</v>
      </c>
      <c r="L174" s="300">
        <v>44467</v>
      </c>
      <c r="M174" s="300">
        <v>44472</v>
      </c>
      <c r="N174" s="292" t="s">
        <v>12</v>
      </c>
      <c r="O174" s="292" t="s">
        <v>572</v>
      </c>
      <c r="T174" s="292"/>
      <c r="V174" s="292"/>
      <c r="W174" s="292"/>
      <c r="X174" s="293" t="str">
        <f>VLOOKUP(功能_33[[#This Row],[User]],SKL放款!A:G,7,FALSE)</f>
        <v>放款審查課</v>
      </c>
      <c r="Y174" s="300">
        <v>44472</v>
      </c>
      <c r="Z174" s="300" t="s">
        <v>135</v>
      </c>
      <c r="AA174" s="283">
        <v>44544</v>
      </c>
      <c r="AB174" s="300"/>
      <c r="AC174" s="300"/>
      <c r="AD174" s="300"/>
      <c r="AE174" s="300"/>
      <c r="AF174" s="356"/>
      <c r="AG174" s="300" t="str">
        <f>IFERROR(IF(VLOOKUP(功能_33[[#This Row],[功能代號]],E:Q,11,FALSE)=0,"",VLOOKUP(功能_33[[#This Row],[功能代號]],E:Q,11,FALSE)),"")</f>
        <v>鄧雪美</v>
      </c>
      <c r="AH174" s="300"/>
      <c r="AI174" s="300"/>
      <c r="AJ174" s="293"/>
      <c r="AK174" s="300"/>
      <c r="AL174" s="304" t="s">
        <v>585</v>
      </c>
      <c r="AM174" s="305" t="s">
        <v>586</v>
      </c>
      <c r="AN174" s="293" t="str">
        <f>VLOOKUP(功能_33[[#This Row],[功能代號]],需二審tmp!A:A,1,FALSE)</f>
        <v>L6705</v>
      </c>
      <c r="AO174" s="357">
        <v>44526</v>
      </c>
      <c r="AQ174" s="579" t="str">
        <f t="shared" si="15"/>
        <v/>
      </c>
      <c r="AR174" s="581" t="str">
        <f t="shared" si="16"/>
        <v/>
      </c>
      <c r="AS174" s="583" t="str">
        <f t="shared" si="17"/>
        <v>6-7</v>
      </c>
      <c r="AT174" s="585" t="str">
        <f t="shared" si="18"/>
        <v/>
      </c>
      <c r="AU174" s="587" t="str">
        <f t="shared" si="19"/>
        <v/>
      </c>
      <c r="AV174" s="589" t="str">
        <f t="shared" si="20"/>
        <v/>
      </c>
      <c r="AW174" s="613" t="str">
        <f>IFERROR(VLOOKUP(功能_33[[#This Row],[流程]],#REF!,1,FALSE),"")</f>
        <v/>
      </c>
    </row>
    <row r="175" spans="3:49" ht="14.25" customHeight="1" x14ac:dyDescent="0.3">
      <c r="C175" s="293" t="s">
        <v>96</v>
      </c>
      <c r="D175" s="293" t="s">
        <v>2915</v>
      </c>
      <c r="E175" s="292" t="s">
        <v>588</v>
      </c>
      <c r="F175" s="293" t="s">
        <v>589</v>
      </c>
      <c r="G175" s="293"/>
      <c r="H175" s="292" t="s">
        <v>195</v>
      </c>
      <c r="I175" s="292" t="s">
        <v>318</v>
      </c>
      <c r="J175" s="226" t="s">
        <v>422</v>
      </c>
      <c r="K175" s="300">
        <v>44516</v>
      </c>
      <c r="L175" s="300">
        <v>44467</v>
      </c>
      <c r="M175" s="300">
        <v>44467</v>
      </c>
      <c r="N175" s="292" t="s">
        <v>12</v>
      </c>
      <c r="O175" s="292" t="s">
        <v>572</v>
      </c>
      <c r="T175" s="292"/>
      <c r="V175" s="292"/>
      <c r="W175" s="292"/>
      <c r="X175" s="293" t="str">
        <f>VLOOKUP(功能_33[[#This Row],[User]],SKL放款!A:G,7,FALSE)</f>
        <v>放款審查課</v>
      </c>
      <c r="Y175" s="300">
        <v>44533</v>
      </c>
      <c r="Z175" s="300" t="s">
        <v>198</v>
      </c>
      <c r="AA175" s="300">
        <v>44467</v>
      </c>
      <c r="AB175" s="300">
        <v>44467</v>
      </c>
      <c r="AC175" s="300"/>
      <c r="AD175" s="300"/>
      <c r="AE175" s="300"/>
      <c r="AF175" s="356"/>
      <c r="AG175" s="300" t="str">
        <f>IFERROR(IF(VLOOKUP(功能_33[[#This Row],[功能代號]],E:Q,11,FALSE)=0,"",VLOOKUP(功能_33[[#This Row],[功能代號]],E:Q,11,FALSE)),"")</f>
        <v>鄧雪美</v>
      </c>
      <c r="AH175" s="300"/>
      <c r="AI175" s="300"/>
      <c r="AJ175" s="293"/>
      <c r="AK175" s="300"/>
      <c r="AL175" s="304" t="s">
        <v>590</v>
      </c>
      <c r="AM175" s="305" t="s">
        <v>591</v>
      </c>
      <c r="AN175" s="293" t="e">
        <f>VLOOKUP(功能_33[[#This Row],[功能代號]],需二審tmp!A:A,1,FALSE)</f>
        <v>#N/A</v>
      </c>
      <c r="AO175" s="357">
        <v>44526</v>
      </c>
      <c r="AQ175" s="579" t="str">
        <f t="shared" si="15"/>
        <v/>
      </c>
      <c r="AR175" s="581" t="str">
        <f t="shared" si="16"/>
        <v>6-6</v>
      </c>
      <c r="AS175" s="583" t="str">
        <f t="shared" si="17"/>
        <v/>
      </c>
      <c r="AT175" s="585" t="str">
        <f t="shared" si="18"/>
        <v/>
      </c>
      <c r="AU175" s="587" t="str">
        <f t="shared" si="19"/>
        <v/>
      </c>
      <c r="AV175" s="589" t="str">
        <f t="shared" si="20"/>
        <v/>
      </c>
      <c r="AW175" s="613" t="str">
        <f>IFERROR(VLOOKUP(功能_33[[#This Row],[流程]],#REF!,1,FALSE),"")</f>
        <v/>
      </c>
    </row>
    <row r="176" spans="3:49" ht="14.25" customHeight="1" x14ac:dyDescent="0.3">
      <c r="C176" s="293" t="s">
        <v>96</v>
      </c>
      <c r="D176" s="293" t="s">
        <v>2915</v>
      </c>
      <c r="E176" s="292" t="s">
        <v>592</v>
      </c>
      <c r="F176" s="293" t="s">
        <v>591</v>
      </c>
      <c r="G176" s="293"/>
      <c r="H176" s="292" t="s">
        <v>195</v>
      </c>
      <c r="I176" s="292" t="s">
        <v>318</v>
      </c>
      <c r="J176" s="226" t="s">
        <v>422</v>
      </c>
      <c r="K176" s="300">
        <v>44516</v>
      </c>
      <c r="L176" s="300">
        <v>44467</v>
      </c>
      <c r="M176" s="300">
        <v>44467</v>
      </c>
      <c r="N176" s="292" t="s">
        <v>12</v>
      </c>
      <c r="O176" s="292" t="s">
        <v>572</v>
      </c>
      <c r="T176" s="292"/>
      <c r="V176" s="292"/>
      <c r="W176" s="292"/>
      <c r="X176" s="293" t="str">
        <f>VLOOKUP(功能_33[[#This Row],[User]],SKL放款!A:G,7,FALSE)</f>
        <v>放款審查課</v>
      </c>
      <c r="Y176" s="300">
        <v>44533</v>
      </c>
      <c r="Z176" s="300" t="s">
        <v>198</v>
      </c>
      <c r="AA176" s="300">
        <v>44467</v>
      </c>
      <c r="AB176" s="300">
        <v>44467</v>
      </c>
      <c r="AC176" s="300"/>
      <c r="AD176" s="300"/>
      <c r="AE176" s="300"/>
      <c r="AF176" s="356"/>
      <c r="AG176" s="300" t="str">
        <f>IFERROR(IF(VLOOKUP(功能_33[[#This Row],[功能代號]],E:Q,11,FALSE)=0,"",VLOOKUP(功能_33[[#This Row],[功能代號]],E:Q,11,FALSE)),"")</f>
        <v>鄧雪美</v>
      </c>
      <c r="AH176" s="300"/>
      <c r="AI176" s="300"/>
      <c r="AJ176" s="293"/>
      <c r="AK176" s="300"/>
      <c r="AL176" s="304" t="s">
        <v>590</v>
      </c>
      <c r="AM176" s="305" t="s">
        <v>591</v>
      </c>
      <c r="AN176" s="293" t="e">
        <f>VLOOKUP(功能_33[[#This Row],[功能代號]],需二審tmp!A:A,1,FALSE)</f>
        <v>#N/A</v>
      </c>
      <c r="AO176" s="357">
        <v>44526</v>
      </c>
      <c r="AQ176" s="579" t="str">
        <f t="shared" si="15"/>
        <v/>
      </c>
      <c r="AR176" s="581" t="str">
        <f t="shared" si="16"/>
        <v>6-6</v>
      </c>
      <c r="AS176" s="583" t="str">
        <f t="shared" si="17"/>
        <v/>
      </c>
      <c r="AT176" s="585" t="str">
        <f t="shared" si="18"/>
        <v/>
      </c>
      <c r="AU176" s="587" t="str">
        <f t="shared" si="19"/>
        <v/>
      </c>
      <c r="AV176" s="589" t="str">
        <f t="shared" si="20"/>
        <v/>
      </c>
      <c r="AW176" s="613" t="str">
        <f>IFERROR(VLOOKUP(功能_33[[#This Row],[流程]],#REF!,1,FALSE),"")</f>
        <v/>
      </c>
    </row>
    <row r="177" spans="3:49" ht="14.25" customHeight="1" x14ac:dyDescent="0.3">
      <c r="C177" s="293" t="s">
        <v>96</v>
      </c>
      <c r="D177" s="293" t="s">
        <v>2916</v>
      </c>
      <c r="E177" s="292" t="s">
        <v>593</v>
      </c>
      <c r="F177" s="293" t="s">
        <v>594</v>
      </c>
      <c r="G177" s="293"/>
      <c r="H177" s="292" t="s">
        <v>195</v>
      </c>
      <c r="I177" s="292" t="s">
        <v>318</v>
      </c>
      <c r="J177" s="226" t="s">
        <v>422</v>
      </c>
      <c r="K177" s="300">
        <v>44516</v>
      </c>
      <c r="L177" s="300">
        <v>44467</v>
      </c>
      <c r="M177" s="300">
        <v>44472</v>
      </c>
      <c r="N177" s="292" t="s">
        <v>12</v>
      </c>
      <c r="O177" s="292" t="s">
        <v>572</v>
      </c>
      <c r="T177" s="292"/>
      <c r="V177" s="292"/>
      <c r="W177" s="292"/>
      <c r="X177" s="293" t="str">
        <f>VLOOKUP(功能_33[[#This Row],[User]],SKL放款!A:G,7,FALSE)</f>
        <v>放款審查課</v>
      </c>
      <c r="Y177" s="300">
        <v>44472</v>
      </c>
      <c r="Z177" s="300" t="s">
        <v>135</v>
      </c>
      <c r="AA177" s="283">
        <v>44544</v>
      </c>
      <c r="AB177" s="300"/>
      <c r="AC177" s="300"/>
      <c r="AD177" s="300"/>
      <c r="AE177" s="300"/>
      <c r="AF177" s="356"/>
      <c r="AG177" s="300" t="str">
        <f>IFERROR(IF(VLOOKUP(功能_33[[#This Row],[功能代號]],E:Q,11,FALSE)=0,"",VLOOKUP(功能_33[[#This Row],[功能代號]],E:Q,11,FALSE)),"")</f>
        <v>鄧雪美</v>
      </c>
      <c r="AH177" s="300"/>
      <c r="AI177" s="300"/>
      <c r="AJ177" s="293"/>
      <c r="AK177" s="300"/>
      <c r="AL177" s="304" t="s">
        <v>585</v>
      </c>
      <c r="AM177" s="305" t="s">
        <v>586</v>
      </c>
      <c r="AN177" s="293" t="str">
        <f>VLOOKUP(功能_33[[#This Row],[功能代號]],需二審tmp!A:A,1,FALSE)</f>
        <v>L6074</v>
      </c>
      <c r="AO177" s="357">
        <v>44526</v>
      </c>
      <c r="AQ177" s="579" t="str">
        <f t="shared" si="15"/>
        <v/>
      </c>
      <c r="AR177" s="581" t="str">
        <f t="shared" si="16"/>
        <v/>
      </c>
      <c r="AS177" s="583" t="str">
        <f t="shared" si="17"/>
        <v>6-7</v>
      </c>
      <c r="AT177" s="585" t="str">
        <f t="shared" si="18"/>
        <v/>
      </c>
      <c r="AU177" s="587" t="str">
        <f t="shared" si="19"/>
        <v/>
      </c>
      <c r="AV177" s="589" t="str">
        <f t="shared" si="20"/>
        <v/>
      </c>
      <c r="AW177" s="613" t="str">
        <f>IFERROR(VLOOKUP(功能_33[[#This Row],[流程]],#REF!,1,FALSE),"")</f>
        <v/>
      </c>
    </row>
    <row r="178" spans="3:49" ht="14.25" customHeight="1" x14ac:dyDescent="0.3">
      <c r="C178" s="293" t="s">
        <v>96</v>
      </c>
      <c r="D178" s="293" t="s">
        <v>2916</v>
      </c>
      <c r="E178" s="292" t="s">
        <v>595</v>
      </c>
      <c r="F178" s="293" t="s">
        <v>596</v>
      </c>
      <c r="G178" s="293"/>
      <c r="H178" s="292" t="s">
        <v>195</v>
      </c>
      <c r="I178" s="292" t="s">
        <v>318</v>
      </c>
      <c r="J178" s="226" t="s">
        <v>422</v>
      </c>
      <c r="K178" s="300">
        <v>44516</v>
      </c>
      <c r="L178" s="300">
        <v>44467</v>
      </c>
      <c r="M178" s="300">
        <v>44472</v>
      </c>
      <c r="N178" s="292" t="s">
        <v>12</v>
      </c>
      <c r="O178" s="292" t="s">
        <v>572</v>
      </c>
      <c r="T178" s="292"/>
      <c r="V178" s="292"/>
      <c r="W178" s="292"/>
      <c r="X178" s="293" t="str">
        <f>VLOOKUP(功能_33[[#This Row],[User]],SKL放款!A:G,7,FALSE)</f>
        <v>放款審查課</v>
      </c>
      <c r="Y178" s="300">
        <v>44472</v>
      </c>
      <c r="Z178" s="300" t="s">
        <v>135</v>
      </c>
      <c r="AA178" s="283">
        <v>44544</v>
      </c>
      <c r="AB178" s="300"/>
      <c r="AC178" s="300"/>
      <c r="AD178" s="300"/>
      <c r="AE178" s="300"/>
      <c r="AF178" s="356"/>
      <c r="AG178" s="300" t="str">
        <f>IFERROR(IF(VLOOKUP(功能_33[[#This Row],[功能代號]],E:Q,11,FALSE)=0,"",VLOOKUP(功能_33[[#This Row],[功能代號]],E:Q,11,FALSE)),"")</f>
        <v>鄧雪美</v>
      </c>
      <c r="AH178" s="300"/>
      <c r="AI178" s="300"/>
      <c r="AJ178" s="293"/>
      <c r="AK178" s="300"/>
      <c r="AL178" s="304" t="s">
        <v>585</v>
      </c>
      <c r="AM178" s="305" t="s">
        <v>586</v>
      </c>
      <c r="AN178" s="293" t="str">
        <f>VLOOKUP(功能_33[[#This Row],[功能代號]],需二審tmp!A:A,1,FALSE)</f>
        <v>L6704</v>
      </c>
      <c r="AO178" s="357">
        <v>44526</v>
      </c>
      <c r="AQ178" s="579" t="str">
        <f t="shared" si="15"/>
        <v/>
      </c>
      <c r="AR178" s="581" t="str">
        <f t="shared" si="16"/>
        <v/>
      </c>
      <c r="AS178" s="583" t="str">
        <f t="shared" si="17"/>
        <v>6-7</v>
      </c>
      <c r="AT178" s="585" t="str">
        <f t="shared" si="18"/>
        <v/>
      </c>
      <c r="AU178" s="587" t="str">
        <f t="shared" si="19"/>
        <v/>
      </c>
      <c r="AV178" s="589" t="str">
        <f t="shared" si="20"/>
        <v/>
      </c>
      <c r="AW178" s="613" t="str">
        <f>IFERROR(VLOOKUP(功能_33[[#This Row],[流程]],#REF!,1,FALSE),"")</f>
        <v/>
      </c>
    </row>
    <row r="179" spans="3:49" ht="14.25" customHeight="1" x14ac:dyDescent="0.3">
      <c r="C179" s="293" t="s">
        <v>96</v>
      </c>
      <c r="D179" s="293" t="s">
        <v>2915</v>
      </c>
      <c r="E179" s="292" t="s">
        <v>597</v>
      </c>
      <c r="F179" s="293" t="s">
        <v>598</v>
      </c>
      <c r="G179" s="293"/>
      <c r="H179" s="292" t="s">
        <v>195</v>
      </c>
      <c r="I179" s="292" t="s">
        <v>318</v>
      </c>
      <c r="J179" s="226" t="s">
        <v>422</v>
      </c>
      <c r="K179" s="300">
        <v>44516</v>
      </c>
      <c r="L179" s="300">
        <v>44467</v>
      </c>
      <c r="M179" s="300">
        <v>44467</v>
      </c>
      <c r="N179" s="292" t="s">
        <v>8</v>
      </c>
      <c r="O179" s="292" t="s">
        <v>14</v>
      </c>
      <c r="T179" s="292"/>
      <c r="V179" s="292"/>
      <c r="W179" s="292"/>
      <c r="X179" s="293" t="str">
        <f>VLOOKUP(功能_33[[#This Row],[User]],SKL放款!A:G,7,FALSE)</f>
        <v>放款管理課</v>
      </c>
      <c r="Y179" s="300">
        <v>44533</v>
      </c>
      <c r="Z179" s="300" t="s">
        <v>198</v>
      </c>
      <c r="AA179" s="300">
        <v>44530</v>
      </c>
      <c r="AB179" s="300">
        <v>44530</v>
      </c>
      <c r="AC179" s="300"/>
      <c r="AD179" s="300"/>
      <c r="AE179" s="300"/>
      <c r="AF179" s="356"/>
      <c r="AG179" s="300" t="str">
        <f>IFERROR(IF(VLOOKUP(功能_33[[#This Row],[功能代號]],E:Q,11,FALSE)=0,"",VLOOKUP(功能_33[[#This Row],[功能代號]],E:Q,11,FALSE)),"")</f>
        <v>張舜雯</v>
      </c>
      <c r="AH179" s="300"/>
      <c r="AI179" s="300"/>
      <c r="AJ179" s="293"/>
      <c r="AK179" s="300"/>
      <c r="AL179" s="304" t="s">
        <v>599</v>
      </c>
      <c r="AM179" s="305" t="s">
        <v>600</v>
      </c>
      <c r="AN179" s="293" t="e">
        <f>VLOOKUP(功能_33[[#This Row],[功能代號]],需二審tmp!A:A,1,FALSE)</f>
        <v>#N/A</v>
      </c>
      <c r="AO179" s="357">
        <v>44526</v>
      </c>
      <c r="AQ179" s="579" t="str">
        <f t="shared" si="15"/>
        <v/>
      </c>
      <c r="AR179" s="581" t="str">
        <f t="shared" si="16"/>
        <v>6-6</v>
      </c>
      <c r="AS179" s="583" t="str">
        <f t="shared" si="17"/>
        <v/>
      </c>
      <c r="AT179" s="585" t="str">
        <f t="shared" si="18"/>
        <v/>
      </c>
      <c r="AU179" s="587" t="str">
        <f t="shared" si="19"/>
        <v/>
      </c>
      <c r="AV179" s="589" t="str">
        <f t="shared" si="20"/>
        <v/>
      </c>
      <c r="AW179" s="613" t="str">
        <f>IFERROR(VLOOKUP(功能_33[[#This Row],[流程]],#REF!,1,FALSE),"")</f>
        <v/>
      </c>
    </row>
    <row r="180" spans="3:49" ht="14.25" customHeight="1" x14ac:dyDescent="0.3">
      <c r="C180" s="293" t="s">
        <v>96</v>
      </c>
      <c r="D180" s="293" t="s">
        <v>2915</v>
      </c>
      <c r="E180" s="292" t="s">
        <v>601</v>
      </c>
      <c r="F180" s="293" t="s">
        <v>600</v>
      </c>
      <c r="G180" s="293"/>
      <c r="H180" s="292" t="s">
        <v>195</v>
      </c>
      <c r="I180" s="292" t="s">
        <v>318</v>
      </c>
      <c r="J180" s="226" t="s">
        <v>422</v>
      </c>
      <c r="K180" s="300">
        <v>44516</v>
      </c>
      <c r="L180" s="300">
        <v>44467</v>
      </c>
      <c r="M180" s="300">
        <v>44472</v>
      </c>
      <c r="N180" s="292" t="s">
        <v>8</v>
      </c>
      <c r="O180" s="292" t="s">
        <v>14</v>
      </c>
      <c r="T180" s="292"/>
      <c r="V180" s="292"/>
      <c r="W180" s="292"/>
      <c r="X180" s="293" t="str">
        <f>VLOOKUP(功能_33[[#This Row],[User]],SKL放款!A:G,7,FALSE)</f>
        <v>放款管理課</v>
      </c>
      <c r="Y180" s="300">
        <v>44472</v>
      </c>
      <c r="Z180" s="300" t="s">
        <v>135</v>
      </c>
      <c r="AA180" s="300">
        <v>44530</v>
      </c>
      <c r="AB180" s="300">
        <v>44530</v>
      </c>
      <c r="AC180" s="300"/>
      <c r="AD180" s="300"/>
      <c r="AE180" s="300"/>
      <c r="AF180" s="356"/>
      <c r="AG180" s="300" t="str">
        <f>IFERROR(IF(VLOOKUP(功能_33[[#This Row],[功能代號]],E:Q,11,FALSE)=0,"",VLOOKUP(功能_33[[#This Row],[功能代號]],E:Q,11,FALSE)),"")</f>
        <v>張舜雯</v>
      </c>
      <c r="AH180" s="300"/>
      <c r="AI180" s="300"/>
      <c r="AJ180" s="293"/>
      <c r="AK180" s="300"/>
      <c r="AL180" s="304" t="s">
        <v>599</v>
      </c>
      <c r="AM180" s="305" t="s">
        <v>600</v>
      </c>
      <c r="AN180" s="293" t="str">
        <f>VLOOKUP(功能_33[[#This Row],[功能代號]],需二審tmp!A:A,1,FALSE)</f>
        <v>L6605</v>
      </c>
      <c r="AO180" s="357">
        <v>44526</v>
      </c>
      <c r="AQ180" s="579" t="str">
        <f t="shared" si="15"/>
        <v/>
      </c>
      <c r="AR180" s="581" t="str">
        <f t="shared" si="16"/>
        <v>6-6</v>
      </c>
      <c r="AS180" s="583" t="str">
        <f t="shared" si="17"/>
        <v/>
      </c>
      <c r="AT180" s="585" t="str">
        <f t="shared" si="18"/>
        <v/>
      </c>
      <c r="AU180" s="587" t="str">
        <f t="shared" si="19"/>
        <v/>
      </c>
      <c r="AV180" s="589" t="str">
        <f t="shared" si="20"/>
        <v/>
      </c>
      <c r="AW180" s="613" t="str">
        <f>IFERROR(VLOOKUP(功能_33[[#This Row],[流程]],#REF!,1,FALSE),"")</f>
        <v/>
      </c>
    </row>
    <row r="181" spans="3:49" ht="14.25" customHeight="1" x14ac:dyDescent="0.3">
      <c r="C181" s="293" t="s">
        <v>96</v>
      </c>
      <c r="D181" s="293" t="s">
        <v>2915</v>
      </c>
      <c r="E181" s="292" t="s">
        <v>602</v>
      </c>
      <c r="F181" s="293" t="s">
        <v>603</v>
      </c>
      <c r="G181" s="293"/>
      <c r="H181" s="292" t="s">
        <v>195</v>
      </c>
      <c r="I181" s="292" t="s">
        <v>318</v>
      </c>
      <c r="J181" s="226" t="s">
        <v>422</v>
      </c>
      <c r="K181" s="300">
        <v>44516</v>
      </c>
      <c r="L181" s="300">
        <v>44467</v>
      </c>
      <c r="M181" s="300">
        <v>44467</v>
      </c>
      <c r="N181" s="292" t="s">
        <v>8</v>
      </c>
      <c r="O181" s="292" t="s">
        <v>174</v>
      </c>
      <c r="T181" s="292"/>
      <c r="V181" s="292"/>
      <c r="W181" s="292"/>
      <c r="X181" s="293" t="str">
        <f>VLOOKUP(功能_33[[#This Row],[User]],SKL放款!A:G,7,FALSE)</f>
        <v>放款服務課</v>
      </c>
      <c r="Y181" s="300">
        <v>44533</v>
      </c>
      <c r="Z181" s="300" t="s">
        <v>198</v>
      </c>
      <c r="AA181" s="300">
        <v>44529</v>
      </c>
      <c r="AB181" s="300">
        <v>44529</v>
      </c>
      <c r="AC181" s="300"/>
      <c r="AD181" s="300"/>
      <c r="AE181" s="300"/>
      <c r="AF181" s="356"/>
      <c r="AG181" s="300" t="str">
        <f>IFERROR(IF(VLOOKUP(功能_33[[#This Row],[功能代號]],E:Q,11,FALSE)=0,"",VLOOKUP(功能_33[[#This Row],[功能代號]],E:Q,11,FALSE)),"")</f>
        <v>陳政皓</v>
      </c>
      <c r="AH181" s="300"/>
      <c r="AI181" s="300"/>
      <c r="AJ181" s="293"/>
      <c r="AK181" s="300"/>
      <c r="AL181" s="304" t="s">
        <v>604</v>
      </c>
      <c r="AM181" s="305" t="s">
        <v>605</v>
      </c>
      <c r="AN181" s="293" t="e">
        <f>VLOOKUP(功能_33[[#This Row],[功能代號]],需二審tmp!A:A,1,FALSE)</f>
        <v>#N/A</v>
      </c>
      <c r="AO181" s="357">
        <v>44526</v>
      </c>
      <c r="AQ181" s="579" t="str">
        <f t="shared" si="15"/>
        <v/>
      </c>
      <c r="AR181" s="581" t="str">
        <f t="shared" si="16"/>
        <v>6-6</v>
      </c>
      <c r="AS181" s="583" t="str">
        <f t="shared" si="17"/>
        <v/>
      </c>
      <c r="AT181" s="585" t="str">
        <f t="shared" si="18"/>
        <v/>
      </c>
      <c r="AU181" s="587" t="str">
        <f t="shared" si="19"/>
        <v/>
      </c>
      <c r="AV181" s="589" t="str">
        <f t="shared" si="20"/>
        <v/>
      </c>
      <c r="AW181" s="613" t="str">
        <f>IFERROR(VLOOKUP(功能_33[[#This Row],[流程]],#REF!,1,FALSE),"")</f>
        <v/>
      </c>
    </row>
    <row r="182" spans="3:49" ht="14.25" customHeight="1" x14ac:dyDescent="0.3">
      <c r="C182" s="293" t="s">
        <v>96</v>
      </c>
      <c r="D182" s="293" t="s">
        <v>2915</v>
      </c>
      <c r="E182" s="292" t="s">
        <v>606</v>
      </c>
      <c r="F182" s="293" t="s">
        <v>607</v>
      </c>
      <c r="G182" s="293"/>
      <c r="H182" s="292" t="s">
        <v>195</v>
      </c>
      <c r="I182" s="292" t="s">
        <v>318</v>
      </c>
      <c r="J182" s="226" t="s">
        <v>422</v>
      </c>
      <c r="K182" s="300">
        <v>44516</v>
      </c>
      <c r="L182" s="300">
        <v>44467</v>
      </c>
      <c r="M182" s="300">
        <v>44467</v>
      </c>
      <c r="N182" s="292" t="s">
        <v>8</v>
      </c>
      <c r="O182" s="292" t="s">
        <v>174</v>
      </c>
      <c r="T182" s="292"/>
      <c r="V182" s="292"/>
      <c r="W182" s="292"/>
      <c r="X182" s="293" t="str">
        <f>VLOOKUP(功能_33[[#This Row],[User]],SKL放款!A:G,7,FALSE)</f>
        <v>放款服務課</v>
      </c>
      <c r="Y182" s="300">
        <v>44533</v>
      </c>
      <c r="Z182" s="300" t="s">
        <v>198</v>
      </c>
      <c r="AA182" s="300">
        <v>44529</v>
      </c>
      <c r="AB182" s="300">
        <v>44529</v>
      </c>
      <c r="AC182" s="300"/>
      <c r="AD182" s="300"/>
      <c r="AE182" s="300"/>
      <c r="AF182" s="356"/>
      <c r="AG182" s="300" t="str">
        <f>IFERROR(IF(VLOOKUP(功能_33[[#This Row],[功能代號]],E:Q,11,FALSE)=0,"",VLOOKUP(功能_33[[#This Row],[功能代號]],E:Q,11,FALSE)),"")</f>
        <v>陳政皓</v>
      </c>
      <c r="AH182" s="300"/>
      <c r="AI182" s="300"/>
      <c r="AJ182" s="293"/>
      <c r="AK182" s="300"/>
      <c r="AL182" s="304" t="s">
        <v>604</v>
      </c>
      <c r="AM182" s="305" t="s">
        <v>605</v>
      </c>
      <c r="AN182" s="293" t="e">
        <f>VLOOKUP(功能_33[[#This Row],[功能代號]],需二審tmp!A:A,1,FALSE)</f>
        <v>#N/A</v>
      </c>
      <c r="AO182" s="357">
        <v>44526</v>
      </c>
      <c r="AQ182" s="579" t="str">
        <f t="shared" si="15"/>
        <v/>
      </c>
      <c r="AR182" s="581" t="str">
        <f t="shared" si="16"/>
        <v>6-6</v>
      </c>
      <c r="AS182" s="583" t="str">
        <f t="shared" si="17"/>
        <v/>
      </c>
      <c r="AT182" s="585" t="str">
        <f t="shared" si="18"/>
        <v/>
      </c>
      <c r="AU182" s="587" t="str">
        <f t="shared" si="19"/>
        <v/>
      </c>
      <c r="AV182" s="589" t="str">
        <f t="shared" si="20"/>
        <v/>
      </c>
      <c r="AW182" s="613" t="str">
        <f>IFERROR(VLOOKUP(功能_33[[#This Row],[流程]],#REF!,1,FALSE),"")</f>
        <v/>
      </c>
    </row>
    <row r="183" spans="3:49" ht="14.25" customHeight="1" x14ac:dyDescent="0.3">
      <c r="C183" s="293" t="s">
        <v>96</v>
      </c>
      <c r="D183" s="293" t="s">
        <v>2916</v>
      </c>
      <c r="E183" s="292" t="s">
        <v>608</v>
      </c>
      <c r="F183" s="293" t="s">
        <v>609</v>
      </c>
      <c r="G183" s="293"/>
      <c r="H183" s="292" t="s">
        <v>195</v>
      </c>
      <c r="I183" s="292" t="s">
        <v>318</v>
      </c>
      <c r="J183" s="226" t="s">
        <v>422</v>
      </c>
      <c r="K183" s="300">
        <v>44516</v>
      </c>
      <c r="L183" s="300">
        <v>44467</v>
      </c>
      <c r="M183" s="300">
        <v>44467</v>
      </c>
      <c r="N183" s="292" t="s">
        <v>8</v>
      </c>
      <c r="O183" s="292" t="s">
        <v>174</v>
      </c>
      <c r="T183" s="292"/>
      <c r="V183" s="292"/>
      <c r="W183" s="292"/>
      <c r="X183" s="293" t="str">
        <f>VLOOKUP(功能_33[[#This Row],[User]],SKL放款!A:G,7,FALSE)</f>
        <v>放款服務課</v>
      </c>
      <c r="Y183" s="300">
        <v>44533</v>
      </c>
      <c r="Z183" s="300" t="s">
        <v>198</v>
      </c>
      <c r="AA183" s="300">
        <v>44529</v>
      </c>
      <c r="AB183" s="300">
        <v>44529</v>
      </c>
      <c r="AC183" s="300"/>
      <c r="AD183" s="300"/>
      <c r="AE183" s="300"/>
      <c r="AF183" s="356"/>
      <c r="AG183" s="300" t="str">
        <f>IFERROR(IF(VLOOKUP(功能_33[[#This Row],[功能代號]],E:Q,11,FALSE)=0,"",VLOOKUP(功能_33[[#This Row],[功能代號]],E:Q,11,FALSE)),"")</f>
        <v>陳政皓</v>
      </c>
      <c r="AH183" s="300"/>
      <c r="AI183" s="300"/>
      <c r="AJ183" s="293"/>
      <c r="AK183" s="300"/>
      <c r="AL183" s="304" t="s">
        <v>610</v>
      </c>
      <c r="AM183" s="305" t="s">
        <v>611</v>
      </c>
      <c r="AN183" s="293" t="e">
        <f>VLOOKUP(功能_33[[#This Row],[功能代號]],需二審tmp!A:A,1,FALSE)</f>
        <v>#N/A</v>
      </c>
      <c r="AO183" s="357">
        <v>44526</v>
      </c>
      <c r="AQ183" s="579" t="str">
        <f t="shared" si="15"/>
        <v/>
      </c>
      <c r="AR183" s="581" t="str">
        <f t="shared" si="16"/>
        <v>6-7</v>
      </c>
      <c r="AS183" s="583" t="str">
        <f t="shared" si="17"/>
        <v/>
      </c>
      <c r="AT183" s="585" t="str">
        <f t="shared" si="18"/>
        <v/>
      </c>
      <c r="AU183" s="587" t="str">
        <f t="shared" si="19"/>
        <v/>
      </c>
      <c r="AV183" s="589" t="str">
        <f t="shared" si="20"/>
        <v/>
      </c>
      <c r="AW183" s="613" t="str">
        <f>IFERROR(VLOOKUP(功能_33[[#This Row],[流程]],#REF!,1,FALSE),"")</f>
        <v/>
      </c>
    </row>
    <row r="184" spans="3:49" ht="14.25" customHeight="1" x14ac:dyDescent="0.3">
      <c r="C184" s="293" t="s">
        <v>96</v>
      </c>
      <c r="D184" s="293" t="s">
        <v>2916</v>
      </c>
      <c r="E184" s="292" t="s">
        <v>612</v>
      </c>
      <c r="F184" s="293" t="s">
        <v>611</v>
      </c>
      <c r="G184" s="293"/>
      <c r="H184" s="292" t="s">
        <v>195</v>
      </c>
      <c r="I184" s="292" t="s">
        <v>318</v>
      </c>
      <c r="J184" s="226" t="s">
        <v>422</v>
      </c>
      <c r="K184" s="300">
        <v>44516</v>
      </c>
      <c r="L184" s="300">
        <v>44467</v>
      </c>
      <c r="M184" s="300">
        <v>44467</v>
      </c>
      <c r="N184" s="292" t="s">
        <v>12</v>
      </c>
      <c r="O184" s="292" t="s">
        <v>174</v>
      </c>
      <c r="T184" s="292"/>
      <c r="V184" s="292"/>
      <c r="W184" s="292"/>
      <c r="X184" s="293" t="str">
        <f>VLOOKUP(功能_33[[#This Row],[User]],SKL放款!A:G,7,FALSE)</f>
        <v>放款服務課</v>
      </c>
      <c r="Y184" s="300">
        <v>44533</v>
      </c>
      <c r="Z184" s="300" t="s">
        <v>198</v>
      </c>
      <c r="AA184" s="300">
        <v>44529</v>
      </c>
      <c r="AB184" s="300">
        <v>44529</v>
      </c>
      <c r="AC184" s="300"/>
      <c r="AD184" s="300"/>
      <c r="AE184" s="300"/>
      <c r="AF184" s="356"/>
      <c r="AG184" s="300" t="str">
        <f>IFERROR(IF(VLOOKUP(功能_33[[#This Row],[功能代號]],E:Q,11,FALSE)=0,"",VLOOKUP(功能_33[[#This Row],[功能代號]],E:Q,11,FALSE)),"")</f>
        <v>陳政皓</v>
      </c>
      <c r="AH184" s="300"/>
      <c r="AI184" s="300"/>
      <c r="AJ184" s="293"/>
      <c r="AK184" s="300"/>
      <c r="AL184" s="304" t="s">
        <v>610</v>
      </c>
      <c r="AM184" s="305" t="s">
        <v>611</v>
      </c>
      <c r="AN184" s="293" t="e">
        <f>VLOOKUP(功能_33[[#This Row],[功能代號]],需二審tmp!A:A,1,FALSE)</f>
        <v>#N/A</v>
      </c>
      <c r="AO184" s="357">
        <v>44526</v>
      </c>
      <c r="AQ184" s="579" t="str">
        <f t="shared" si="15"/>
        <v/>
      </c>
      <c r="AR184" s="581" t="str">
        <f t="shared" si="16"/>
        <v>6-7</v>
      </c>
      <c r="AS184" s="583" t="str">
        <f t="shared" si="17"/>
        <v/>
      </c>
      <c r="AT184" s="585" t="str">
        <f t="shared" si="18"/>
        <v/>
      </c>
      <c r="AU184" s="587" t="str">
        <f t="shared" si="19"/>
        <v/>
      </c>
      <c r="AV184" s="589" t="str">
        <f t="shared" si="20"/>
        <v/>
      </c>
      <c r="AW184" s="613" t="str">
        <f>IFERROR(VLOOKUP(功能_33[[#This Row],[流程]],#REF!,1,FALSE),"")</f>
        <v/>
      </c>
    </row>
    <row r="185" spans="3:49" ht="14.25" customHeight="1" x14ac:dyDescent="0.3">
      <c r="C185" s="293" t="s">
        <v>96</v>
      </c>
      <c r="D185" s="293" t="s">
        <v>2916</v>
      </c>
      <c r="E185" s="292" t="s">
        <v>613</v>
      </c>
      <c r="F185" s="293" t="s">
        <v>614</v>
      </c>
      <c r="G185" s="293"/>
      <c r="H185" s="292" t="s">
        <v>195</v>
      </c>
      <c r="I185" s="292" t="s">
        <v>318</v>
      </c>
      <c r="J185" s="226" t="s">
        <v>422</v>
      </c>
      <c r="K185" s="300">
        <v>44516</v>
      </c>
      <c r="L185" s="300">
        <v>44467</v>
      </c>
      <c r="M185" s="300">
        <v>44467</v>
      </c>
      <c r="N185" s="292" t="s">
        <v>12</v>
      </c>
      <c r="O185" s="292" t="s">
        <v>174</v>
      </c>
      <c r="T185" s="292"/>
      <c r="V185" s="292"/>
      <c r="W185" s="292"/>
      <c r="X185" s="293" t="str">
        <f>VLOOKUP(功能_33[[#This Row],[User]],SKL放款!A:G,7,FALSE)</f>
        <v>放款服務課</v>
      </c>
      <c r="Y185" s="300">
        <v>44533</v>
      </c>
      <c r="Z185" s="300" t="s">
        <v>198</v>
      </c>
      <c r="AA185" s="300">
        <v>44529</v>
      </c>
      <c r="AB185" s="300">
        <v>44529</v>
      </c>
      <c r="AC185" s="300"/>
      <c r="AD185" s="300"/>
      <c r="AE185" s="300"/>
      <c r="AF185" s="356"/>
      <c r="AG185" s="300" t="str">
        <f>IFERROR(IF(VLOOKUP(功能_33[[#This Row],[功能代號]],E:Q,11,FALSE)=0,"",VLOOKUP(功能_33[[#This Row],[功能代號]],E:Q,11,FALSE)),"")</f>
        <v>陳政皓</v>
      </c>
      <c r="AH185" s="300"/>
      <c r="AI185" s="300"/>
      <c r="AJ185" s="293"/>
      <c r="AK185" s="300"/>
      <c r="AL185" s="304" t="s">
        <v>615</v>
      </c>
      <c r="AM185" s="305" t="s">
        <v>616</v>
      </c>
      <c r="AN185" s="293" t="e">
        <f>VLOOKUP(功能_33[[#This Row],[功能代號]],需二審tmp!A:A,1,FALSE)</f>
        <v>#N/A</v>
      </c>
      <c r="AO185" s="357">
        <v>44526</v>
      </c>
      <c r="AQ185" s="579" t="str">
        <f t="shared" si="15"/>
        <v/>
      </c>
      <c r="AR185" s="581" t="str">
        <f t="shared" si="16"/>
        <v>6-7</v>
      </c>
      <c r="AS185" s="583" t="str">
        <f t="shared" si="17"/>
        <v/>
      </c>
      <c r="AT185" s="585" t="str">
        <f t="shared" si="18"/>
        <v/>
      </c>
      <c r="AU185" s="587" t="str">
        <f t="shared" si="19"/>
        <v/>
      </c>
      <c r="AV185" s="589" t="str">
        <f t="shared" si="20"/>
        <v/>
      </c>
      <c r="AW185" s="613" t="str">
        <f>IFERROR(VLOOKUP(功能_33[[#This Row],[流程]],#REF!,1,FALSE),"")</f>
        <v/>
      </c>
    </row>
    <row r="186" spans="3:49" ht="14.25" customHeight="1" x14ac:dyDescent="0.3">
      <c r="C186" s="293" t="s">
        <v>96</v>
      </c>
      <c r="D186" s="293" t="s">
        <v>2916</v>
      </c>
      <c r="E186" s="292" t="s">
        <v>617</v>
      </c>
      <c r="F186" s="293" t="s">
        <v>618</v>
      </c>
      <c r="G186" s="293"/>
      <c r="H186" s="292" t="s">
        <v>195</v>
      </c>
      <c r="I186" s="292" t="s">
        <v>318</v>
      </c>
      <c r="J186" s="226" t="s">
        <v>422</v>
      </c>
      <c r="K186" s="300">
        <v>44516</v>
      </c>
      <c r="L186" s="300">
        <v>44467</v>
      </c>
      <c r="M186" s="300">
        <v>44472</v>
      </c>
      <c r="N186" s="292" t="s">
        <v>12</v>
      </c>
      <c r="O186" s="292" t="s">
        <v>174</v>
      </c>
      <c r="T186" s="292"/>
      <c r="V186" s="292"/>
      <c r="W186" s="292"/>
      <c r="X186" s="293" t="str">
        <f>VLOOKUP(功能_33[[#This Row],[User]],SKL放款!A:G,7,FALSE)</f>
        <v>放款服務課</v>
      </c>
      <c r="Y186" s="300">
        <v>44472</v>
      </c>
      <c r="Z186" s="300" t="s">
        <v>135</v>
      </c>
      <c r="AA186" s="283">
        <v>44544</v>
      </c>
      <c r="AB186" s="300"/>
      <c r="AC186" s="300"/>
      <c r="AD186" s="300"/>
      <c r="AE186" s="300"/>
      <c r="AF186" s="356"/>
      <c r="AG186" s="300" t="str">
        <f>IFERROR(IF(VLOOKUP(功能_33[[#This Row],[功能代號]],E:Q,11,FALSE)=0,"",VLOOKUP(功能_33[[#This Row],[功能代號]],E:Q,11,FALSE)),"")</f>
        <v>陳政皓</v>
      </c>
      <c r="AH186" s="300"/>
      <c r="AI186" s="300"/>
      <c r="AJ186" s="293"/>
      <c r="AK186" s="300"/>
      <c r="AL186" s="304" t="s">
        <v>615</v>
      </c>
      <c r="AM186" s="305" t="s">
        <v>616</v>
      </c>
      <c r="AN186" s="293" t="str">
        <f>VLOOKUP(功能_33[[#This Row],[功能代號]],需二審tmp!A:A,1,FALSE)</f>
        <v>L6703</v>
      </c>
      <c r="AO186" s="357">
        <v>44526</v>
      </c>
      <c r="AQ186" s="579" t="str">
        <f t="shared" si="15"/>
        <v/>
      </c>
      <c r="AR186" s="581" t="str">
        <f t="shared" si="16"/>
        <v/>
      </c>
      <c r="AS186" s="583" t="str">
        <f t="shared" si="17"/>
        <v>6-7</v>
      </c>
      <c r="AT186" s="585" t="str">
        <f t="shared" si="18"/>
        <v/>
      </c>
      <c r="AU186" s="587" t="str">
        <f t="shared" si="19"/>
        <v/>
      </c>
      <c r="AV186" s="589" t="str">
        <f t="shared" si="20"/>
        <v/>
      </c>
      <c r="AW186" s="613" t="str">
        <f>IFERROR(VLOOKUP(功能_33[[#This Row],[流程]],#REF!,1,FALSE),"")</f>
        <v/>
      </c>
    </row>
    <row r="187" spans="3:49" ht="14.25" customHeight="1" x14ac:dyDescent="0.3">
      <c r="C187" s="293" t="s">
        <v>96</v>
      </c>
      <c r="D187" s="293" t="s">
        <v>2916</v>
      </c>
      <c r="E187" s="292" t="s">
        <v>619</v>
      </c>
      <c r="F187" s="293" t="s">
        <v>620</v>
      </c>
      <c r="G187" s="293"/>
      <c r="H187" s="292" t="s">
        <v>195</v>
      </c>
      <c r="I187" s="292" t="s">
        <v>318</v>
      </c>
      <c r="J187" s="226" t="s">
        <v>422</v>
      </c>
      <c r="K187" s="300">
        <v>44516</v>
      </c>
      <c r="L187" s="300">
        <v>44467</v>
      </c>
      <c r="M187" s="300">
        <v>44467</v>
      </c>
      <c r="N187" s="292" t="s">
        <v>12</v>
      </c>
      <c r="O187" s="292" t="s">
        <v>174</v>
      </c>
      <c r="T187" s="292"/>
      <c r="V187" s="292"/>
      <c r="W187" s="292"/>
      <c r="X187" s="293" t="str">
        <f>VLOOKUP(功能_33[[#This Row],[User]],SKL放款!A:G,7,FALSE)</f>
        <v>放款服務課</v>
      </c>
      <c r="Y187" s="300">
        <v>44533</v>
      </c>
      <c r="Z187" s="300" t="s">
        <v>198</v>
      </c>
      <c r="AA187" s="300">
        <v>44529</v>
      </c>
      <c r="AB187" s="300">
        <v>44529</v>
      </c>
      <c r="AC187" s="300"/>
      <c r="AD187" s="300"/>
      <c r="AE187" s="300"/>
      <c r="AF187" s="356"/>
      <c r="AG187" s="300" t="str">
        <f>IFERROR(IF(VLOOKUP(功能_33[[#This Row],[功能代號]],E:Q,11,FALSE)=0,"",VLOOKUP(功能_33[[#This Row],[功能代號]],E:Q,11,FALSE)),"")</f>
        <v>陳政皓</v>
      </c>
      <c r="AH187" s="300"/>
      <c r="AI187" s="300"/>
      <c r="AJ187" s="293"/>
      <c r="AK187" s="300"/>
      <c r="AL187" s="304" t="s">
        <v>621</v>
      </c>
      <c r="AM187" s="305" t="s">
        <v>622</v>
      </c>
      <c r="AN187" s="293" t="e">
        <f>VLOOKUP(功能_33[[#This Row],[功能代號]],需二審tmp!A:A,1,FALSE)</f>
        <v>#N/A</v>
      </c>
      <c r="AO187" s="357">
        <v>44526</v>
      </c>
      <c r="AQ187" s="579" t="str">
        <f t="shared" si="15"/>
        <v/>
      </c>
      <c r="AR187" s="581" t="str">
        <f t="shared" si="16"/>
        <v>6-7</v>
      </c>
      <c r="AS187" s="583" t="str">
        <f t="shared" si="17"/>
        <v/>
      </c>
      <c r="AT187" s="585" t="str">
        <f t="shared" si="18"/>
        <v/>
      </c>
      <c r="AU187" s="587" t="str">
        <f t="shared" si="19"/>
        <v/>
      </c>
      <c r="AV187" s="589" t="str">
        <f t="shared" si="20"/>
        <v/>
      </c>
      <c r="AW187" s="613" t="str">
        <f>IFERROR(VLOOKUP(功能_33[[#This Row],[流程]],#REF!,1,FALSE),"")</f>
        <v/>
      </c>
    </row>
    <row r="188" spans="3:49" ht="14.25" customHeight="1" x14ac:dyDescent="0.3">
      <c r="C188" s="293" t="s">
        <v>96</v>
      </c>
      <c r="D188" s="293" t="s">
        <v>2916</v>
      </c>
      <c r="E188" s="292" t="s">
        <v>623</v>
      </c>
      <c r="F188" s="293" t="s">
        <v>624</v>
      </c>
      <c r="G188" s="293"/>
      <c r="H188" s="292" t="s">
        <v>195</v>
      </c>
      <c r="I188" s="292" t="s">
        <v>318</v>
      </c>
      <c r="J188" s="226" t="s">
        <v>422</v>
      </c>
      <c r="K188" s="300">
        <v>44516</v>
      </c>
      <c r="L188" s="300">
        <v>44467</v>
      </c>
      <c r="M188" s="300">
        <v>44467</v>
      </c>
      <c r="N188" s="292" t="s">
        <v>12</v>
      </c>
      <c r="O188" s="292" t="s">
        <v>174</v>
      </c>
      <c r="T188" s="292"/>
      <c r="V188" s="292"/>
      <c r="W188" s="292"/>
      <c r="X188" s="293" t="str">
        <f>VLOOKUP(功能_33[[#This Row],[User]],SKL放款!A:G,7,FALSE)</f>
        <v>放款服務課</v>
      </c>
      <c r="Y188" s="300">
        <v>44533</v>
      </c>
      <c r="Z188" s="300" t="s">
        <v>198</v>
      </c>
      <c r="AA188" s="300">
        <v>44529</v>
      </c>
      <c r="AB188" s="300">
        <v>44529</v>
      </c>
      <c r="AC188" s="300"/>
      <c r="AD188" s="300"/>
      <c r="AE188" s="300"/>
      <c r="AF188" s="356"/>
      <c r="AG188" s="300" t="str">
        <f>IFERROR(IF(VLOOKUP(功能_33[[#This Row],[功能代號]],E:Q,11,FALSE)=0,"",VLOOKUP(功能_33[[#This Row],[功能代號]],E:Q,11,FALSE)),"")</f>
        <v>陳政皓</v>
      </c>
      <c r="AH188" s="300"/>
      <c r="AI188" s="300"/>
      <c r="AJ188" s="293"/>
      <c r="AK188" s="300"/>
      <c r="AL188" s="304" t="s">
        <v>621</v>
      </c>
      <c r="AM188" s="305" t="s">
        <v>622</v>
      </c>
      <c r="AN188" s="293" t="e">
        <f>VLOOKUP(功能_33[[#This Row],[功能代號]],需二審tmp!A:A,1,FALSE)</f>
        <v>#N/A</v>
      </c>
      <c r="AO188" s="357">
        <v>44526</v>
      </c>
      <c r="AQ188" s="579" t="str">
        <f t="shared" si="15"/>
        <v/>
      </c>
      <c r="AR188" s="581" t="str">
        <f t="shared" si="16"/>
        <v>6-7</v>
      </c>
      <c r="AS188" s="583" t="str">
        <f t="shared" si="17"/>
        <v/>
      </c>
      <c r="AT188" s="585" t="str">
        <f t="shared" si="18"/>
        <v/>
      </c>
      <c r="AU188" s="587" t="str">
        <f t="shared" si="19"/>
        <v/>
      </c>
      <c r="AV188" s="589" t="str">
        <f t="shared" si="20"/>
        <v/>
      </c>
      <c r="AW188" s="613" t="str">
        <f>IFERROR(VLOOKUP(功能_33[[#This Row],[流程]],#REF!,1,FALSE),"")</f>
        <v/>
      </c>
    </row>
    <row r="189" spans="3:49" ht="14.25" customHeight="1" x14ac:dyDescent="0.3">
      <c r="C189" s="293" t="s">
        <v>96</v>
      </c>
      <c r="D189" s="231" t="s">
        <v>2914</v>
      </c>
      <c r="E189" s="292" t="s">
        <v>625</v>
      </c>
      <c r="F189" s="293" t="s">
        <v>626</v>
      </c>
      <c r="G189" s="293"/>
      <c r="H189" s="292" t="s">
        <v>195</v>
      </c>
      <c r="I189" s="292" t="s">
        <v>318</v>
      </c>
      <c r="J189" s="226" t="s">
        <v>422</v>
      </c>
      <c r="K189" s="300">
        <v>44516</v>
      </c>
      <c r="L189" s="300">
        <v>44467</v>
      </c>
      <c r="M189" s="300">
        <v>44472</v>
      </c>
      <c r="N189" s="292" t="s">
        <v>12</v>
      </c>
      <c r="O189" s="292" t="s">
        <v>174</v>
      </c>
      <c r="T189" s="292"/>
      <c r="V189" s="292"/>
      <c r="W189" s="292"/>
      <c r="X189" s="293" t="str">
        <f>VLOOKUP(功能_33[[#This Row],[User]],SKL放款!A:G,7,FALSE)</f>
        <v>放款服務課</v>
      </c>
      <c r="Y189" s="300">
        <v>44472</v>
      </c>
      <c r="Z189" s="300" t="s">
        <v>135</v>
      </c>
      <c r="AA189" s="283">
        <v>44544</v>
      </c>
      <c r="AB189" s="300"/>
      <c r="AC189" s="300"/>
      <c r="AD189" s="300"/>
      <c r="AE189" s="300"/>
      <c r="AF189" s="356"/>
      <c r="AG189" s="300" t="str">
        <f>IFERROR(IF(VLOOKUP(功能_33[[#This Row],[功能代號]],E:Q,11,FALSE)=0,"",VLOOKUP(功能_33[[#This Row],[功能代號]],E:Q,11,FALSE)),"")</f>
        <v>陳政皓</v>
      </c>
      <c r="AH189" s="300"/>
      <c r="AI189" s="300"/>
      <c r="AJ189" s="293"/>
      <c r="AK189" s="300"/>
      <c r="AL189" s="292" t="s">
        <v>192</v>
      </c>
      <c r="AM189" s="305"/>
      <c r="AN189" s="293" t="str">
        <f>VLOOKUP(功能_33[[#This Row],[功能代號]],需二審tmp!A:A,1,FALSE)</f>
        <v>L6052</v>
      </c>
      <c r="AO189" s="357">
        <v>44526</v>
      </c>
      <c r="AQ189" s="579" t="str">
        <f t="shared" si="15"/>
        <v/>
      </c>
      <c r="AR189" s="581" t="str">
        <f t="shared" si="16"/>
        <v/>
      </c>
      <c r="AS189" s="583" t="str">
        <f t="shared" si="17"/>
        <v>6-5</v>
      </c>
      <c r="AT189" s="585" t="str">
        <f t="shared" si="18"/>
        <v/>
      </c>
      <c r="AU189" s="587" t="str">
        <f t="shared" si="19"/>
        <v/>
      </c>
      <c r="AV189" s="589" t="str">
        <f t="shared" si="20"/>
        <v/>
      </c>
      <c r="AW189" s="613" t="str">
        <f>IFERROR(VLOOKUP(功能_33[[#This Row],[流程]],#REF!,1,FALSE),"")</f>
        <v/>
      </c>
    </row>
    <row r="190" spans="3:49" ht="14.25" customHeight="1" x14ac:dyDescent="0.3">
      <c r="C190" s="293" t="s">
        <v>96</v>
      </c>
      <c r="D190" s="231" t="s">
        <v>2914</v>
      </c>
      <c r="E190" s="292" t="s">
        <v>627</v>
      </c>
      <c r="F190" s="293" t="s">
        <v>628</v>
      </c>
      <c r="G190" s="293"/>
      <c r="H190" s="292" t="s">
        <v>195</v>
      </c>
      <c r="I190" s="292" t="s">
        <v>318</v>
      </c>
      <c r="J190" s="226" t="s">
        <v>422</v>
      </c>
      <c r="K190" s="300">
        <v>44516</v>
      </c>
      <c r="L190" s="300">
        <v>44467</v>
      </c>
      <c r="M190" s="300">
        <v>44472</v>
      </c>
      <c r="N190" s="292" t="s">
        <v>12</v>
      </c>
      <c r="O190" s="292" t="s">
        <v>174</v>
      </c>
      <c r="T190" s="292"/>
      <c r="V190" s="292"/>
      <c r="W190" s="292"/>
      <c r="X190" s="293" t="str">
        <f>VLOOKUP(功能_33[[#This Row],[User]],SKL放款!A:G,7,FALSE)</f>
        <v>放款服務課</v>
      </c>
      <c r="Y190" s="300">
        <v>44472</v>
      </c>
      <c r="Z190" s="300" t="s">
        <v>135</v>
      </c>
      <c r="AA190" s="283">
        <v>44544</v>
      </c>
      <c r="AB190" s="300"/>
      <c r="AC190" s="300"/>
      <c r="AD190" s="300"/>
      <c r="AE190" s="300"/>
      <c r="AF190" s="356"/>
      <c r="AG190" s="300" t="str">
        <f>IFERROR(IF(VLOOKUP(功能_33[[#This Row],[功能代號]],E:Q,11,FALSE)=0,"",VLOOKUP(功能_33[[#This Row],[功能代號]],E:Q,11,FALSE)),"")</f>
        <v>陳政皓</v>
      </c>
      <c r="AH190" s="300"/>
      <c r="AI190" s="300"/>
      <c r="AJ190" s="293"/>
      <c r="AK190" s="300"/>
      <c r="AL190" s="292" t="s">
        <v>192</v>
      </c>
      <c r="AN190" s="293" t="str">
        <f>VLOOKUP(功能_33[[#This Row],[功能代號]],需二審tmp!A:A,1,FALSE)</f>
        <v>L6502</v>
      </c>
      <c r="AO190" s="357">
        <v>44526</v>
      </c>
      <c r="AQ190" s="579" t="str">
        <f t="shared" si="15"/>
        <v/>
      </c>
      <c r="AR190" s="581" t="str">
        <f t="shared" si="16"/>
        <v/>
      </c>
      <c r="AS190" s="583" t="str">
        <f t="shared" si="17"/>
        <v>6-5</v>
      </c>
      <c r="AT190" s="585" t="str">
        <f t="shared" si="18"/>
        <v/>
      </c>
      <c r="AU190" s="587" t="str">
        <f t="shared" si="19"/>
        <v/>
      </c>
      <c r="AV190" s="589" t="str">
        <f t="shared" si="20"/>
        <v/>
      </c>
      <c r="AW190" s="613" t="str">
        <f>IFERROR(VLOOKUP(功能_33[[#This Row],[流程]],#REF!,1,FALSE),"")</f>
        <v/>
      </c>
    </row>
    <row r="191" spans="3:49" ht="14.25" customHeight="1" x14ac:dyDescent="0.3">
      <c r="C191" s="293" t="s">
        <v>94</v>
      </c>
      <c r="D191" s="293" t="s">
        <v>629</v>
      </c>
      <c r="E191" s="228" t="s">
        <v>630</v>
      </c>
      <c r="F191" s="293" t="s">
        <v>631</v>
      </c>
      <c r="G191" s="293"/>
      <c r="H191" s="292" t="s">
        <v>195</v>
      </c>
      <c r="I191" s="292" t="s">
        <v>2874</v>
      </c>
      <c r="J191" s="226" t="s">
        <v>3068</v>
      </c>
      <c r="K191" s="300">
        <v>44468</v>
      </c>
      <c r="L191" s="300">
        <v>44468</v>
      </c>
      <c r="M191" s="300">
        <v>44533</v>
      </c>
      <c r="N191" s="292" t="s">
        <v>12</v>
      </c>
      <c r="O191" s="292" t="s">
        <v>24</v>
      </c>
      <c r="T191" s="292"/>
      <c r="V191" s="292"/>
      <c r="W191" s="292"/>
      <c r="X191" s="293" t="str">
        <f>VLOOKUP(功能_33[[#This Row],[User]],SKL放款!A:G,7,FALSE)</f>
        <v>放款服務課</v>
      </c>
      <c r="Y191" s="300">
        <v>44533</v>
      </c>
      <c r="Z191" s="300" t="s">
        <v>2833</v>
      </c>
      <c r="AA191" s="300">
        <v>44531</v>
      </c>
      <c r="AB191" s="300">
        <v>44531</v>
      </c>
      <c r="AC191" s="300">
        <v>44539</v>
      </c>
      <c r="AD191" s="300"/>
      <c r="AE191" s="300"/>
      <c r="AF191" s="356"/>
      <c r="AG191" s="300" t="str">
        <f>IFERROR(IF(VLOOKUP(功能_33[[#This Row],[功能代號]],E:Q,11,FALSE)=0,"",VLOOKUP(功能_33[[#This Row],[功能代號]],E:Q,11,FALSE)),"")</f>
        <v>邵淑微</v>
      </c>
      <c r="AH191" s="300"/>
      <c r="AI191" s="300"/>
      <c r="AJ191" s="293"/>
      <c r="AK191" s="300"/>
      <c r="AL191" s="292" t="s">
        <v>3111</v>
      </c>
      <c r="AM191" s="292" t="s">
        <v>3085</v>
      </c>
      <c r="AN191" s="293" t="str">
        <f>VLOOKUP(功能_33[[#This Row],[功能代號]],需二審tmp!A:A,1,FALSE)</f>
        <v>L4500</v>
      </c>
      <c r="AO191" s="357">
        <v>44533</v>
      </c>
      <c r="AQ191" s="579" t="str">
        <f t="shared" si="15"/>
        <v>4-5</v>
      </c>
      <c r="AR191" s="581" t="str">
        <f t="shared" si="16"/>
        <v/>
      </c>
      <c r="AS191" s="583" t="str">
        <f t="shared" si="17"/>
        <v/>
      </c>
      <c r="AT191" s="585" t="str">
        <f t="shared" si="18"/>
        <v/>
      </c>
      <c r="AU191" s="587" t="str">
        <f t="shared" si="19"/>
        <v/>
      </c>
      <c r="AV191" s="589" t="str">
        <f t="shared" si="20"/>
        <v/>
      </c>
      <c r="AW191" s="613" t="str">
        <f>IFERROR(VLOOKUP(功能_33[[#This Row],[流程]],#REF!,1,FALSE),"")</f>
        <v/>
      </c>
    </row>
    <row r="192" spans="3:49" ht="14.25" customHeight="1" x14ac:dyDescent="0.3">
      <c r="C192" s="293" t="s">
        <v>94</v>
      </c>
      <c r="D192" s="293" t="s">
        <v>629</v>
      </c>
      <c r="E192" s="228" t="s">
        <v>632</v>
      </c>
      <c r="F192" s="293" t="s">
        <v>633</v>
      </c>
      <c r="G192" s="293"/>
      <c r="H192" s="292" t="s">
        <v>195</v>
      </c>
      <c r="I192" s="292" t="s">
        <v>2874</v>
      </c>
      <c r="J192" s="226" t="s">
        <v>3068</v>
      </c>
      <c r="K192" s="300">
        <v>44468</v>
      </c>
      <c r="L192" s="300">
        <v>44468</v>
      </c>
      <c r="M192" s="300">
        <v>44533</v>
      </c>
      <c r="N192" s="292" t="s">
        <v>12</v>
      </c>
      <c r="O192" s="292" t="s">
        <v>24</v>
      </c>
      <c r="T192" s="292"/>
      <c r="V192" s="292"/>
      <c r="W192" s="292"/>
      <c r="X192" s="293" t="str">
        <f>VLOOKUP(功能_33[[#This Row],[User]],SKL放款!A:G,7,FALSE)</f>
        <v>放款服務課</v>
      </c>
      <c r="Y192" s="300">
        <v>44533</v>
      </c>
      <c r="Z192" s="300" t="s">
        <v>198</v>
      </c>
      <c r="AA192" s="300">
        <v>44531</v>
      </c>
      <c r="AB192" s="300">
        <v>44531</v>
      </c>
      <c r="AC192" s="300">
        <v>44539</v>
      </c>
      <c r="AD192" s="300"/>
      <c r="AE192" s="300"/>
      <c r="AF192" s="356"/>
      <c r="AG192" s="300" t="str">
        <f>IFERROR(IF(VLOOKUP(功能_33[[#This Row],[功能代號]],E:Q,11,FALSE)=0,"",VLOOKUP(功能_33[[#This Row],[功能代號]],E:Q,11,FALSE)),"")</f>
        <v>邵淑微</v>
      </c>
      <c r="AH192" s="300"/>
      <c r="AI192" s="300"/>
      <c r="AJ192" s="293"/>
      <c r="AK192" s="300"/>
      <c r="AL192" s="228" t="s">
        <v>3099</v>
      </c>
      <c r="AM192" s="293" t="s">
        <v>3100</v>
      </c>
      <c r="AN192" s="293" t="e">
        <f>VLOOKUP(功能_33[[#This Row],[功能代號]],需二審tmp!A:A,1,FALSE)</f>
        <v>#N/A</v>
      </c>
      <c r="AO192" s="357">
        <v>44533</v>
      </c>
      <c r="AQ192" s="579" t="str">
        <f t="shared" si="15"/>
        <v>4-5</v>
      </c>
      <c r="AR192" s="581" t="str">
        <f t="shared" si="16"/>
        <v/>
      </c>
      <c r="AS192" s="583" t="str">
        <f t="shared" si="17"/>
        <v/>
      </c>
      <c r="AT192" s="585" t="str">
        <f t="shared" si="18"/>
        <v/>
      </c>
      <c r="AU192" s="587" t="str">
        <f t="shared" si="19"/>
        <v/>
      </c>
      <c r="AV192" s="589" t="str">
        <f t="shared" si="20"/>
        <v/>
      </c>
      <c r="AW192" s="613" t="str">
        <f>IFERROR(VLOOKUP(功能_33[[#This Row],[流程]],#REF!,1,FALSE),"")</f>
        <v/>
      </c>
    </row>
    <row r="193" spans="1:49" ht="41.4" customHeight="1" x14ac:dyDescent="0.3">
      <c r="C193" s="293" t="s">
        <v>94</v>
      </c>
      <c r="D193" s="293" t="s">
        <v>629</v>
      </c>
      <c r="E193" s="228" t="s">
        <v>634</v>
      </c>
      <c r="F193" s="293" t="s">
        <v>635</v>
      </c>
      <c r="G193" s="293"/>
      <c r="H193" s="292" t="s">
        <v>195</v>
      </c>
      <c r="I193" s="292" t="s">
        <v>2874</v>
      </c>
      <c r="J193" s="226" t="s">
        <v>3068</v>
      </c>
      <c r="K193" s="300">
        <v>44468</v>
      </c>
      <c r="L193" s="300">
        <v>44468</v>
      </c>
      <c r="M193" s="300">
        <v>44533</v>
      </c>
      <c r="N193" s="292" t="s">
        <v>12</v>
      </c>
      <c r="O193" s="292" t="s">
        <v>24</v>
      </c>
      <c r="T193" s="292"/>
      <c r="V193" s="292"/>
      <c r="W193" s="292"/>
      <c r="X193" s="293" t="str">
        <f>VLOOKUP(功能_33[[#This Row],[User]],SKL放款!A:G,7,FALSE)</f>
        <v>放款服務課</v>
      </c>
      <c r="Y193" s="300">
        <v>44533</v>
      </c>
      <c r="Z193" s="300" t="s">
        <v>135</v>
      </c>
      <c r="AA193" s="300">
        <v>44531</v>
      </c>
      <c r="AB193" s="300">
        <v>44531</v>
      </c>
      <c r="AC193" s="300">
        <v>44539</v>
      </c>
      <c r="AD193" s="300"/>
      <c r="AE193" s="300"/>
      <c r="AF193" s="356"/>
      <c r="AG193" s="300" t="str">
        <f>IFERROR(IF(VLOOKUP(功能_33[[#This Row],[功能代號]],E:Q,11,FALSE)=0,"",VLOOKUP(功能_33[[#This Row],[功能代號]],E:Q,11,FALSE)),"")</f>
        <v>邵淑微</v>
      </c>
      <c r="AH193" s="300"/>
      <c r="AI193" s="300"/>
      <c r="AJ193" s="293"/>
      <c r="AK193" s="300"/>
      <c r="AL193" s="309" t="s">
        <v>3101</v>
      </c>
      <c r="AM193" s="220" t="s">
        <v>3102</v>
      </c>
      <c r="AN193" s="293" t="str">
        <f>VLOOKUP(功能_33[[#This Row],[功能代號]],需二審tmp!A:A,1,FALSE)</f>
        <v>L4510</v>
      </c>
      <c r="AO193" s="357">
        <v>44533</v>
      </c>
      <c r="AQ193" s="579" t="str">
        <f t="shared" si="15"/>
        <v>4-5</v>
      </c>
      <c r="AR193" s="581" t="str">
        <f t="shared" si="16"/>
        <v/>
      </c>
      <c r="AS193" s="583" t="str">
        <f t="shared" si="17"/>
        <v/>
      </c>
      <c r="AT193" s="585" t="str">
        <f t="shared" si="18"/>
        <v/>
      </c>
      <c r="AU193" s="587" t="str">
        <f t="shared" si="19"/>
        <v/>
      </c>
      <c r="AV193" s="589" t="str">
        <f t="shared" si="20"/>
        <v/>
      </c>
      <c r="AW193" s="613" t="str">
        <f>IFERROR(VLOOKUP(功能_33[[#This Row],[流程]],#REF!,1,FALSE),"")</f>
        <v/>
      </c>
    </row>
    <row r="194" spans="1:49" ht="14.25" customHeight="1" x14ac:dyDescent="0.3">
      <c r="C194" s="293" t="s">
        <v>94</v>
      </c>
      <c r="D194" s="293" t="s">
        <v>629</v>
      </c>
      <c r="E194" s="228" t="s">
        <v>636</v>
      </c>
      <c r="F194" s="293" t="s">
        <v>637</v>
      </c>
      <c r="G194" s="293"/>
      <c r="H194" s="292" t="s">
        <v>195</v>
      </c>
      <c r="I194" s="292" t="s">
        <v>2874</v>
      </c>
      <c r="J194" s="226" t="s">
        <v>3068</v>
      </c>
      <c r="K194" s="300">
        <v>44468</v>
      </c>
      <c r="L194" s="300">
        <v>44468</v>
      </c>
      <c r="M194" s="300">
        <v>44533</v>
      </c>
      <c r="N194" s="292" t="s">
        <v>12</v>
      </c>
      <c r="O194" s="292" t="s">
        <v>24</v>
      </c>
      <c r="T194" s="292"/>
      <c r="V194" s="292"/>
      <c r="W194" s="292"/>
      <c r="X194" s="293" t="str">
        <f>VLOOKUP(功能_33[[#This Row],[User]],SKL放款!A:G,7,FALSE)</f>
        <v>放款服務課</v>
      </c>
      <c r="Y194" s="300">
        <v>44533</v>
      </c>
      <c r="Z194" s="300" t="s">
        <v>198</v>
      </c>
      <c r="AA194" s="300">
        <v>44531</v>
      </c>
      <c r="AB194" s="300">
        <v>44531</v>
      </c>
      <c r="AC194" s="300">
        <v>44539</v>
      </c>
      <c r="AD194" s="300"/>
      <c r="AE194" s="300"/>
      <c r="AF194" s="356"/>
      <c r="AG194" s="300" t="str">
        <f>IFERROR(IF(VLOOKUP(功能_33[[#This Row],[功能代號]],E:Q,11,FALSE)=0,"",VLOOKUP(功能_33[[#This Row],[功能代號]],E:Q,11,FALSE)),"")</f>
        <v>邵淑微</v>
      </c>
      <c r="AH194" s="300"/>
      <c r="AI194" s="300"/>
      <c r="AJ194" s="293"/>
      <c r="AK194" s="300"/>
      <c r="AL194" s="228" t="s">
        <v>3103</v>
      </c>
      <c r="AM194" s="293" t="s">
        <v>3104</v>
      </c>
      <c r="AN194" s="293" t="e">
        <f>VLOOKUP(功能_33[[#This Row],[功能代號]],需二審tmp!A:A,1,FALSE)</f>
        <v>#N/A</v>
      </c>
      <c r="AO194" s="357">
        <v>44533</v>
      </c>
      <c r="AQ194" s="579" t="str">
        <f t="shared" si="15"/>
        <v>4-5</v>
      </c>
      <c r="AR194" s="581" t="str">
        <f t="shared" si="16"/>
        <v/>
      </c>
      <c r="AS194" s="583" t="str">
        <f t="shared" si="17"/>
        <v/>
      </c>
      <c r="AT194" s="585" t="str">
        <f t="shared" si="18"/>
        <v/>
      </c>
      <c r="AU194" s="587" t="str">
        <f t="shared" si="19"/>
        <v/>
      </c>
      <c r="AV194" s="589" t="str">
        <f t="shared" si="20"/>
        <v/>
      </c>
      <c r="AW194" s="613" t="str">
        <f>IFERROR(VLOOKUP(功能_33[[#This Row],[流程]],#REF!,1,FALSE),"")</f>
        <v/>
      </c>
    </row>
    <row r="195" spans="1:49" ht="14.25" customHeight="1" x14ac:dyDescent="0.3">
      <c r="C195" s="293" t="s">
        <v>94</v>
      </c>
      <c r="D195" s="293" t="s">
        <v>629</v>
      </c>
      <c r="E195" s="228" t="s">
        <v>638</v>
      </c>
      <c r="F195" s="293" t="s">
        <v>639</v>
      </c>
      <c r="G195" s="293"/>
      <c r="H195" s="292" t="s">
        <v>195</v>
      </c>
      <c r="I195" s="292" t="s">
        <v>2874</v>
      </c>
      <c r="J195" s="226" t="s">
        <v>3068</v>
      </c>
      <c r="K195" s="300">
        <v>44468</v>
      </c>
      <c r="L195" s="300">
        <v>44468</v>
      </c>
      <c r="M195" s="300">
        <v>44533</v>
      </c>
      <c r="N195" s="292" t="s">
        <v>12</v>
      </c>
      <c r="O195" s="292" t="s">
        <v>24</v>
      </c>
      <c r="T195" s="292"/>
      <c r="V195" s="292"/>
      <c r="W195" s="292"/>
      <c r="X195" s="293" t="str">
        <f>VLOOKUP(功能_33[[#This Row],[User]],SKL放款!A:G,7,FALSE)</f>
        <v>放款服務課</v>
      </c>
      <c r="Y195" s="300">
        <v>44533</v>
      </c>
      <c r="Z195" s="300" t="s">
        <v>198</v>
      </c>
      <c r="AA195" s="300">
        <v>44531</v>
      </c>
      <c r="AB195" s="300">
        <v>44531</v>
      </c>
      <c r="AC195" s="300">
        <v>44539</v>
      </c>
      <c r="AD195" s="300"/>
      <c r="AE195" s="300"/>
      <c r="AF195" s="356"/>
      <c r="AG195" s="300" t="str">
        <f>IFERROR(IF(VLOOKUP(功能_33[[#This Row],[功能代號]],E:Q,11,FALSE)=0,"",VLOOKUP(功能_33[[#This Row],[功能代號]],E:Q,11,FALSE)),"")</f>
        <v>邵淑微</v>
      </c>
      <c r="AH195" s="300"/>
      <c r="AI195" s="300"/>
      <c r="AJ195" s="293"/>
      <c r="AK195" s="300"/>
      <c r="AL195" s="228" t="s">
        <v>3105</v>
      </c>
      <c r="AM195" s="293" t="s">
        <v>3106</v>
      </c>
      <c r="AN195" s="293" t="e">
        <f>VLOOKUP(功能_33[[#This Row],[功能代號]],需二審tmp!A:A,1,FALSE)</f>
        <v>#N/A</v>
      </c>
      <c r="AO195" s="357">
        <v>44533</v>
      </c>
      <c r="AQ195" s="579" t="str">
        <f t="shared" si="15"/>
        <v>4-5</v>
      </c>
      <c r="AR195" s="581" t="str">
        <f t="shared" si="16"/>
        <v/>
      </c>
      <c r="AS195" s="583" t="str">
        <f t="shared" si="17"/>
        <v/>
      </c>
      <c r="AT195" s="585" t="str">
        <f t="shared" si="18"/>
        <v/>
      </c>
      <c r="AU195" s="587" t="str">
        <f t="shared" si="19"/>
        <v/>
      </c>
      <c r="AV195" s="589" t="str">
        <f t="shared" si="20"/>
        <v/>
      </c>
      <c r="AW195" s="613" t="str">
        <f>IFERROR(VLOOKUP(功能_33[[#This Row],[流程]],#REF!,1,FALSE),"")</f>
        <v/>
      </c>
    </row>
    <row r="196" spans="1:49" ht="42.65" customHeight="1" x14ac:dyDescent="0.3">
      <c r="C196" s="293" t="s">
        <v>94</v>
      </c>
      <c r="D196" s="293" t="s">
        <v>629</v>
      </c>
      <c r="E196" s="228" t="s">
        <v>640</v>
      </c>
      <c r="F196" s="293" t="s">
        <v>641</v>
      </c>
      <c r="G196" s="293"/>
      <c r="H196" s="292" t="s">
        <v>195</v>
      </c>
      <c r="I196" s="292" t="s">
        <v>2874</v>
      </c>
      <c r="J196" s="226" t="s">
        <v>3068</v>
      </c>
      <c r="K196" s="300">
        <v>44468</v>
      </c>
      <c r="L196" s="300">
        <v>44468</v>
      </c>
      <c r="M196" s="300">
        <v>44533</v>
      </c>
      <c r="N196" s="292" t="s">
        <v>12</v>
      </c>
      <c r="O196" s="292" t="s">
        <v>24</v>
      </c>
      <c r="T196" s="292"/>
      <c r="V196" s="292"/>
      <c r="W196" s="292"/>
      <c r="X196" s="293" t="str">
        <f>VLOOKUP(功能_33[[#This Row],[User]],SKL放款!A:G,7,FALSE)</f>
        <v>放款服務課</v>
      </c>
      <c r="Y196" s="300">
        <v>44533</v>
      </c>
      <c r="Z196" s="300" t="s">
        <v>135</v>
      </c>
      <c r="AA196" s="300">
        <v>44531</v>
      </c>
      <c r="AB196" s="300">
        <v>44531</v>
      </c>
      <c r="AC196" s="300">
        <v>44539</v>
      </c>
      <c r="AD196" s="300"/>
      <c r="AE196" s="300"/>
      <c r="AF196" s="356"/>
      <c r="AG196" s="300" t="str">
        <f>IFERROR(IF(VLOOKUP(功能_33[[#This Row],[功能代號]],E:Q,11,FALSE)=0,"",VLOOKUP(功能_33[[#This Row],[功能代號]],E:Q,11,FALSE)),"")</f>
        <v>邵淑微</v>
      </c>
      <c r="AH196" s="300"/>
      <c r="AI196" s="300"/>
      <c r="AJ196" s="293"/>
      <c r="AK196" s="300"/>
      <c r="AL196" s="309" t="s">
        <v>3107</v>
      </c>
      <c r="AM196" s="220" t="s">
        <v>3108</v>
      </c>
      <c r="AN196" s="293" t="str">
        <f>VLOOKUP(功能_33[[#This Row],[功能代號]],需二審tmp!A:A,1,FALSE)</f>
        <v>L4511</v>
      </c>
      <c r="AO196" s="357">
        <v>44533</v>
      </c>
      <c r="AQ196" s="579" t="str">
        <f t="shared" ref="AQ196:AQ259" si="21">IF(COUNTA(AC196)=1,LEFT(D196,3),"")</f>
        <v>4-5</v>
      </c>
      <c r="AR196" s="581" t="str">
        <f t="shared" ref="AR196:AR259" si="22">IF(AND(COUNTA(L196)=1,COUNTA(M196)=1,COUNTA(Y196)=1,COUNTA(AB196)=1,COUNTA(AC196)=0),LEFT(D196,3),"")</f>
        <v/>
      </c>
      <c r="AS196" s="583" t="str">
        <f t="shared" ref="AS196:AS200" si="23">IF(AND(COUNTA(L196)=1,COUNTA(M196)=1,COUNTA(Y196)=1,COUNTA(AB196)=0,COUNTA(AC196)=0),LEFT(D196,3),"")</f>
        <v/>
      </c>
      <c r="AT196" s="585" t="str">
        <f t="shared" ref="AT196:AT259" si="24">IF(AND(COUNTA(M196)=0,COUNTA(Y196)=1),LEFT(D196,3),"")</f>
        <v/>
      </c>
      <c r="AU196" s="587" t="str">
        <f t="shared" ref="AU196:AU259" si="25">IF(AND(COUNTA(M196)=1,COUNTA(Y196)=0),LEFT(D196,3),"")</f>
        <v/>
      </c>
      <c r="AV196" s="589" t="str">
        <f t="shared" ref="AV196:AV259" si="26">IF(AND(COUNTA(M196)=0,COUNTA(Y196)=0),LEFT(D196,3),"")</f>
        <v/>
      </c>
      <c r="AW196" s="613" t="str">
        <f>IFERROR(VLOOKUP(功能_33[[#This Row],[流程]],#REF!,1,FALSE),"")</f>
        <v/>
      </c>
    </row>
    <row r="197" spans="1:49" ht="81.650000000000006" customHeight="1" x14ac:dyDescent="0.3">
      <c r="C197" s="293" t="s">
        <v>94</v>
      </c>
      <c r="D197" s="293" t="s">
        <v>415</v>
      </c>
      <c r="E197" s="292" t="s">
        <v>642</v>
      </c>
      <c r="F197" s="293" t="s">
        <v>643</v>
      </c>
      <c r="G197" s="293"/>
      <c r="H197" s="292" t="s">
        <v>195</v>
      </c>
      <c r="I197" s="292" t="s">
        <v>2874</v>
      </c>
      <c r="J197" s="226" t="s">
        <v>3068</v>
      </c>
      <c r="K197" s="300">
        <v>44469</v>
      </c>
      <c r="L197" s="300">
        <v>44468</v>
      </c>
      <c r="M197" s="300">
        <v>44523</v>
      </c>
      <c r="N197" s="292" t="s">
        <v>8</v>
      </c>
      <c r="O197" s="292" t="s">
        <v>11</v>
      </c>
      <c r="T197" s="292"/>
      <c r="V197" s="292"/>
      <c r="W197" s="292"/>
      <c r="X197" s="293" t="str">
        <f>VLOOKUP(功能_33[[#This Row],[User]],SKL放款!A:G,7,FALSE)</f>
        <v>放款服務課</v>
      </c>
      <c r="Y197" s="300">
        <v>44533</v>
      </c>
      <c r="Z197" s="300" t="s">
        <v>135</v>
      </c>
      <c r="AA197" s="300">
        <v>44523</v>
      </c>
      <c r="AB197" s="300">
        <v>44525</v>
      </c>
      <c r="AC197" s="300">
        <v>44539</v>
      </c>
      <c r="AD197" s="300"/>
      <c r="AE197" s="300"/>
      <c r="AF197" s="356"/>
      <c r="AG197" s="300" t="str">
        <f>IFERROR(IF(VLOOKUP(功能_33[[#This Row],[功能代號]],E:Q,11,FALSE)=0,"",VLOOKUP(功能_33[[#This Row],[功能代號]],E:Q,11,FALSE)),"")</f>
        <v>蔡珮瑜</v>
      </c>
      <c r="AH197" s="300"/>
      <c r="AI197" s="300"/>
      <c r="AJ197" s="293"/>
      <c r="AK197" s="225" t="s">
        <v>644</v>
      </c>
      <c r="AL197" s="309" t="s">
        <v>3122</v>
      </c>
      <c r="AM197" s="220" t="s">
        <v>3123</v>
      </c>
      <c r="AN197" s="293" t="str">
        <f>VLOOKUP(功能_33[[#This Row],[功能代號]],需二審tmp!A:A,1,FALSE)</f>
        <v>L4200</v>
      </c>
      <c r="AO197" s="357">
        <v>44523</v>
      </c>
      <c r="AQ197" s="579" t="str">
        <f t="shared" si="21"/>
        <v>4-2</v>
      </c>
      <c r="AR197" s="581" t="str">
        <f t="shared" si="22"/>
        <v/>
      </c>
      <c r="AS197" s="583" t="str">
        <f t="shared" si="23"/>
        <v/>
      </c>
      <c r="AT197" s="585" t="str">
        <f t="shared" si="24"/>
        <v/>
      </c>
      <c r="AU197" s="587" t="str">
        <f t="shared" si="25"/>
        <v/>
      </c>
      <c r="AV197" s="589" t="str">
        <f t="shared" si="26"/>
        <v/>
      </c>
      <c r="AW197" s="613" t="str">
        <f>IFERROR(VLOOKUP(功能_33[[#This Row],[流程]],#REF!,1,FALSE),"")</f>
        <v/>
      </c>
    </row>
    <row r="198" spans="1:49" ht="14.25" customHeight="1" x14ac:dyDescent="0.3">
      <c r="A198" s="609">
        <v>44547</v>
      </c>
      <c r="C198" s="293" t="s">
        <v>94</v>
      </c>
      <c r="D198" s="293" t="s">
        <v>629</v>
      </c>
      <c r="E198" s="228" t="s">
        <v>645</v>
      </c>
      <c r="F198" s="293" t="s">
        <v>646</v>
      </c>
      <c r="G198" s="293"/>
      <c r="H198" s="292" t="s">
        <v>195</v>
      </c>
      <c r="I198" s="292" t="s">
        <v>2874</v>
      </c>
      <c r="J198" s="226" t="s">
        <v>3068</v>
      </c>
      <c r="K198" s="300">
        <v>44473</v>
      </c>
      <c r="L198" s="300">
        <v>44468</v>
      </c>
      <c r="M198" s="300"/>
      <c r="N198" s="292" t="s">
        <v>12</v>
      </c>
      <c r="O198" s="292" t="s">
        <v>24</v>
      </c>
      <c r="T198" s="292"/>
      <c r="V198" s="292"/>
      <c r="W198" s="292"/>
      <c r="X198" s="293" t="str">
        <f>VLOOKUP(功能_33[[#This Row],[User]],SKL放款!A:G,7,FALSE)</f>
        <v>放款服務課</v>
      </c>
      <c r="Y198" s="300"/>
      <c r="Z198" s="300" t="s">
        <v>135</v>
      </c>
      <c r="AA198" s="300">
        <v>44531</v>
      </c>
      <c r="AB198" s="300">
        <v>44531</v>
      </c>
      <c r="AC198" s="300"/>
      <c r="AD198" s="300"/>
      <c r="AE198" s="300"/>
      <c r="AF198" s="356"/>
      <c r="AG198" s="300" t="str">
        <f>IFERROR(IF(VLOOKUP(功能_33[[#This Row],[功能代號]],E:Q,11,FALSE)=0,"",VLOOKUP(功能_33[[#This Row],[功能代號]],E:Q,11,FALSE)),"")</f>
        <v>邵淑微</v>
      </c>
      <c r="AH198" s="300"/>
      <c r="AI198" s="300"/>
      <c r="AJ198" s="293"/>
      <c r="AK198" s="300"/>
      <c r="AL198" s="221" t="s">
        <v>3109</v>
      </c>
      <c r="AM198" s="293" t="s">
        <v>3110</v>
      </c>
      <c r="AN198" s="293" t="str">
        <f>VLOOKUP(功能_33[[#This Row],[功能代號]],需二審tmp!A:A,1,FALSE)</f>
        <v>L4520</v>
      </c>
      <c r="AQ198" s="579" t="str">
        <f t="shared" si="21"/>
        <v/>
      </c>
      <c r="AR198" s="581" t="str">
        <f t="shared" si="22"/>
        <v/>
      </c>
      <c r="AS198" s="583" t="str">
        <f t="shared" si="23"/>
        <v/>
      </c>
      <c r="AT198" s="585" t="str">
        <f t="shared" si="24"/>
        <v/>
      </c>
      <c r="AU198" s="587" t="str">
        <f t="shared" si="25"/>
        <v/>
      </c>
      <c r="AV198" s="589" t="str">
        <f t="shared" si="26"/>
        <v>4-5</v>
      </c>
      <c r="AW198" s="613" t="str">
        <f>IFERROR(VLOOKUP(功能_33[[#This Row],[流程]],#REF!,1,FALSE),"")</f>
        <v/>
      </c>
    </row>
    <row r="199" spans="1:49" ht="14.25" customHeight="1" x14ac:dyDescent="0.3">
      <c r="C199" s="293" t="s">
        <v>94</v>
      </c>
      <c r="D199" s="293" t="s">
        <v>647</v>
      </c>
      <c r="E199" s="292" t="s">
        <v>648</v>
      </c>
      <c r="F199" s="293" t="s">
        <v>649</v>
      </c>
      <c r="G199" s="293"/>
      <c r="H199" s="292" t="s">
        <v>195</v>
      </c>
      <c r="I199" s="292" t="s">
        <v>2874</v>
      </c>
      <c r="J199" s="226" t="s">
        <v>3068</v>
      </c>
      <c r="K199" s="300">
        <v>44473</v>
      </c>
      <c r="L199" s="300">
        <v>44468</v>
      </c>
      <c r="M199" s="300">
        <v>44379</v>
      </c>
      <c r="N199" s="292" t="s">
        <v>8</v>
      </c>
      <c r="O199" s="292" t="s">
        <v>24</v>
      </c>
      <c r="T199" s="292"/>
      <c r="V199" s="292"/>
      <c r="W199" s="292"/>
      <c r="X199" s="293" t="str">
        <f>VLOOKUP(功能_33[[#This Row],[User]],SKL放款!A:G,7,FALSE)</f>
        <v>放款服務課</v>
      </c>
      <c r="Y199" s="300">
        <v>44533</v>
      </c>
      <c r="Z199" s="300" t="s">
        <v>198</v>
      </c>
      <c r="AA199" s="300">
        <v>44531</v>
      </c>
      <c r="AB199" s="300">
        <v>44531</v>
      </c>
      <c r="AC199" s="300">
        <v>44539</v>
      </c>
      <c r="AD199" s="300"/>
      <c r="AE199" s="300"/>
      <c r="AF199" s="356"/>
      <c r="AG199" s="300" t="str">
        <f>IFERROR(IF(VLOOKUP(功能_33[[#This Row],[功能代號]],E:Q,11,FALSE)=0,"",VLOOKUP(功能_33[[#This Row],[功能代號]],E:Q,11,FALSE)),"")</f>
        <v>邵淑微</v>
      </c>
      <c r="AH199" s="300"/>
      <c r="AI199" s="300"/>
      <c r="AJ199" s="293"/>
      <c r="AK199" s="300"/>
      <c r="AL199" s="292" t="s">
        <v>3085</v>
      </c>
      <c r="AM199" s="292" t="s">
        <v>3085</v>
      </c>
      <c r="AN199" s="293" t="e">
        <f>VLOOKUP(功能_33[[#This Row],[功能代號]],需二審tmp!A:A,1,FALSE)</f>
        <v>#N/A</v>
      </c>
      <c r="AO199" s="357">
        <v>44523</v>
      </c>
      <c r="AQ199" s="579" t="str">
        <f t="shared" si="21"/>
        <v>4-5</v>
      </c>
      <c r="AR199" s="581" t="str">
        <f t="shared" si="22"/>
        <v/>
      </c>
      <c r="AS199" s="583" t="str">
        <f t="shared" si="23"/>
        <v/>
      </c>
      <c r="AT199" s="585" t="str">
        <f t="shared" si="24"/>
        <v/>
      </c>
      <c r="AU199" s="587" t="str">
        <f t="shared" si="25"/>
        <v/>
      </c>
      <c r="AV199" s="589" t="str">
        <f t="shared" si="26"/>
        <v/>
      </c>
      <c r="AW199" s="613" t="str">
        <f>IFERROR(VLOOKUP(功能_33[[#This Row],[流程]],#REF!,1,FALSE),"")</f>
        <v/>
      </c>
    </row>
    <row r="200" spans="1:49" ht="14.25" customHeight="1" x14ac:dyDescent="0.3">
      <c r="C200" s="293" t="s">
        <v>94</v>
      </c>
      <c r="D200" s="293" t="s">
        <v>415</v>
      </c>
      <c r="E200" s="292" t="s">
        <v>650</v>
      </c>
      <c r="F200" s="293" t="s">
        <v>651</v>
      </c>
      <c r="G200" s="293"/>
      <c r="H200" s="292" t="s">
        <v>195</v>
      </c>
      <c r="I200" s="292" t="s">
        <v>2874</v>
      </c>
      <c r="J200" s="226" t="s">
        <v>3068</v>
      </c>
      <c r="K200" s="300">
        <v>44470</v>
      </c>
      <c r="L200" s="300">
        <v>44470</v>
      </c>
      <c r="M200" s="300">
        <v>44523</v>
      </c>
      <c r="N200" s="292" t="s">
        <v>8</v>
      </c>
      <c r="O200" s="292" t="s">
        <v>24</v>
      </c>
      <c r="T200" s="292"/>
      <c r="V200" s="292"/>
      <c r="W200" s="292"/>
      <c r="X200" s="293" t="str">
        <f>VLOOKUP(功能_33[[#This Row],[User]],SKL放款!A:G,7,FALSE)</f>
        <v>放款服務課</v>
      </c>
      <c r="Y200" s="300">
        <v>44533</v>
      </c>
      <c r="Z200" s="300">
        <v>44524</v>
      </c>
      <c r="AA200" s="300">
        <v>44524</v>
      </c>
      <c r="AB200" s="300">
        <v>44524</v>
      </c>
      <c r="AC200" s="300">
        <v>44539</v>
      </c>
      <c r="AD200" s="300"/>
      <c r="AE200" s="300"/>
      <c r="AF200" s="356"/>
      <c r="AG200" s="300" t="str">
        <f>IFERROR(IF(VLOOKUP(功能_33[[#This Row],[功能代號]],E:Q,11,FALSE)=0,"",VLOOKUP(功能_33[[#This Row],[功能代號]],E:Q,11,FALSE)),"")</f>
        <v>邵淑微</v>
      </c>
      <c r="AH200" s="300"/>
      <c r="AI200" s="300"/>
      <c r="AJ200" s="293"/>
      <c r="AK200" s="300"/>
      <c r="AL200" s="292" t="s">
        <v>3085</v>
      </c>
      <c r="AM200" s="292" t="s">
        <v>3085</v>
      </c>
      <c r="AN200" s="293" t="e">
        <f>VLOOKUP(功能_33[[#This Row],[功能代號]],需二審tmp!A:A,1,FALSE)</f>
        <v>#N/A</v>
      </c>
      <c r="AO200" s="357">
        <v>44523</v>
      </c>
      <c r="AQ200" s="579" t="str">
        <f t="shared" si="21"/>
        <v>4-2</v>
      </c>
      <c r="AR200" s="581" t="str">
        <f t="shared" si="22"/>
        <v/>
      </c>
      <c r="AS200" s="583" t="str">
        <f t="shared" si="23"/>
        <v/>
      </c>
      <c r="AT200" s="585" t="str">
        <f t="shared" si="24"/>
        <v/>
      </c>
      <c r="AU200" s="587" t="str">
        <f t="shared" si="25"/>
        <v/>
      </c>
      <c r="AV200" s="589" t="str">
        <f t="shared" si="26"/>
        <v/>
      </c>
      <c r="AW200" s="613" t="str">
        <f>IFERROR(VLOOKUP(功能_33[[#This Row],[流程]],#REF!,1,FALSE),"")</f>
        <v/>
      </c>
    </row>
    <row r="201" spans="1:49" ht="76.75" customHeight="1" x14ac:dyDescent="0.3">
      <c r="C201" s="293" t="s">
        <v>94</v>
      </c>
      <c r="D201" s="293" t="s">
        <v>415</v>
      </c>
      <c r="E201" s="292" t="s">
        <v>652</v>
      </c>
      <c r="F201" s="293" t="s">
        <v>653</v>
      </c>
      <c r="G201" s="293"/>
      <c r="H201" s="292" t="s">
        <v>195</v>
      </c>
      <c r="I201" s="292" t="s">
        <v>2874</v>
      </c>
      <c r="J201" s="226" t="s">
        <v>3068</v>
      </c>
      <c r="K201" s="300">
        <v>44469</v>
      </c>
      <c r="L201" s="262">
        <v>44484</v>
      </c>
      <c r="M201" s="300">
        <v>44523</v>
      </c>
      <c r="N201" s="292" t="s">
        <v>8</v>
      </c>
      <c r="O201" s="292" t="s">
        <v>11</v>
      </c>
      <c r="P201" s="271" t="s">
        <v>23</v>
      </c>
      <c r="T201" s="292"/>
      <c r="V201" s="292"/>
      <c r="W201" s="292"/>
      <c r="X201" s="293" t="str">
        <f>VLOOKUP(功能_33[[#This Row],[User]],SKL放款!A:G,7,FALSE)</f>
        <v>放款服務課</v>
      </c>
      <c r="Y201" s="300">
        <v>44533</v>
      </c>
      <c r="Z201" s="300" t="s">
        <v>135</v>
      </c>
      <c r="AA201" s="300">
        <v>44523</v>
      </c>
      <c r="AB201" s="300">
        <v>44525</v>
      </c>
      <c r="AC201" s="300">
        <v>44539</v>
      </c>
      <c r="AD201" s="300"/>
      <c r="AE201" s="300"/>
      <c r="AF201" s="356"/>
      <c r="AG201" s="300" t="str">
        <f>IFERROR(IF(VLOOKUP(功能_33[[#This Row],[功能代號]],E:Q,11,FALSE)=0,"",VLOOKUP(功能_33[[#This Row],[功能代號]],E:Q,11,FALSE)),"")</f>
        <v>蔡珮瑜</v>
      </c>
      <c r="AH201" s="300"/>
      <c r="AI201" s="300"/>
      <c r="AJ201" s="293"/>
      <c r="AK201" s="225" t="s">
        <v>654</v>
      </c>
      <c r="AL201" s="309" t="s">
        <v>3124</v>
      </c>
      <c r="AM201" s="220" t="s">
        <v>3125</v>
      </c>
      <c r="AN201" s="293" t="str">
        <f>VLOOKUP(功能_33[[#This Row],[功能代號]],需二審tmp!A:A,1,FALSE)</f>
        <v>L4002</v>
      </c>
      <c r="AO201" s="357">
        <v>44523</v>
      </c>
      <c r="AQ201" s="579" t="str">
        <f t="shared" si="21"/>
        <v>4-2</v>
      </c>
      <c r="AR201" s="581" t="str">
        <f t="shared" si="22"/>
        <v/>
      </c>
      <c r="AS201" s="583" t="str">
        <f t="shared" ref="AS201:AS259" si="27">IF(AND(COUNTA(L201)=1,COUNTA(M201)=1,COUNTA(Y201)=1,COUNTA(AB201)=0,COUNTA(AC201)=0),LEFT(D201,3),"")</f>
        <v/>
      </c>
      <c r="AT201" s="585" t="str">
        <f t="shared" si="24"/>
        <v/>
      </c>
      <c r="AU201" s="587" t="str">
        <f t="shared" si="25"/>
        <v/>
      </c>
      <c r="AV201" s="589" t="str">
        <f t="shared" si="26"/>
        <v/>
      </c>
      <c r="AW201" s="613" t="str">
        <f>IFERROR(VLOOKUP(功能_33[[#This Row],[流程]],#REF!,1,FALSE),"")</f>
        <v/>
      </c>
    </row>
    <row r="202" spans="1:49" ht="14.25" customHeight="1" x14ac:dyDescent="0.3">
      <c r="C202" s="293" t="s">
        <v>94</v>
      </c>
      <c r="D202" s="293" t="s">
        <v>415</v>
      </c>
      <c r="E202" s="292" t="s">
        <v>655</v>
      </c>
      <c r="F202" s="293" t="s">
        <v>656</v>
      </c>
      <c r="G202" s="293"/>
      <c r="H202" s="292" t="s">
        <v>195</v>
      </c>
      <c r="I202" s="292" t="s">
        <v>2874</v>
      </c>
      <c r="J202" s="226" t="s">
        <v>3068</v>
      </c>
      <c r="K202" s="300">
        <v>44469</v>
      </c>
      <c r="L202" s="300">
        <v>44484</v>
      </c>
      <c r="M202" s="300">
        <v>44523</v>
      </c>
      <c r="N202" s="292" t="s">
        <v>8</v>
      </c>
      <c r="O202" s="292" t="s">
        <v>22</v>
      </c>
      <c r="T202" s="292"/>
      <c r="V202" s="292"/>
      <c r="W202" s="292"/>
      <c r="X202" s="293" t="str">
        <f>VLOOKUP(功能_33[[#This Row],[User]],SKL放款!A:G,7,FALSE)</f>
        <v>放款服務課</v>
      </c>
      <c r="Y202" s="300">
        <v>44533</v>
      </c>
      <c r="Z202" s="300" t="s">
        <v>198</v>
      </c>
      <c r="AA202" s="300">
        <v>44523</v>
      </c>
      <c r="AB202" s="300">
        <v>44525</v>
      </c>
      <c r="AC202" s="300">
        <v>44539</v>
      </c>
      <c r="AD202" s="300"/>
      <c r="AE202" s="300"/>
      <c r="AF202" s="356"/>
      <c r="AG202" s="300" t="str">
        <f>IFERROR(IF(VLOOKUP(功能_33[[#This Row],[功能代號]],E:Q,11,FALSE)=0,"",VLOOKUP(功能_33[[#This Row],[功能代號]],E:Q,11,FALSE)),"")</f>
        <v>許慧玉</v>
      </c>
      <c r="AH202" s="300"/>
      <c r="AI202" s="300"/>
      <c r="AJ202" s="293"/>
      <c r="AK202" s="300"/>
      <c r="AL202" s="292" t="s">
        <v>3085</v>
      </c>
      <c r="AM202" s="292" t="s">
        <v>3085</v>
      </c>
      <c r="AN202" s="293" t="e">
        <f>VLOOKUP(功能_33[[#This Row],[功能代號]],需二審tmp!A:A,1,FALSE)</f>
        <v>#N/A</v>
      </c>
      <c r="AO202" s="357">
        <v>44523</v>
      </c>
      <c r="AQ202" s="579" t="str">
        <f t="shared" si="21"/>
        <v>4-2</v>
      </c>
      <c r="AR202" s="581" t="str">
        <f t="shared" si="22"/>
        <v/>
      </c>
      <c r="AS202" s="583" t="str">
        <f t="shared" si="27"/>
        <v/>
      </c>
      <c r="AT202" s="585" t="str">
        <f t="shared" si="24"/>
        <v/>
      </c>
      <c r="AU202" s="587" t="str">
        <f t="shared" si="25"/>
        <v/>
      </c>
      <c r="AV202" s="589" t="str">
        <f t="shared" si="26"/>
        <v/>
      </c>
      <c r="AW202" s="613" t="str">
        <f>IFERROR(VLOOKUP(功能_33[[#This Row],[流程]],#REF!,1,FALSE),"")</f>
        <v/>
      </c>
    </row>
    <row r="203" spans="1:49" ht="14.25" customHeight="1" x14ac:dyDescent="0.3">
      <c r="C203" s="293" t="s">
        <v>94</v>
      </c>
      <c r="D203" s="293" t="s">
        <v>415</v>
      </c>
      <c r="E203" s="292" t="s">
        <v>657</v>
      </c>
      <c r="F203" s="293" t="s">
        <v>658</v>
      </c>
      <c r="G203" s="293"/>
      <c r="H203" s="292" t="s">
        <v>195</v>
      </c>
      <c r="I203" s="292" t="s">
        <v>2874</v>
      </c>
      <c r="J203" s="226" t="s">
        <v>3068</v>
      </c>
      <c r="K203" s="300">
        <v>44469</v>
      </c>
      <c r="L203" s="300">
        <v>44484</v>
      </c>
      <c r="M203" s="300">
        <v>44523</v>
      </c>
      <c r="N203" s="292" t="s">
        <v>8</v>
      </c>
      <c r="O203" s="292" t="s">
        <v>22</v>
      </c>
      <c r="T203" s="292"/>
      <c r="V203" s="292"/>
      <c r="W203" s="292"/>
      <c r="X203" s="293" t="str">
        <f>VLOOKUP(功能_33[[#This Row],[User]],SKL放款!A:G,7,FALSE)</f>
        <v>放款服務課</v>
      </c>
      <c r="Y203" s="300">
        <v>44533</v>
      </c>
      <c r="Z203" s="300" t="s">
        <v>198</v>
      </c>
      <c r="AA203" s="300">
        <v>44523</v>
      </c>
      <c r="AB203" s="300">
        <v>44525</v>
      </c>
      <c r="AC203" s="300">
        <v>44539</v>
      </c>
      <c r="AD203" s="300"/>
      <c r="AE203" s="300"/>
      <c r="AF203" s="356"/>
      <c r="AG203" s="300" t="str">
        <f>IFERROR(IF(VLOOKUP(功能_33[[#This Row],[功能代號]],E:Q,11,FALSE)=0,"",VLOOKUP(功能_33[[#This Row],[功能代號]],E:Q,11,FALSE)),"")</f>
        <v>許慧玉</v>
      </c>
      <c r="AH203" s="300"/>
      <c r="AI203" s="300"/>
      <c r="AJ203" s="293"/>
      <c r="AK203" s="300"/>
      <c r="AL203" s="292" t="s">
        <v>3085</v>
      </c>
      <c r="AM203" s="292" t="s">
        <v>3085</v>
      </c>
      <c r="AN203" s="293" t="e">
        <f>VLOOKUP(功能_33[[#This Row],[功能代號]],需二審tmp!A:A,1,FALSE)</f>
        <v>#N/A</v>
      </c>
      <c r="AO203" s="357">
        <v>44523</v>
      </c>
      <c r="AQ203" s="579" t="str">
        <f t="shared" si="21"/>
        <v>4-2</v>
      </c>
      <c r="AR203" s="581" t="str">
        <f t="shared" si="22"/>
        <v/>
      </c>
      <c r="AS203" s="583" t="str">
        <f t="shared" si="27"/>
        <v/>
      </c>
      <c r="AT203" s="585" t="str">
        <f t="shared" si="24"/>
        <v/>
      </c>
      <c r="AU203" s="587" t="str">
        <f t="shared" si="25"/>
        <v/>
      </c>
      <c r="AV203" s="589" t="str">
        <f t="shared" si="26"/>
        <v/>
      </c>
      <c r="AW203" s="613" t="str">
        <f>IFERROR(VLOOKUP(功能_33[[#This Row],[流程]],#REF!,1,FALSE),"")</f>
        <v/>
      </c>
    </row>
    <row r="204" spans="1:49" ht="28.25" customHeight="1" x14ac:dyDescent="0.3">
      <c r="C204" s="293" t="s">
        <v>94</v>
      </c>
      <c r="D204" s="293" t="s">
        <v>415</v>
      </c>
      <c r="E204" s="292" t="s">
        <v>659</v>
      </c>
      <c r="F204" s="293" t="s">
        <v>660</v>
      </c>
      <c r="G204" s="293"/>
      <c r="H204" s="292" t="s">
        <v>195</v>
      </c>
      <c r="I204" s="292" t="s">
        <v>2874</v>
      </c>
      <c r="J204" s="226" t="s">
        <v>3068</v>
      </c>
      <c r="K204" s="300">
        <v>44469</v>
      </c>
      <c r="L204" s="300">
        <v>44484</v>
      </c>
      <c r="M204" s="300">
        <v>44523</v>
      </c>
      <c r="N204" s="292" t="s">
        <v>8</v>
      </c>
      <c r="O204" s="292" t="s">
        <v>11</v>
      </c>
      <c r="P204" s="271" t="s">
        <v>23</v>
      </c>
      <c r="T204" s="292"/>
      <c r="V204" s="292"/>
      <c r="W204" s="292"/>
      <c r="X204" s="293" t="str">
        <f>VLOOKUP(功能_33[[#This Row],[User]],SKL放款!A:G,7,FALSE)</f>
        <v>放款服務課</v>
      </c>
      <c r="Y204" s="300">
        <v>44533</v>
      </c>
      <c r="Z204" s="300" t="s">
        <v>135</v>
      </c>
      <c r="AA204" s="300">
        <v>44523</v>
      </c>
      <c r="AB204" s="300">
        <v>44525</v>
      </c>
      <c r="AC204" s="300">
        <v>44539</v>
      </c>
      <c r="AD204" s="300"/>
      <c r="AE204" s="300"/>
      <c r="AF204" s="356"/>
      <c r="AG204" s="300" t="str">
        <f>IFERROR(IF(VLOOKUP(功能_33[[#This Row],[功能代號]],E:Q,11,FALSE)=0,"",VLOOKUP(功能_33[[#This Row],[功能代號]],E:Q,11,FALSE)),"")</f>
        <v>蔡珮瑜</v>
      </c>
      <c r="AH204" s="300"/>
      <c r="AI204" s="300"/>
      <c r="AJ204" s="293"/>
      <c r="AK204" s="225" t="s">
        <v>654</v>
      </c>
      <c r="AL204" s="309" t="s">
        <v>3120</v>
      </c>
      <c r="AM204" s="220" t="s">
        <v>3121</v>
      </c>
      <c r="AN204" s="293" t="str">
        <f>VLOOKUP(功能_33[[#This Row],[功能代號]],需二審tmp!A:A,1,FALSE)</f>
        <v>L4920</v>
      </c>
      <c r="AO204" s="357">
        <v>44523</v>
      </c>
      <c r="AQ204" s="579" t="str">
        <f t="shared" si="21"/>
        <v>4-2</v>
      </c>
      <c r="AR204" s="581" t="str">
        <f t="shared" si="22"/>
        <v/>
      </c>
      <c r="AS204" s="583" t="str">
        <f t="shared" si="27"/>
        <v/>
      </c>
      <c r="AT204" s="585" t="str">
        <f t="shared" si="24"/>
        <v/>
      </c>
      <c r="AU204" s="587" t="str">
        <f t="shared" si="25"/>
        <v/>
      </c>
      <c r="AV204" s="589" t="str">
        <f t="shared" si="26"/>
        <v/>
      </c>
      <c r="AW204" s="613" t="str">
        <f>IFERROR(VLOOKUP(功能_33[[#This Row],[流程]],#REF!,1,FALSE),"")</f>
        <v/>
      </c>
    </row>
    <row r="205" spans="1:49" ht="14.25" customHeight="1" x14ac:dyDescent="0.3">
      <c r="C205" s="293" t="s">
        <v>94</v>
      </c>
      <c r="D205" s="293" t="s">
        <v>415</v>
      </c>
      <c r="E205" s="292" t="s">
        <v>661</v>
      </c>
      <c r="F205" s="293" t="s">
        <v>662</v>
      </c>
      <c r="G205" s="293"/>
      <c r="H205" s="292" t="s">
        <v>195</v>
      </c>
      <c r="I205" s="292" t="s">
        <v>2874</v>
      </c>
      <c r="J205" s="226" t="s">
        <v>3068</v>
      </c>
      <c r="K205" s="300">
        <v>44469</v>
      </c>
      <c r="L205" s="300">
        <v>44484</v>
      </c>
      <c r="M205" s="300">
        <v>44523</v>
      </c>
      <c r="N205" s="292" t="s">
        <v>8</v>
      </c>
      <c r="O205" s="292" t="s">
        <v>11</v>
      </c>
      <c r="T205" s="292"/>
      <c r="V205" s="292"/>
      <c r="W205" s="292"/>
      <c r="X205" s="293" t="str">
        <f>VLOOKUP(功能_33[[#This Row],[User]],SKL放款!A:G,7,FALSE)</f>
        <v>放款服務課</v>
      </c>
      <c r="Y205" s="300">
        <v>44533</v>
      </c>
      <c r="Z205" s="300" t="s">
        <v>135</v>
      </c>
      <c r="AA205" s="300">
        <v>44523</v>
      </c>
      <c r="AB205" s="300">
        <v>44525</v>
      </c>
      <c r="AC205" s="300">
        <v>44539</v>
      </c>
      <c r="AD205" s="300"/>
      <c r="AE205" s="300"/>
      <c r="AF205" s="356"/>
      <c r="AG205" s="300" t="str">
        <f>IFERROR(IF(VLOOKUP(功能_33[[#This Row],[功能代號]],E:Q,11,FALSE)=0,"",VLOOKUP(功能_33[[#This Row],[功能代號]],E:Q,11,FALSE)),"")</f>
        <v>蔡珮瑜</v>
      </c>
      <c r="AH205" s="300"/>
      <c r="AI205" s="300"/>
      <c r="AJ205" s="293"/>
      <c r="AK205" s="225" t="s">
        <v>654</v>
      </c>
      <c r="AL205" s="292" t="s">
        <v>3085</v>
      </c>
      <c r="AM205" s="292" t="s">
        <v>3085</v>
      </c>
      <c r="AN205" s="293" t="str">
        <f>VLOOKUP(功能_33[[#This Row],[功能代號]],需二審tmp!A:A,1,FALSE)</f>
        <v>L4925</v>
      </c>
      <c r="AO205" s="357">
        <v>44523</v>
      </c>
      <c r="AQ205" s="579" t="str">
        <f t="shared" si="21"/>
        <v>4-2</v>
      </c>
      <c r="AR205" s="581" t="str">
        <f t="shared" si="22"/>
        <v/>
      </c>
      <c r="AS205" s="583" t="str">
        <f t="shared" si="27"/>
        <v/>
      </c>
      <c r="AT205" s="585" t="str">
        <f t="shared" si="24"/>
        <v/>
      </c>
      <c r="AU205" s="587" t="str">
        <f t="shared" si="25"/>
        <v/>
      </c>
      <c r="AV205" s="589" t="str">
        <f t="shared" si="26"/>
        <v/>
      </c>
      <c r="AW205" s="613" t="str">
        <f>IFERROR(VLOOKUP(功能_33[[#This Row],[流程]],#REF!,1,FALSE),"")</f>
        <v/>
      </c>
    </row>
    <row r="206" spans="1:49" ht="14.25" customHeight="1" x14ac:dyDescent="0.3">
      <c r="C206" s="293" t="s">
        <v>94</v>
      </c>
      <c r="D206" s="293" t="s">
        <v>415</v>
      </c>
      <c r="E206" s="292" t="s">
        <v>663</v>
      </c>
      <c r="F206" s="293" t="s">
        <v>664</v>
      </c>
      <c r="G206" s="293"/>
      <c r="H206" s="292" t="s">
        <v>195</v>
      </c>
      <c r="I206" s="292" t="s">
        <v>2874</v>
      </c>
      <c r="J206" s="226" t="s">
        <v>3068</v>
      </c>
      <c r="K206" s="300">
        <v>44469</v>
      </c>
      <c r="L206" s="300">
        <v>44484</v>
      </c>
      <c r="M206" s="300">
        <v>44523</v>
      </c>
      <c r="N206" s="292" t="s">
        <v>8</v>
      </c>
      <c r="O206" s="292" t="s">
        <v>23</v>
      </c>
      <c r="T206" s="292"/>
      <c r="V206" s="292"/>
      <c r="W206" s="292"/>
      <c r="X206" s="293" t="str">
        <f>VLOOKUP(功能_33[[#This Row],[User]],SKL放款!A:G,7,FALSE)</f>
        <v>放款服務課</v>
      </c>
      <c r="Y206" s="300">
        <v>44533</v>
      </c>
      <c r="Z206" s="300" t="s">
        <v>135</v>
      </c>
      <c r="AA206" s="300">
        <v>44523</v>
      </c>
      <c r="AB206" s="300">
        <v>44525</v>
      </c>
      <c r="AC206" s="300">
        <v>44539</v>
      </c>
      <c r="AD206" s="300"/>
      <c r="AE206" s="300"/>
      <c r="AF206" s="356"/>
      <c r="AG206" s="300" t="str">
        <f>IFERROR(IF(VLOOKUP(功能_33[[#This Row],[功能代號]],E:Q,11,FALSE)=0,"",VLOOKUP(功能_33[[#This Row],[功能代號]],E:Q,11,FALSE)),"")</f>
        <v>宋郁宏</v>
      </c>
      <c r="AH206" s="300"/>
      <c r="AI206" s="300"/>
      <c r="AJ206" s="293"/>
      <c r="AK206" s="300"/>
      <c r="AL206" s="292" t="s">
        <v>3085</v>
      </c>
      <c r="AM206" s="292" t="s">
        <v>3085</v>
      </c>
      <c r="AN206" s="293" t="str">
        <f>VLOOKUP(功能_33[[#This Row],[功能代號]],需二審tmp!A:A,1,FALSE)</f>
        <v>L4930</v>
      </c>
      <c r="AO206" s="357">
        <v>44523</v>
      </c>
      <c r="AQ206" s="579" t="str">
        <f t="shared" si="21"/>
        <v>4-2</v>
      </c>
      <c r="AR206" s="581" t="str">
        <f t="shared" si="22"/>
        <v/>
      </c>
      <c r="AS206" s="583" t="str">
        <f t="shared" si="27"/>
        <v/>
      </c>
      <c r="AT206" s="585" t="str">
        <f t="shared" si="24"/>
        <v/>
      </c>
      <c r="AU206" s="587" t="str">
        <f t="shared" si="25"/>
        <v/>
      </c>
      <c r="AV206" s="589" t="str">
        <f t="shared" si="26"/>
        <v/>
      </c>
      <c r="AW206" s="613" t="str">
        <f>IFERROR(VLOOKUP(功能_33[[#This Row],[流程]],#REF!,1,FALSE),"")</f>
        <v/>
      </c>
    </row>
    <row r="207" spans="1:49" ht="14.25" customHeight="1" x14ac:dyDescent="0.3">
      <c r="C207" s="293" t="s">
        <v>94</v>
      </c>
      <c r="D207" s="293" t="s">
        <v>415</v>
      </c>
      <c r="E207" s="292" t="s">
        <v>665</v>
      </c>
      <c r="F207" s="293" t="s">
        <v>666</v>
      </c>
      <c r="G207" s="293"/>
      <c r="H207" s="292" t="s">
        <v>195</v>
      </c>
      <c r="I207" s="292" t="s">
        <v>2874</v>
      </c>
      <c r="J207" s="226" t="s">
        <v>3068</v>
      </c>
      <c r="K207" s="300">
        <v>44469</v>
      </c>
      <c r="L207" s="300">
        <v>44484</v>
      </c>
      <c r="M207" s="300">
        <v>44523</v>
      </c>
      <c r="N207" s="292" t="s">
        <v>8</v>
      </c>
      <c r="O207" s="292" t="s">
        <v>22</v>
      </c>
      <c r="T207" s="292"/>
      <c r="V207" s="292"/>
      <c r="W207" s="292"/>
      <c r="X207" s="293" t="str">
        <f>VLOOKUP(功能_33[[#This Row],[User]],SKL放款!A:G,7,FALSE)</f>
        <v>放款服務課</v>
      </c>
      <c r="Y207" s="300">
        <v>44533</v>
      </c>
      <c r="Z207" s="300" t="s">
        <v>198</v>
      </c>
      <c r="AA207" s="300">
        <v>44523</v>
      </c>
      <c r="AB207" s="300">
        <v>44525</v>
      </c>
      <c r="AC207" s="300">
        <v>44539</v>
      </c>
      <c r="AD207" s="300"/>
      <c r="AE207" s="300"/>
      <c r="AF207" s="356"/>
      <c r="AG207" s="300" t="str">
        <f>IFERROR(IF(VLOOKUP(功能_33[[#This Row],[功能代號]],E:Q,11,FALSE)=0,"",VLOOKUP(功能_33[[#This Row],[功能代號]],E:Q,11,FALSE)),"")</f>
        <v>許慧玉</v>
      </c>
      <c r="AH207" s="300"/>
      <c r="AI207" s="300"/>
      <c r="AJ207" s="293"/>
      <c r="AK207" s="300"/>
      <c r="AL207" s="292" t="s">
        <v>3085</v>
      </c>
      <c r="AM207" s="292" t="s">
        <v>3085</v>
      </c>
      <c r="AN207" s="293" t="e">
        <f>VLOOKUP(功能_33[[#This Row],[功能代號]],需二審tmp!A:A,1,FALSE)</f>
        <v>#N/A</v>
      </c>
      <c r="AO207" s="357">
        <v>44523</v>
      </c>
      <c r="AQ207" s="579" t="str">
        <f t="shared" si="21"/>
        <v>4-2</v>
      </c>
      <c r="AR207" s="581" t="str">
        <f t="shared" si="22"/>
        <v/>
      </c>
      <c r="AS207" s="583" t="str">
        <f t="shared" si="27"/>
        <v/>
      </c>
      <c r="AT207" s="585" t="str">
        <f t="shared" si="24"/>
        <v/>
      </c>
      <c r="AU207" s="587" t="str">
        <f t="shared" si="25"/>
        <v/>
      </c>
      <c r="AV207" s="589" t="str">
        <f t="shared" si="26"/>
        <v/>
      </c>
      <c r="AW207" s="613" t="str">
        <f>IFERROR(VLOOKUP(功能_33[[#This Row],[流程]],#REF!,1,FALSE),"")</f>
        <v/>
      </c>
    </row>
    <row r="208" spans="1:49" ht="14.25" customHeight="1" x14ac:dyDescent="0.3">
      <c r="C208" s="293" t="s">
        <v>94</v>
      </c>
      <c r="D208" s="293" t="s">
        <v>415</v>
      </c>
      <c r="E208" s="292" t="s">
        <v>667</v>
      </c>
      <c r="F208" s="293" t="s">
        <v>668</v>
      </c>
      <c r="G208" s="293"/>
      <c r="H208" s="292" t="s">
        <v>195</v>
      </c>
      <c r="I208" s="292" t="s">
        <v>2874</v>
      </c>
      <c r="J208" s="226" t="s">
        <v>3068</v>
      </c>
      <c r="K208" s="300">
        <v>44469</v>
      </c>
      <c r="L208" s="300">
        <v>44484</v>
      </c>
      <c r="M208" s="300">
        <v>44523</v>
      </c>
      <c r="N208" s="292" t="s">
        <v>8</v>
      </c>
      <c r="O208" s="292" t="s">
        <v>23</v>
      </c>
      <c r="T208" s="292"/>
      <c r="V208" s="292"/>
      <c r="W208" s="292"/>
      <c r="X208" s="293" t="str">
        <f>VLOOKUP(功能_33[[#This Row],[User]],SKL放款!A:G,7,FALSE)</f>
        <v>放款服務課</v>
      </c>
      <c r="Y208" s="300">
        <v>44533</v>
      </c>
      <c r="Z208" s="300" t="s">
        <v>198</v>
      </c>
      <c r="AA208" s="300">
        <v>44523</v>
      </c>
      <c r="AB208" s="300">
        <v>44525</v>
      </c>
      <c r="AC208" s="300">
        <v>44539</v>
      </c>
      <c r="AD208" s="300"/>
      <c r="AE208" s="300"/>
      <c r="AF208" s="356"/>
      <c r="AG208" s="300" t="str">
        <f>IFERROR(IF(VLOOKUP(功能_33[[#This Row],[功能代號]],E:Q,11,FALSE)=0,"",VLOOKUP(功能_33[[#This Row],[功能代號]],E:Q,11,FALSE)),"")</f>
        <v>宋郁宏</v>
      </c>
      <c r="AH208" s="300"/>
      <c r="AI208" s="300"/>
      <c r="AJ208" s="293"/>
      <c r="AK208" s="300"/>
      <c r="AL208" s="292" t="s">
        <v>3085</v>
      </c>
      <c r="AM208" s="292" t="s">
        <v>3085</v>
      </c>
      <c r="AN208" s="293" t="e">
        <f>VLOOKUP(功能_33[[#This Row],[功能代號]],需二審tmp!A:A,1,FALSE)</f>
        <v>#N/A</v>
      </c>
      <c r="AO208" s="357">
        <v>44523</v>
      </c>
      <c r="AQ208" s="579" t="str">
        <f t="shared" si="21"/>
        <v>4-2</v>
      </c>
      <c r="AR208" s="581" t="str">
        <f t="shared" si="22"/>
        <v/>
      </c>
      <c r="AS208" s="583" t="str">
        <f t="shared" si="27"/>
        <v/>
      </c>
      <c r="AT208" s="585" t="str">
        <f t="shared" si="24"/>
        <v/>
      </c>
      <c r="AU208" s="587" t="str">
        <f t="shared" si="25"/>
        <v/>
      </c>
      <c r="AV208" s="589" t="str">
        <f t="shared" si="26"/>
        <v/>
      </c>
      <c r="AW208" s="613" t="str">
        <f>IFERROR(VLOOKUP(功能_33[[#This Row],[流程]],#REF!,1,FALSE),"")</f>
        <v/>
      </c>
    </row>
    <row r="209" spans="1:49" ht="138" customHeight="1" x14ac:dyDescent="0.3">
      <c r="A209" s="609">
        <v>44547</v>
      </c>
      <c r="C209" s="293" t="s">
        <v>94</v>
      </c>
      <c r="D209" s="293" t="s">
        <v>470</v>
      </c>
      <c r="E209" s="292" t="s">
        <v>669</v>
      </c>
      <c r="F209" s="293" t="s">
        <v>670</v>
      </c>
      <c r="G209" s="293"/>
      <c r="H209" s="292" t="s">
        <v>195</v>
      </c>
      <c r="I209" s="292" t="s">
        <v>2874</v>
      </c>
      <c r="J209" s="226" t="s">
        <v>3068</v>
      </c>
      <c r="K209" s="300">
        <v>44469</v>
      </c>
      <c r="L209" s="300">
        <v>44484</v>
      </c>
      <c r="M209" s="300"/>
      <c r="N209" s="292" t="s">
        <v>8</v>
      </c>
      <c r="O209" s="292" t="s">
        <v>22</v>
      </c>
      <c r="P209" s="271" t="s">
        <v>473</v>
      </c>
      <c r="T209" s="292"/>
      <c r="V209" s="292"/>
      <c r="W209" s="292"/>
      <c r="X209" s="293" t="str">
        <f>VLOOKUP(功能_33[[#This Row],[User]],SKL放款!A:G,7,FALSE)</f>
        <v>放款服務課</v>
      </c>
      <c r="Y209" s="300"/>
      <c r="Z209" s="300" t="s">
        <v>135</v>
      </c>
      <c r="AA209" s="300">
        <v>44523</v>
      </c>
      <c r="AB209" s="300">
        <v>44525</v>
      </c>
      <c r="AC209" s="300"/>
      <c r="AD209" s="300"/>
      <c r="AE209" s="300"/>
      <c r="AF209" s="356"/>
      <c r="AG209" s="300" t="str">
        <f>IFERROR(IF(VLOOKUP(功能_33[[#This Row],[功能代號]],E:Q,11,FALSE)=0,"",VLOOKUP(功能_33[[#This Row],[功能代號]],E:Q,11,FALSE)),"")</f>
        <v>許慧玉</v>
      </c>
      <c r="AH209" s="300"/>
      <c r="AI209" s="300"/>
      <c r="AJ209" s="293"/>
      <c r="AK209" s="300"/>
      <c r="AL209" s="309" t="s">
        <v>3126</v>
      </c>
      <c r="AM209" s="220" t="s">
        <v>3127</v>
      </c>
      <c r="AN209" s="293" t="str">
        <f>VLOOKUP(功能_33[[#This Row],[功能代號]],需二審tmp!A:A,1,FALSE)</f>
        <v>L4454</v>
      </c>
      <c r="AQ209" s="579" t="str">
        <f t="shared" si="21"/>
        <v/>
      </c>
      <c r="AR209" s="581" t="str">
        <f t="shared" si="22"/>
        <v/>
      </c>
      <c r="AS209" s="583" t="str">
        <f t="shared" si="27"/>
        <v/>
      </c>
      <c r="AT209" s="585" t="str">
        <f t="shared" si="24"/>
        <v/>
      </c>
      <c r="AU209" s="587" t="str">
        <f t="shared" si="25"/>
        <v/>
      </c>
      <c r="AV209" s="589" t="str">
        <f t="shared" si="26"/>
        <v>4-4</v>
      </c>
      <c r="AW209" s="613" t="str">
        <f>IFERROR(VLOOKUP(功能_33[[#This Row],[流程]],#REF!,1,FALSE),"")</f>
        <v/>
      </c>
    </row>
    <row r="210" spans="1:49" ht="14.25" customHeight="1" x14ac:dyDescent="0.3">
      <c r="C210" s="293" t="s">
        <v>94</v>
      </c>
      <c r="D210" s="293" t="s">
        <v>470</v>
      </c>
      <c r="E210" s="292" t="s">
        <v>671</v>
      </c>
      <c r="F210" s="293" t="s">
        <v>672</v>
      </c>
      <c r="G210" s="225" t="s">
        <v>673</v>
      </c>
      <c r="H210" s="292" t="s">
        <v>195</v>
      </c>
      <c r="I210" s="292" t="s">
        <v>2874</v>
      </c>
      <c r="J210" s="226" t="s">
        <v>3068</v>
      </c>
      <c r="K210" s="300">
        <v>44469</v>
      </c>
      <c r="L210" s="300">
        <v>44484</v>
      </c>
      <c r="M210" s="300">
        <v>44523</v>
      </c>
      <c r="N210" s="292" t="s">
        <v>8</v>
      </c>
      <c r="O210" s="292" t="s">
        <v>22</v>
      </c>
      <c r="P210" s="271" t="s">
        <v>473</v>
      </c>
      <c r="T210" s="292"/>
      <c r="V210" s="292"/>
      <c r="W210" s="292"/>
      <c r="X210" s="293" t="str">
        <f>VLOOKUP(功能_33[[#This Row],[User]],SKL放款!A:G,7,FALSE)</f>
        <v>放款服務課</v>
      </c>
      <c r="Y210" s="300">
        <v>44533</v>
      </c>
      <c r="Z210" s="300">
        <v>44523</v>
      </c>
      <c r="AA210" s="300">
        <v>44523</v>
      </c>
      <c r="AB210" s="300">
        <v>44525</v>
      </c>
      <c r="AC210" s="300">
        <v>44539</v>
      </c>
      <c r="AD210" s="300"/>
      <c r="AE210" s="300"/>
      <c r="AF210" s="356"/>
      <c r="AG210" s="300" t="str">
        <f>IFERROR(IF(VLOOKUP(功能_33[[#This Row],[功能代號]],E:Q,11,FALSE)=0,"",VLOOKUP(功能_33[[#This Row],[功能代號]],E:Q,11,FALSE)),"")</f>
        <v>許慧玉</v>
      </c>
      <c r="AH210" s="300"/>
      <c r="AI210" s="300"/>
      <c r="AJ210" s="293"/>
      <c r="AK210" s="300"/>
      <c r="AL210" s="292" t="s">
        <v>3096</v>
      </c>
      <c r="AM210" s="292" t="s">
        <v>3085</v>
      </c>
      <c r="AN210" s="293" t="e">
        <f>VLOOKUP(功能_33[[#This Row],[功能代號]],需二審tmp!A:A,1,FALSE)</f>
        <v>#N/A</v>
      </c>
      <c r="AO210" s="357">
        <v>44523</v>
      </c>
      <c r="AQ210" s="579" t="str">
        <f t="shared" si="21"/>
        <v>4-4</v>
      </c>
      <c r="AR210" s="581" t="str">
        <f t="shared" si="22"/>
        <v/>
      </c>
      <c r="AS210" s="583" t="str">
        <f t="shared" si="27"/>
        <v/>
      </c>
      <c r="AT210" s="585" t="str">
        <f t="shared" si="24"/>
        <v/>
      </c>
      <c r="AU210" s="587" t="str">
        <f t="shared" si="25"/>
        <v/>
      </c>
      <c r="AV210" s="589" t="str">
        <f t="shared" si="26"/>
        <v/>
      </c>
      <c r="AW210" s="613" t="str">
        <f>IFERROR(VLOOKUP(功能_33[[#This Row],[流程]],#REF!,1,FALSE),"")</f>
        <v/>
      </c>
    </row>
    <row r="211" spans="1:49" ht="14.25" customHeight="1" x14ac:dyDescent="0.3">
      <c r="B211" s="293">
        <v>1</v>
      </c>
      <c r="C211" s="293" t="s">
        <v>93</v>
      </c>
      <c r="D211" s="360" t="s">
        <v>2935</v>
      </c>
      <c r="E211" s="292" t="s">
        <v>674</v>
      </c>
      <c r="F211" s="293" t="s">
        <v>675</v>
      </c>
      <c r="G211" s="293"/>
      <c r="H211" s="292" t="s">
        <v>195</v>
      </c>
      <c r="I211" s="292" t="s">
        <v>196</v>
      </c>
      <c r="J211" s="226" t="s">
        <v>3169</v>
      </c>
      <c r="K211" s="300">
        <v>44491</v>
      </c>
      <c r="L211" s="300">
        <v>44491</v>
      </c>
      <c r="M211" s="300">
        <v>44537</v>
      </c>
      <c r="N211" s="292" t="s">
        <v>8</v>
      </c>
      <c r="O211" s="292" t="s">
        <v>11</v>
      </c>
      <c r="T211" s="292"/>
      <c r="V211" s="292"/>
      <c r="W211" s="292"/>
      <c r="X211" s="293" t="str">
        <f>VLOOKUP(功能_33[[#This Row],[User]],SKL放款!A:G,7,FALSE)</f>
        <v>放款服務課</v>
      </c>
      <c r="Y211" s="300">
        <v>44496</v>
      </c>
      <c r="Z211" s="300">
        <v>44512</v>
      </c>
      <c r="AA211" s="300">
        <v>44496</v>
      </c>
      <c r="AB211" s="300">
        <v>44496</v>
      </c>
      <c r="AC211" s="223" t="s">
        <v>3170</v>
      </c>
      <c r="AD211" s="300" t="s">
        <v>199</v>
      </c>
      <c r="AE211" s="300"/>
      <c r="AF211" s="356"/>
      <c r="AG211" s="300" t="str">
        <f>IFERROR(IF(VLOOKUP(功能_33[[#This Row],[功能代號]],E:Q,11,FALSE)=0,"",VLOOKUP(功能_33[[#This Row],[功能代號]],E:Q,11,FALSE)),"")</f>
        <v>蔡珮瑜</v>
      </c>
      <c r="AH211" s="300"/>
      <c r="AI211" s="300"/>
      <c r="AJ211" s="293"/>
      <c r="AK211" s="300"/>
      <c r="AL211" s="292">
        <v>310</v>
      </c>
      <c r="AM211" s="293" t="s">
        <v>676</v>
      </c>
      <c r="AN211" s="293" t="str">
        <f>VLOOKUP(功能_33[[#This Row],[功能代號]],需二審tmp!A:A,1,FALSE)</f>
        <v>L3911</v>
      </c>
      <c r="AO211" s="357">
        <v>44512</v>
      </c>
      <c r="AQ211" s="579" t="str">
        <f t="shared" si="21"/>
        <v>3-3</v>
      </c>
      <c r="AR211" s="581" t="str">
        <f t="shared" si="22"/>
        <v/>
      </c>
      <c r="AS211" s="583" t="str">
        <f t="shared" si="27"/>
        <v/>
      </c>
      <c r="AT211" s="585" t="str">
        <f t="shared" si="24"/>
        <v/>
      </c>
      <c r="AU211" s="587" t="str">
        <f t="shared" si="25"/>
        <v/>
      </c>
      <c r="AV211" s="589" t="str">
        <f t="shared" si="26"/>
        <v/>
      </c>
      <c r="AW211" s="613" t="str">
        <f>IFERROR(VLOOKUP(功能_33[[#This Row],[流程]],#REF!,1,FALSE),"")</f>
        <v/>
      </c>
    </row>
    <row r="212" spans="1:49" ht="14.25" customHeight="1" x14ac:dyDescent="0.3">
      <c r="C212" s="293" t="s">
        <v>93</v>
      </c>
      <c r="D212" s="360" t="s">
        <v>2935</v>
      </c>
      <c r="E212" s="292" t="s">
        <v>2893</v>
      </c>
      <c r="F212" s="293" t="s">
        <v>2894</v>
      </c>
      <c r="G212" s="293" t="s">
        <v>2892</v>
      </c>
      <c r="H212" s="292" t="s">
        <v>195</v>
      </c>
      <c r="I212" s="292" t="s">
        <v>196</v>
      </c>
      <c r="J212" s="226" t="s">
        <v>3169</v>
      </c>
      <c r="K212" s="300">
        <v>44491</v>
      </c>
      <c r="L212" s="300">
        <v>44491</v>
      </c>
      <c r="M212" s="300">
        <v>44537</v>
      </c>
      <c r="N212" s="292" t="s">
        <v>8</v>
      </c>
      <c r="O212" s="292" t="s">
        <v>11</v>
      </c>
      <c r="T212" s="292"/>
      <c r="V212" s="292"/>
      <c r="W212" s="292"/>
      <c r="X212" s="293" t="str">
        <f>VLOOKUP(功能_33[[#This Row],[User]],SKL放款!A:G,7,FALSE)</f>
        <v>放款服務課</v>
      </c>
      <c r="Y212" s="300">
        <v>44533</v>
      </c>
      <c r="Z212" s="300">
        <v>44512</v>
      </c>
      <c r="AA212" s="300">
        <v>44496</v>
      </c>
      <c r="AB212" s="300">
        <v>44496</v>
      </c>
      <c r="AC212" s="300">
        <v>44539</v>
      </c>
      <c r="AD212" s="300" t="s">
        <v>199</v>
      </c>
      <c r="AE212" s="300"/>
      <c r="AF212" s="356"/>
      <c r="AG212" s="300" t="str">
        <f>IFERROR(IF(VLOOKUP(功能_33[[#This Row],[功能代號]],E:Q,11,FALSE)=0,"",VLOOKUP(功能_33[[#This Row],[功能代號]],E:Q,11,FALSE)),"")</f>
        <v>蔡珮瑜</v>
      </c>
      <c r="AH212" s="300"/>
      <c r="AI212" s="300"/>
      <c r="AJ212" s="293"/>
      <c r="AK212" s="300"/>
      <c r="AL212" s="292">
        <v>310</v>
      </c>
      <c r="AM212" s="293" t="s">
        <v>676</v>
      </c>
      <c r="AN212" s="293" t="e">
        <f>VLOOKUP(功能_33[[#This Row],[功能代號]],需二審tmp!A:A,1,FALSE)</f>
        <v>#N/A</v>
      </c>
      <c r="AQ212" s="579" t="str">
        <f t="shared" si="21"/>
        <v>3-3</v>
      </c>
      <c r="AR212" s="581" t="str">
        <f t="shared" si="22"/>
        <v/>
      </c>
      <c r="AS212" s="583" t="str">
        <f t="shared" si="27"/>
        <v/>
      </c>
      <c r="AT212" s="585" t="str">
        <f t="shared" si="24"/>
        <v/>
      </c>
      <c r="AU212" s="587" t="str">
        <f t="shared" si="25"/>
        <v/>
      </c>
      <c r="AV212" s="589" t="str">
        <f t="shared" si="26"/>
        <v/>
      </c>
      <c r="AW212" s="613" t="str">
        <f>IFERROR(VLOOKUP(功能_33[[#This Row],[流程]],#REF!,1,FALSE),"")</f>
        <v/>
      </c>
    </row>
    <row r="213" spans="1:49" ht="14.25" customHeight="1" x14ac:dyDescent="0.3">
      <c r="B213" s="293">
        <v>1</v>
      </c>
      <c r="C213" s="293" t="s">
        <v>93</v>
      </c>
      <c r="D213" s="360" t="s">
        <v>2935</v>
      </c>
      <c r="E213" s="292" t="s">
        <v>677</v>
      </c>
      <c r="F213" s="293" t="s">
        <v>678</v>
      </c>
      <c r="G213" s="225" t="s">
        <v>679</v>
      </c>
      <c r="H213" s="292" t="s">
        <v>195</v>
      </c>
      <c r="I213" s="292" t="s">
        <v>196</v>
      </c>
      <c r="J213" s="226" t="s">
        <v>314</v>
      </c>
      <c r="K213" s="300">
        <v>44491</v>
      </c>
      <c r="L213" s="300">
        <v>44491</v>
      </c>
      <c r="M213" s="300">
        <f>IFERROR(IF(VLOOKUP(功能_33[[#This Row],[功能代號]],討論項目!A:H,8,FALSE)=0,"",VLOOKUP(功能_33[[#This Row],[功能代號]],討論項目!A:H,8,FALSE)),"")</f>
        <v>44510</v>
      </c>
      <c r="N213" s="292" t="s">
        <v>8</v>
      </c>
      <c r="O213" s="292" t="s">
        <v>11</v>
      </c>
      <c r="T213" s="292"/>
      <c r="V213" s="292"/>
      <c r="W213" s="292"/>
      <c r="X213" s="293" t="str">
        <f>VLOOKUP(功能_33[[#This Row],[User]],SKL放款!A:G,7,FALSE)</f>
        <v>放款服務課</v>
      </c>
      <c r="Y213" s="300">
        <v>44496</v>
      </c>
      <c r="Z213" s="300">
        <v>44512</v>
      </c>
      <c r="AA213" s="300">
        <v>44496</v>
      </c>
      <c r="AB213" s="300">
        <v>44496</v>
      </c>
      <c r="AC213" s="300">
        <v>44512</v>
      </c>
      <c r="AD213" s="300" t="s">
        <v>199</v>
      </c>
      <c r="AE213" s="300"/>
      <c r="AF213" s="356"/>
      <c r="AG213" s="300" t="str">
        <f>IFERROR(IF(VLOOKUP(功能_33[[#This Row],[功能代號]],E:Q,11,FALSE)=0,"",VLOOKUP(功能_33[[#This Row],[功能代號]],E:Q,11,FALSE)),"")</f>
        <v>蔡珮瑜</v>
      </c>
      <c r="AH213" s="300"/>
      <c r="AI213" s="300"/>
      <c r="AJ213" s="293"/>
      <c r="AL213" s="292" t="s">
        <v>192</v>
      </c>
      <c r="AN213" s="293" t="str">
        <f>VLOOKUP(功能_33[[#This Row],[功能代號]],需二審tmp!A:A,1,FALSE)</f>
        <v>L3913</v>
      </c>
      <c r="AO213" s="357">
        <v>44512</v>
      </c>
      <c r="AQ213" s="579" t="str">
        <f t="shared" si="21"/>
        <v>3-3</v>
      </c>
      <c r="AR213" s="581" t="str">
        <f t="shared" si="22"/>
        <v/>
      </c>
      <c r="AS213" s="583" t="str">
        <f t="shared" si="27"/>
        <v/>
      </c>
      <c r="AT213" s="585" t="str">
        <f t="shared" si="24"/>
        <v/>
      </c>
      <c r="AU213" s="587" t="str">
        <f t="shared" si="25"/>
        <v/>
      </c>
      <c r="AV213" s="589" t="str">
        <f t="shared" si="26"/>
        <v/>
      </c>
      <c r="AW213" s="613" t="str">
        <f>IFERROR(VLOOKUP(功能_33[[#This Row],[流程]],#REF!,1,FALSE),"")</f>
        <v/>
      </c>
    </row>
    <row r="214" spans="1:49" ht="14.25" customHeight="1" x14ac:dyDescent="0.3">
      <c r="C214" s="293" t="s">
        <v>94</v>
      </c>
      <c r="D214" s="293" t="s">
        <v>415</v>
      </c>
      <c r="E214" s="292" t="s">
        <v>680</v>
      </c>
      <c r="F214" s="293" t="s">
        <v>681</v>
      </c>
      <c r="G214" s="293"/>
      <c r="H214" s="292" t="s">
        <v>195</v>
      </c>
      <c r="I214" s="292" t="s">
        <v>2874</v>
      </c>
      <c r="J214" s="226" t="s">
        <v>3068</v>
      </c>
      <c r="K214" s="300">
        <v>44474</v>
      </c>
      <c r="L214" s="300">
        <v>44481</v>
      </c>
      <c r="M214" s="300">
        <v>44523</v>
      </c>
      <c r="N214" s="292" t="s">
        <v>8</v>
      </c>
      <c r="O214" s="292" t="s">
        <v>11</v>
      </c>
      <c r="P214" s="271" t="s">
        <v>23</v>
      </c>
      <c r="T214" s="292"/>
      <c r="V214" s="292"/>
      <c r="W214" s="292"/>
      <c r="X214" s="293" t="str">
        <f>VLOOKUP(功能_33[[#This Row],[User]],SKL放款!A:G,7,FALSE)</f>
        <v>放款服務課</v>
      </c>
      <c r="Y214" s="300">
        <v>44533</v>
      </c>
      <c r="Z214" s="300" t="s">
        <v>135</v>
      </c>
      <c r="AA214" s="300">
        <v>44523</v>
      </c>
      <c r="AB214" s="300">
        <v>44525</v>
      </c>
      <c r="AC214" s="300">
        <v>44539</v>
      </c>
      <c r="AD214" s="300"/>
      <c r="AE214" s="300"/>
      <c r="AF214" s="356"/>
      <c r="AG214" s="300" t="str">
        <f>IFERROR(IF(VLOOKUP(功能_33[[#This Row],[功能代號]],E:Q,11,FALSE)=0,"",VLOOKUP(功能_33[[#This Row],[功能代號]],E:Q,11,FALSE)),"")</f>
        <v>蔡珮瑜</v>
      </c>
      <c r="AH214" s="300"/>
      <c r="AI214" s="300"/>
      <c r="AJ214" s="293"/>
      <c r="AK214" s="300"/>
      <c r="AL214" s="309" t="s">
        <v>3114</v>
      </c>
      <c r="AM214" s="293" t="s">
        <v>3115</v>
      </c>
      <c r="AN214" s="293" t="str">
        <f>VLOOKUP(功能_33[[#This Row],[功能代號]],需二審tmp!A:A,1,FALSE)</f>
        <v>L4210</v>
      </c>
      <c r="AO214" s="357">
        <v>44523</v>
      </c>
      <c r="AQ214" s="579" t="str">
        <f t="shared" si="21"/>
        <v>4-2</v>
      </c>
      <c r="AR214" s="581" t="str">
        <f t="shared" si="22"/>
        <v/>
      </c>
      <c r="AS214" s="583" t="str">
        <f t="shared" si="27"/>
        <v/>
      </c>
      <c r="AT214" s="585" t="str">
        <f t="shared" si="24"/>
        <v/>
      </c>
      <c r="AU214" s="587" t="str">
        <f t="shared" si="25"/>
        <v/>
      </c>
      <c r="AV214" s="589" t="str">
        <f t="shared" si="26"/>
        <v/>
      </c>
      <c r="AW214" s="613" t="str">
        <f>IFERROR(VLOOKUP(功能_33[[#This Row],[流程]],#REF!,1,FALSE),"")</f>
        <v/>
      </c>
    </row>
    <row r="215" spans="1:49" ht="14.25" customHeight="1" x14ac:dyDescent="0.3">
      <c r="C215" s="293" t="s">
        <v>94</v>
      </c>
      <c r="D215" s="293" t="s">
        <v>415</v>
      </c>
      <c r="E215" s="292" t="s">
        <v>682</v>
      </c>
      <c r="F215" s="293" t="s">
        <v>683</v>
      </c>
      <c r="G215" s="293"/>
      <c r="H215" s="292" t="s">
        <v>195</v>
      </c>
      <c r="I215" s="292" t="s">
        <v>2874</v>
      </c>
      <c r="J215" s="226" t="s">
        <v>3068</v>
      </c>
      <c r="K215" s="300">
        <v>44474</v>
      </c>
      <c r="L215" s="300">
        <v>44481</v>
      </c>
      <c r="M215" s="300">
        <v>44523</v>
      </c>
      <c r="N215" s="292" t="s">
        <v>8</v>
      </c>
      <c r="O215" s="292" t="s">
        <v>11</v>
      </c>
      <c r="T215" s="292"/>
      <c r="V215" s="292"/>
      <c r="W215" s="292"/>
      <c r="X215" s="293" t="str">
        <f>VLOOKUP(功能_33[[#This Row],[User]],SKL放款!A:G,7,FALSE)</f>
        <v>放款服務課</v>
      </c>
      <c r="Y215" s="300">
        <v>44533</v>
      </c>
      <c r="Z215" s="300" t="s">
        <v>198</v>
      </c>
      <c r="AA215" s="300">
        <v>44523</v>
      </c>
      <c r="AB215" s="300">
        <v>44525</v>
      </c>
      <c r="AC215" s="300">
        <v>44539</v>
      </c>
      <c r="AD215" s="300"/>
      <c r="AE215" s="300"/>
      <c r="AF215" s="356"/>
      <c r="AG215" s="300" t="str">
        <f>IFERROR(IF(VLOOKUP(功能_33[[#This Row],[功能代號]],E:Q,11,FALSE)=0,"",VLOOKUP(功能_33[[#This Row],[功能代號]],E:Q,11,FALSE)),"")</f>
        <v>蔡珮瑜</v>
      </c>
      <c r="AH215" s="300"/>
      <c r="AI215" s="300"/>
      <c r="AJ215" s="293"/>
      <c r="AK215" s="300"/>
      <c r="AL215" s="292" t="s">
        <v>3085</v>
      </c>
      <c r="AM215" s="292" t="s">
        <v>3085</v>
      </c>
      <c r="AN215" s="293" t="e">
        <f>VLOOKUP(功能_33[[#This Row],[功能代號]],需二審tmp!A:A,1,FALSE)</f>
        <v>#N/A</v>
      </c>
      <c r="AO215" s="357">
        <v>44523</v>
      </c>
      <c r="AQ215" s="579" t="str">
        <f t="shared" si="21"/>
        <v>4-2</v>
      </c>
      <c r="AR215" s="581" t="str">
        <f t="shared" si="22"/>
        <v/>
      </c>
      <c r="AS215" s="583" t="str">
        <f t="shared" si="27"/>
        <v/>
      </c>
      <c r="AT215" s="585" t="str">
        <f t="shared" si="24"/>
        <v/>
      </c>
      <c r="AU215" s="587" t="str">
        <f t="shared" si="25"/>
        <v/>
      </c>
      <c r="AV215" s="589" t="str">
        <f t="shared" si="26"/>
        <v/>
      </c>
      <c r="AW215" s="613" t="str">
        <f>IFERROR(VLOOKUP(功能_33[[#This Row],[流程]],#REF!,1,FALSE),"")</f>
        <v/>
      </c>
    </row>
    <row r="216" spans="1:49" ht="43.75" customHeight="1" x14ac:dyDescent="0.3">
      <c r="B216" s="425"/>
      <c r="C216" s="293" t="s">
        <v>94</v>
      </c>
      <c r="D216" s="293" t="s">
        <v>415</v>
      </c>
      <c r="E216" s="292" t="s">
        <v>684</v>
      </c>
      <c r="F216" s="293" t="s">
        <v>685</v>
      </c>
      <c r="G216" s="293"/>
      <c r="H216" s="292" t="s">
        <v>195</v>
      </c>
      <c r="I216" s="292" t="s">
        <v>2874</v>
      </c>
      <c r="J216" s="226" t="s">
        <v>3068</v>
      </c>
      <c r="K216" s="300">
        <v>44474</v>
      </c>
      <c r="L216" s="300">
        <v>44481</v>
      </c>
      <c r="M216" s="300">
        <v>44523</v>
      </c>
      <c r="N216" s="292" t="s">
        <v>8</v>
      </c>
      <c r="O216" s="292" t="s">
        <v>23</v>
      </c>
      <c r="T216" s="292"/>
      <c r="V216" s="292"/>
      <c r="W216" s="292"/>
      <c r="X216" s="293" t="str">
        <f>VLOOKUP(功能_33[[#This Row],[User]],SKL放款!A:G,7,FALSE)</f>
        <v>放款服務課</v>
      </c>
      <c r="Y216" s="300">
        <v>44533</v>
      </c>
      <c r="Z216" s="300" t="s">
        <v>135</v>
      </c>
      <c r="AA216" s="300">
        <v>44523</v>
      </c>
      <c r="AB216" s="300">
        <v>44525</v>
      </c>
      <c r="AC216" s="300">
        <v>44539</v>
      </c>
      <c r="AD216" s="300"/>
      <c r="AE216" s="300"/>
      <c r="AF216" s="356"/>
      <c r="AG216" s="300" t="str">
        <f>IFERROR(IF(VLOOKUP(功能_33[[#This Row],[功能代號]],E:Q,11,FALSE)=0,"",VLOOKUP(功能_33[[#This Row],[功能代號]],E:Q,11,FALSE)),"")</f>
        <v>宋郁宏</v>
      </c>
      <c r="AH216" s="300"/>
      <c r="AI216" s="300"/>
      <c r="AJ216" s="293"/>
      <c r="AK216" s="300"/>
      <c r="AL216" s="309" t="s">
        <v>3116</v>
      </c>
      <c r="AM216" s="220" t="s">
        <v>3117</v>
      </c>
      <c r="AN216" s="293" t="str">
        <f>VLOOKUP(功能_33[[#This Row],[功能代號]],需二審tmp!A:A,1,FALSE)</f>
        <v>L4201</v>
      </c>
      <c r="AO216" s="357">
        <v>44523</v>
      </c>
      <c r="AQ216" s="579" t="str">
        <f t="shared" si="21"/>
        <v>4-2</v>
      </c>
      <c r="AR216" s="581" t="str">
        <f t="shared" si="22"/>
        <v/>
      </c>
      <c r="AS216" s="583" t="str">
        <f t="shared" si="27"/>
        <v/>
      </c>
      <c r="AT216" s="585" t="str">
        <f t="shared" si="24"/>
        <v/>
      </c>
      <c r="AU216" s="587" t="str">
        <f t="shared" si="25"/>
        <v/>
      </c>
      <c r="AV216" s="589" t="str">
        <f t="shared" si="26"/>
        <v/>
      </c>
      <c r="AW216" s="613" t="str">
        <f>IFERROR(VLOOKUP(功能_33[[#This Row],[流程]],#REF!,1,FALSE),"")</f>
        <v/>
      </c>
    </row>
    <row r="217" spans="1:49" ht="28.75" customHeight="1" x14ac:dyDescent="0.3">
      <c r="A217" s="609">
        <v>44547</v>
      </c>
      <c r="C217" s="293" t="s">
        <v>94</v>
      </c>
      <c r="D217" s="293" t="s">
        <v>415</v>
      </c>
      <c r="E217" s="292" t="s">
        <v>2882</v>
      </c>
      <c r="F217" s="293" t="s">
        <v>2889</v>
      </c>
      <c r="G217" s="293" t="s">
        <v>2890</v>
      </c>
      <c r="H217" s="292" t="s">
        <v>195</v>
      </c>
      <c r="I217" s="292" t="s">
        <v>2874</v>
      </c>
      <c r="J217" s="226" t="s">
        <v>3068</v>
      </c>
      <c r="K217" s="300">
        <v>44474</v>
      </c>
      <c r="L217" s="300">
        <v>44481</v>
      </c>
      <c r="M217" s="300"/>
      <c r="N217" s="292" t="s">
        <v>8</v>
      </c>
      <c r="O217" s="292" t="s">
        <v>23</v>
      </c>
      <c r="T217" s="292"/>
      <c r="V217" s="292"/>
      <c r="W217" s="292"/>
      <c r="X217" s="293" t="str">
        <f>VLOOKUP(功能_33[[#This Row],[User]],SKL放款!A:G,7,FALSE)</f>
        <v>放款服務課</v>
      </c>
      <c r="Y217" s="300"/>
      <c r="Z217" s="300" t="s">
        <v>2891</v>
      </c>
      <c r="AA217" s="300">
        <v>44523</v>
      </c>
      <c r="AB217" s="300">
        <v>44525</v>
      </c>
      <c r="AC217" s="300"/>
      <c r="AD217" s="300"/>
      <c r="AE217" s="300"/>
      <c r="AF217" s="356"/>
      <c r="AG217" s="300" t="str">
        <f>IFERROR(IF(VLOOKUP(功能_33[[#This Row],[功能代號]],E:Q,11,FALSE)=0,"",VLOOKUP(功能_33[[#This Row],[功能代號]],E:Q,11,FALSE)),"")</f>
        <v>宋郁宏</v>
      </c>
      <c r="AH217" s="300"/>
      <c r="AI217" s="300"/>
      <c r="AJ217" s="293"/>
      <c r="AK217" s="300"/>
      <c r="AL217" s="309" t="s">
        <v>3142</v>
      </c>
      <c r="AM217" s="220" t="s">
        <v>3141</v>
      </c>
      <c r="AN217" s="293" t="e">
        <f>VLOOKUP(功能_33[[#This Row],[功能代號]],需二審tmp!A:A,1,FALSE)</f>
        <v>#N/A</v>
      </c>
      <c r="AQ217" s="579" t="str">
        <f t="shared" si="21"/>
        <v/>
      </c>
      <c r="AR217" s="581" t="str">
        <f t="shared" si="22"/>
        <v/>
      </c>
      <c r="AS217" s="583" t="str">
        <f t="shared" si="27"/>
        <v/>
      </c>
      <c r="AT217" s="585" t="str">
        <f t="shared" si="24"/>
        <v/>
      </c>
      <c r="AU217" s="587" t="str">
        <f t="shared" si="25"/>
        <v/>
      </c>
      <c r="AV217" s="589" t="str">
        <f t="shared" si="26"/>
        <v>4-2</v>
      </c>
      <c r="AW217" s="613" t="str">
        <f>IFERROR(VLOOKUP(功能_33[[#This Row],[流程]],#REF!,1,FALSE),"")</f>
        <v/>
      </c>
    </row>
    <row r="218" spans="1:49" ht="14.25" customHeight="1" x14ac:dyDescent="0.3">
      <c r="C218" s="293" t="s">
        <v>94</v>
      </c>
      <c r="D218" s="293" t="s">
        <v>415</v>
      </c>
      <c r="E218" s="292" t="s">
        <v>686</v>
      </c>
      <c r="F218" s="293" t="s">
        <v>687</v>
      </c>
      <c r="G218" s="293"/>
      <c r="H218" s="292" t="s">
        <v>195</v>
      </c>
      <c r="I218" s="292" t="s">
        <v>2874</v>
      </c>
      <c r="J218" s="226" t="s">
        <v>3068</v>
      </c>
      <c r="K218" s="300">
        <v>44474</v>
      </c>
      <c r="L218" s="300">
        <v>44482</v>
      </c>
      <c r="M218" s="300">
        <v>44523</v>
      </c>
      <c r="N218" s="292" t="s">
        <v>8</v>
      </c>
      <c r="O218" s="292" t="s">
        <v>11</v>
      </c>
      <c r="T218" s="292"/>
      <c r="V218" s="292"/>
      <c r="W218" s="292"/>
      <c r="X218" s="293" t="str">
        <f>VLOOKUP(功能_33[[#This Row],[User]],SKL放款!A:G,7,FALSE)</f>
        <v>放款服務課</v>
      </c>
      <c r="Y218" s="300">
        <v>44533</v>
      </c>
      <c r="Z218" s="300" t="s">
        <v>198</v>
      </c>
      <c r="AA218" s="300">
        <v>44523</v>
      </c>
      <c r="AB218" s="300">
        <v>44525</v>
      </c>
      <c r="AC218" s="300">
        <v>44539</v>
      </c>
      <c r="AD218" s="300"/>
      <c r="AE218" s="300"/>
      <c r="AF218" s="356"/>
      <c r="AG218" s="300" t="str">
        <f>IFERROR(IF(VLOOKUP(功能_33[[#This Row],[功能代號]],E:Q,11,FALSE)=0,"",VLOOKUP(功能_33[[#This Row],[功能代號]],E:Q,11,FALSE)),"")</f>
        <v>蔡珮瑜</v>
      </c>
      <c r="AH218" s="300"/>
      <c r="AI218" s="300"/>
      <c r="AJ218" s="293"/>
      <c r="AK218" s="300"/>
      <c r="AL218" s="292" t="s">
        <v>3085</v>
      </c>
      <c r="AM218" s="292" t="s">
        <v>3085</v>
      </c>
      <c r="AN218" s="293" t="e">
        <f>VLOOKUP(功能_33[[#This Row],[功能代號]],需二審tmp!A:A,1,FALSE)</f>
        <v>#N/A</v>
      </c>
      <c r="AO218" s="357">
        <v>44523</v>
      </c>
      <c r="AQ218" s="579" t="str">
        <f t="shared" si="21"/>
        <v>4-2</v>
      </c>
      <c r="AR218" s="581" t="str">
        <f t="shared" si="22"/>
        <v/>
      </c>
      <c r="AS218" s="583" t="str">
        <f t="shared" si="27"/>
        <v/>
      </c>
      <c r="AT218" s="585" t="str">
        <f t="shared" si="24"/>
        <v/>
      </c>
      <c r="AU218" s="587" t="str">
        <f t="shared" si="25"/>
        <v/>
      </c>
      <c r="AV218" s="589" t="str">
        <f t="shared" si="26"/>
        <v/>
      </c>
      <c r="AW218" s="613" t="str">
        <f>IFERROR(VLOOKUP(功能_33[[#This Row],[流程]],#REF!,1,FALSE),"")</f>
        <v/>
      </c>
    </row>
    <row r="219" spans="1:49" ht="14.25" customHeight="1" x14ac:dyDescent="0.3">
      <c r="A219" s="609">
        <v>44547</v>
      </c>
      <c r="C219" s="293" t="s">
        <v>94</v>
      </c>
      <c r="D219" s="293" t="s">
        <v>424</v>
      </c>
      <c r="E219" s="292" t="s">
        <v>688</v>
      </c>
      <c r="F219" s="293" t="s">
        <v>689</v>
      </c>
      <c r="G219" s="293"/>
      <c r="H219" s="292" t="s">
        <v>195</v>
      </c>
      <c r="I219" s="292" t="s">
        <v>2874</v>
      </c>
      <c r="J219" s="226" t="s">
        <v>3068</v>
      </c>
      <c r="K219" s="300">
        <v>44474</v>
      </c>
      <c r="L219" s="300">
        <v>44481</v>
      </c>
      <c r="M219" s="300"/>
      <c r="N219" s="292" t="s">
        <v>8</v>
      </c>
      <c r="O219" s="292" t="s">
        <v>24</v>
      </c>
      <c r="P219" s="271" t="s">
        <v>23</v>
      </c>
      <c r="T219" s="292"/>
      <c r="V219" s="292"/>
      <c r="W219" s="292"/>
      <c r="X219" s="293" t="str">
        <f>VLOOKUP(功能_33[[#This Row],[User]],SKL放款!A:G,7,FALSE)</f>
        <v>放款服務課</v>
      </c>
      <c r="Y219" s="300"/>
      <c r="Z219" s="300" t="s">
        <v>135</v>
      </c>
      <c r="AA219" s="300">
        <v>44525</v>
      </c>
      <c r="AB219" s="300">
        <v>44524</v>
      </c>
      <c r="AC219" s="300"/>
      <c r="AD219" s="300"/>
      <c r="AE219" s="300"/>
      <c r="AF219" s="356"/>
      <c r="AG219" s="300" t="str">
        <f>IFERROR(IF(VLOOKUP(功能_33[[#This Row],[功能代號]],E:Q,11,FALSE)=0,"",VLOOKUP(功能_33[[#This Row],[功能代號]],E:Q,11,FALSE)),"")</f>
        <v>邵淑微</v>
      </c>
      <c r="AH219" s="300"/>
      <c r="AI219" s="300"/>
      <c r="AJ219" s="293"/>
      <c r="AK219" s="300"/>
      <c r="AL219" s="309" t="s">
        <v>3118</v>
      </c>
      <c r="AM219" s="293" t="s">
        <v>3119</v>
      </c>
      <c r="AN219" s="293" t="str">
        <f>VLOOKUP(功能_33[[#This Row],[功能代號]],需二審tmp!A:A,1,FALSE)</f>
        <v>L4702</v>
      </c>
      <c r="AQ219" s="579" t="str">
        <f t="shared" si="21"/>
        <v/>
      </c>
      <c r="AR219" s="581" t="str">
        <f t="shared" si="22"/>
        <v/>
      </c>
      <c r="AS219" s="583" t="str">
        <f t="shared" si="27"/>
        <v/>
      </c>
      <c r="AT219" s="585" t="str">
        <f t="shared" si="24"/>
        <v/>
      </c>
      <c r="AU219" s="587" t="str">
        <f t="shared" si="25"/>
        <v/>
      </c>
      <c r="AV219" s="589" t="str">
        <f t="shared" si="26"/>
        <v>4-7</v>
      </c>
      <c r="AW219" s="613" t="str">
        <f>IFERROR(VLOOKUP(功能_33[[#This Row],[流程]],#REF!,1,FALSE),"")</f>
        <v/>
      </c>
    </row>
    <row r="220" spans="1:49" ht="14.25" customHeight="1" x14ac:dyDescent="0.3">
      <c r="C220" s="293" t="s">
        <v>94</v>
      </c>
      <c r="D220" s="293" t="s">
        <v>424</v>
      </c>
      <c r="E220" s="292" t="s">
        <v>690</v>
      </c>
      <c r="F220" s="293" t="s">
        <v>691</v>
      </c>
      <c r="G220" s="293"/>
      <c r="H220" s="292" t="s">
        <v>195</v>
      </c>
      <c r="I220" s="292" t="s">
        <v>2874</v>
      </c>
      <c r="J220" s="226" t="s">
        <v>3068</v>
      </c>
      <c r="K220" s="300">
        <v>44474</v>
      </c>
      <c r="L220" s="300">
        <v>44481</v>
      </c>
      <c r="M220" s="300">
        <v>44533</v>
      </c>
      <c r="N220" s="292" t="s">
        <v>8</v>
      </c>
      <c r="O220" s="292" t="s">
        <v>24</v>
      </c>
      <c r="P220" s="271" t="s">
        <v>23</v>
      </c>
      <c r="T220" s="292"/>
      <c r="V220" s="292"/>
      <c r="W220" s="292"/>
      <c r="X220" s="293" t="str">
        <f>VLOOKUP(功能_33[[#This Row],[User]],SKL放款!A:G,7,FALSE)</f>
        <v>放款服務課</v>
      </c>
      <c r="Y220" s="300">
        <v>44533</v>
      </c>
      <c r="Z220" s="300" t="s">
        <v>135</v>
      </c>
      <c r="AA220" s="300">
        <v>44525</v>
      </c>
      <c r="AB220" s="300">
        <v>44524</v>
      </c>
      <c r="AC220" s="300">
        <v>44539</v>
      </c>
      <c r="AD220" s="300"/>
      <c r="AE220" s="300"/>
      <c r="AF220" s="356"/>
      <c r="AG220" s="300" t="str">
        <f>IFERROR(IF(VLOOKUP(功能_33[[#This Row],[功能代號]],E:Q,11,FALSE)=0,"",VLOOKUP(功能_33[[#This Row],[功能代號]],E:Q,11,FALSE)),"")</f>
        <v>邵淑微</v>
      </c>
      <c r="AH220" s="300"/>
      <c r="AI220" s="300"/>
      <c r="AJ220" s="293"/>
      <c r="AK220" s="300"/>
      <c r="AL220" s="309" t="s">
        <v>3118</v>
      </c>
      <c r="AM220" s="293" t="s">
        <v>3119</v>
      </c>
      <c r="AN220" s="293" t="str">
        <f>VLOOKUP(功能_33[[#This Row],[功能代號]],需二審tmp!A:A,1,FALSE)</f>
        <v>L4703</v>
      </c>
      <c r="AO220" s="357">
        <v>44523</v>
      </c>
      <c r="AQ220" s="579" t="str">
        <f t="shared" si="21"/>
        <v>4-7</v>
      </c>
      <c r="AR220" s="581" t="str">
        <f t="shared" si="22"/>
        <v/>
      </c>
      <c r="AS220" s="583" t="str">
        <f t="shared" si="27"/>
        <v/>
      </c>
      <c r="AT220" s="585" t="str">
        <f t="shared" si="24"/>
        <v/>
      </c>
      <c r="AU220" s="587" t="str">
        <f t="shared" si="25"/>
        <v/>
      </c>
      <c r="AV220" s="589" t="str">
        <f t="shared" si="26"/>
        <v/>
      </c>
      <c r="AW220" s="613" t="str">
        <f>IFERROR(VLOOKUP(功能_33[[#This Row],[流程]],#REF!,1,FALSE),"")</f>
        <v/>
      </c>
    </row>
    <row r="221" spans="1:49" ht="14.25" customHeight="1" x14ac:dyDescent="0.3">
      <c r="B221" s="293">
        <v>1</v>
      </c>
      <c r="C221" s="293" t="s">
        <v>93</v>
      </c>
      <c r="D221" s="293" t="s">
        <v>2932</v>
      </c>
      <c r="E221" s="292" t="s">
        <v>692</v>
      </c>
      <c r="F221" s="293" t="s">
        <v>693</v>
      </c>
      <c r="G221" s="293"/>
      <c r="H221" s="292" t="s">
        <v>195</v>
      </c>
      <c r="I221" s="292" t="s">
        <v>196</v>
      </c>
      <c r="J221" s="226" t="s">
        <v>3169</v>
      </c>
      <c r="K221" s="300">
        <v>44475</v>
      </c>
      <c r="L221" s="300">
        <v>44482</v>
      </c>
      <c r="M221" s="300">
        <v>44482</v>
      </c>
      <c r="N221" s="292" t="s">
        <v>8</v>
      </c>
      <c r="O221" s="292" t="s">
        <v>11</v>
      </c>
      <c r="T221" s="292"/>
      <c r="V221" s="292"/>
      <c r="W221" s="292"/>
      <c r="X221" s="293" t="str">
        <f>VLOOKUP(功能_33[[#This Row],[User]],SKL放款!A:G,7,FALSE)</f>
        <v>放款服務課</v>
      </c>
      <c r="Y221" s="300">
        <v>44496</v>
      </c>
      <c r="Z221" s="300" t="s">
        <v>198</v>
      </c>
      <c r="AA221" s="300">
        <v>44496</v>
      </c>
      <c r="AB221" s="300">
        <v>44496</v>
      </c>
      <c r="AC221" s="223" t="s">
        <v>3170</v>
      </c>
      <c r="AD221" s="300" t="s">
        <v>199</v>
      </c>
      <c r="AE221" s="300"/>
      <c r="AF221" s="356"/>
      <c r="AG221" s="300" t="str">
        <f>IFERROR(IF(VLOOKUP(功能_33[[#This Row],[功能代號]],E:Q,11,FALSE)=0,"",VLOOKUP(功能_33[[#This Row],[功能代號]],E:Q,11,FALSE)),"")</f>
        <v>蔡珮瑜</v>
      </c>
      <c r="AH221" s="300"/>
      <c r="AI221" s="300"/>
      <c r="AJ221" s="293"/>
      <c r="AK221" s="300"/>
      <c r="AL221" s="292">
        <v>330</v>
      </c>
      <c r="AM221" s="293" t="s">
        <v>694</v>
      </c>
      <c r="AN221" s="293" t="e">
        <f>VLOOKUP(功能_33[[#This Row],[功能代號]],需二審tmp!A:A,1,FALSE)</f>
        <v>#N/A</v>
      </c>
      <c r="AO221" s="357">
        <v>44512</v>
      </c>
      <c r="AQ221" s="579" t="str">
        <f t="shared" si="21"/>
        <v>3-1</v>
      </c>
      <c r="AR221" s="581" t="str">
        <f t="shared" si="22"/>
        <v/>
      </c>
      <c r="AS221" s="583" t="str">
        <f t="shared" si="27"/>
        <v/>
      </c>
      <c r="AT221" s="585" t="str">
        <f t="shared" si="24"/>
        <v/>
      </c>
      <c r="AU221" s="587" t="str">
        <f t="shared" si="25"/>
        <v/>
      </c>
      <c r="AV221" s="589" t="str">
        <f t="shared" si="26"/>
        <v/>
      </c>
      <c r="AW221" s="613" t="str">
        <f>IFERROR(VLOOKUP(功能_33[[#This Row],[流程]],#REF!,1,FALSE),"")</f>
        <v/>
      </c>
    </row>
    <row r="222" spans="1:49" ht="14.25" customHeight="1" x14ac:dyDescent="0.3">
      <c r="B222" s="293">
        <v>1</v>
      </c>
      <c r="C222" s="293" t="s">
        <v>93</v>
      </c>
      <c r="D222" s="293" t="s">
        <v>2932</v>
      </c>
      <c r="E222" s="292" t="s">
        <v>695</v>
      </c>
      <c r="F222" s="293" t="s">
        <v>696</v>
      </c>
      <c r="G222" s="293"/>
      <c r="H222" s="292" t="s">
        <v>195</v>
      </c>
      <c r="I222" s="292" t="s">
        <v>196</v>
      </c>
      <c r="J222" s="226" t="s">
        <v>314</v>
      </c>
      <c r="K222" s="300">
        <v>44475</v>
      </c>
      <c r="L222" s="300">
        <v>44482</v>
      </c>
      <c r="M222" s="300">
        <v>44482</v>
      </c>
      <c r="N222" s="292" t="s">
        <v>8</v>
      </c>
      <c r="O222" s="292" t="s">
        <v>11</v>
      </c>
      <c r="P222" s="271" t="s">
        <v>18</v>
      </c>
      <c r="T222" s="292"/>
      <c r="V222" s="292"/>
      <c r="W222" s="292"/>
      <c r="X222" s="293" t="str">
        <f>VLOOKUP(功能_33[[#This Row],[User]],SKL放款!A:G,7,FALSE)</f>
        <v>放款服務課</v>
      </c>
      <c r="Y222" s="300">
        <v>44496</v>
      </c>
      <c r="Z222" s="300" t="s">
        <v>198</v>
      </c>
      <c r="AA222" s="300">
        <v>44496</v>
      </c>
      <c r="AB222" s="300">
        <v>44496</v>
      </c>
      <c r="AC222" s="300">
        <v>44512</v>
      </c>
      <c r="AD222" s="300" t="s">
        <v>199</v>
      </c>
      <c r="AE222" s="300"/>
      <c r="AF222" s="356"/>
      <c r="AG222" s="300" t="str">
        <f>IFERROR(IF(VLOOKUP(功能_33[[#This Row],[功能代號]],E:Q,11,FALSE)=0,"",VLOOKUP(功能_33[[#This Row],[功能代號]],E:Q,11,FALSE)),"")</f>
        <v>蔡珮瑜</v>
      </c>
      <c r="AH222" s="300"/>
      <c r="AI222" s="300"/>
      <c r="AJ222" s="293"/>
      <c r="AK222" s="225" t="s">
        <v>697</v>
      </c>
      <c r="AL222" s="292">
        <v>340</v>
      </c>
      <c r="AM222" s="293" t="s">
        <v>698</v>
      </c>
      <c r="AN222" s="293" t="e">
        <f>VLOOKUP(功能_33[[#This Row],[功能代號]],需二審tmp!A:A,1,FALSE)</f>
        <v>#N/A</v>
      </c>
      <c r="AO222" s="357">
        <v>44512</v>
      </c>
      <c r="AQ222" s="579" t="str">
        <f t="shared" si="21"/>
        <v>3-1</v>
      </c>
      <c r="AR222" s="581" t="str">
        <f t="shared" si="22"/>
        <v/>
      </c>
      <c r="AS222" s="583" t="str">
        <f t="shared" si="27"/>
        <v/>
      </c>
      <c r="AT222" s="585" t="str">
        <f t="shared" si="24"/>
        <v/>
      </c>
      <c r="AU222" s="587" t="str">
        <f t="shared" si="25"/>
        <v/>
      </c>
      <c r="AV222" s="589" t="str">
        <f t="shared" si="26"/>
        <v/>
      </c>
      <c r="AW222" s="613" t="str">
        <f>IFERROR(VLOOKUP(功能_33[[#This Row],[流程]],#REF!,1,FALSE),"")</f>
        <v/>
      </c>
    </row>
    <row r="223" spans="1:49" ht="14.25" customHeight="1" x14ac:dyDescent="0.3">
      <c r="B223" s="293">
        <v>1</v>
      </c>
      <c r="C223" s="293" t="s">
        <v>93</v>
      </c>
      <c r="D223" s="293" t="s">
        <v>2932</v>
      </c>
      <c r="E223" s="292" t="s">
        <v>699</v>
      </c>
      <c r="F223" s="293" t="s">
        <v>700</v>
      </c>
      <c r="G223" s="293"/>
      <c r="H223" s="292" t="s">
        <v>195</v>
      </c>
      <c r="I223" s="292" t="s">
        <v>196</v>
      </c>
      <c r="J223" s="226" t="s">
        <v>314</v>
      </c>
      <c r="K223" s="300">
        <v>44475</v>
      </c>
      <c r="L223" s="300">
        <v>44482</v>
      </c>
      <c r="M223" s="300">
        <v>44482</v>
      </c>
      <c r="N223" s="292" t="s">
        <v>8</v>
      </c>
      <c r="O223" s="292" t="s">
        <v>11</v>
      </c>
      <c r="T223" s="292"/>
      <c r="V223" s="292"/>
      <c r="W223" s="292"/>
      <c r="X223" s="293" t="str">
        <f>VLOOKUP(功能_33[[#This Row],[User]],SKL放款!A:G,7,FALSE)</f>
        <v>放款服務課</v>
      </c>
      <c r="Y223" s="300">
        <v>44496</v>
      </c>
      <c r="Z223" s="300" t="s">
        <v>198</v>
      </c>
      <c r="AA223" s="300">
        <v>44496</v>
      </c>
      <c r="AB223" s="300">
        <v>44496</v>
      </c>
      <c r="AC223" s="300">
        <v>44512</v>
      </c>
      <c r="AD223" s="300" t="s">
        <v>199</v>
      </c>
      <c r="AE223" s="300"/>
      <c r="AF223" s="356"/>
      <c r="AG223" s="300" t="str">
        <f>IFERROR(IF(VLOOKUP(功能_33[[#This Row],[功能代號]],E:Q,11,FALSE)=0,"",VLOOKUP(功能_33[[#This Row],[功能代號]],E:Q,11,FALSE)),"")</f>
        <v>蔡珮瑜</v>
      </c>
      <c r="AH223" s="300"/>
      <c r="AI223" s="300"/>
      <c r="AJ223" s="293"/>
      <c r="AK223" s="300"/>
      <c r="AL223" s="292">
        <v>345</v>
      </c>
      <c r="AM223" s="293" t="s">
        <v>701</v>
      </c>
      <c r="AN223" s="293" t="e">
        <f>VLOOKUP(功能_33[[#This Row],[功能代號]],需二審tmp!A:A,1,FALSE)</f>
        <v>#N/A</v>
      </c>
      <c r="AO223" s="357">
        <v>44512</v>
      </c>
      <c r="AQ223" s="579" t="str">
        <f t="shared" si="21"/>
        <v>3-1</v>
      </c>
      <c r="AR223" s="581" t="str">
        <f t="shared" si="22"/>
        <v/>
      </c>
      <c r="AS223" s="583" t="str">
        <f t="shared" si="27"/>
        <v/>
      </c>
      <c r="AT223" s="585" t="str">
        <f t="shared" si="24"/>
        <v/>
      </c>
      <c r="AU223" s="587" t="str">
        <f t="shared" si="25"/>
        <v/>
      </c>
      <c r="AV223" s="589" t="str">
        <f t="shared" si="26"/>
        <v/>
      </c>
      <c r="AW223" s="613" t="str">
        <f>IFERROR(VLOOKUP(功能_33[[#This Row],[流程]],#REF!,1,FALSE),"")</f>
        <v/>
      </c>
    </row>
    <row r="224" spans="1:49" ht="14.25" customHeight="1" x14ac:dyDescent="0.3">
      <c r="B224" s="293">
        <v>1</v>
      </c>
      <c r="C224" s="293" t="s">
        <v>93</v>
      </c>
      <c r="D224" s="293" t="s">
        <v>2932</v>
      </c>
      <c r="E224" s="292" t="s">
        <v>702</v>
      </c>
      <c r="F224" s="293" t="s">
        <v>703</v>
      </c>
      <c r="G224" s="293"/>
      <c r="H224" s="292" t="s">
        <v>195</v>
      </c>
      <c r="I224" s="292" t="s">
        <v>196</v>
      </c>
      <c r="J224" s="226" t="s">
        <v>314</v>
      </c>
      <c r="K224" s="300">
        <v>44475</v>
      </c>
      <c r="L224" s="300">
        <v>44487</v>
      </c>
      <c r="M224" s="300">
        <v>44487</v>
      </c>
      <c r="N224" s="292" t="s">
        <v>7</v>
      </c>
      <c r="O224" s="292" t="s">
        <v>24</v>
      </c>
      <c r="P224" s="271" t="s">
        <v>14</v>
      </c>
      <c r="T224" s="292"/>
      <c r="V224" s="292"/>
      <c r="W224" s="292"/>
      <c r="X224" s="293" t="str">
        <f>VLOOKUP(功能_33[[#This Row],[User]],SKL放款!A:G,7,FALSE)</f>
        <v>放款服務課</v>
      </c>
      <c r="Y224" s="300">
        <v>44496</v>
      </c>
      <c r="Z224" s="300" t="s">
        <v>198</v>
      </c>
      <c r="AA224" s="300">
        <v>44496</v>
      </c>
      <c r="AB224" s="300">
        <v>44496</v>
      </c>
      <c r="AC224" s="300">
        <v>44512</v>
      </c>
      <c r="AD224" s="300" t="s">
        <v>199</v>
      </c>
      <c r="AE224" s="300"/>
      <c r="AF224" s="356"/>
      <c r="AG224" s="300" t="str">
        <f>IFERROR(IF(VLOOKUP(功能_33[[#This Row],[功能代號]],E:Q,11,FALSE)=0,"",VLOOKUP(功能_33[[#This Row],[功能代號]],E:Q,11,FALSE)),"")</f>
        <v>邵淑微</v>
      </c>
      <c r="AH224" s="300"/>
      <c r="AI224" s="300"/>
      <c r="AJ224" s="293"/>
      <c r="AK224" s="300"/>
      <c r="AL224" s="292">
        <v>365</v>
      </c>
      <c r="AM224" s="293" t="s">
        <v>704</v>
      </c>
      <c r="AN224" s="293" t="e">
        <f>VLOOKUP(功能_33[[#This Row],[功能代號]],需二審tmp!A:A,1,FALSE)</f>
        <v>#N/A</v>
      </c>
      <c r="AO224" s="357">
        <v>44512</v>
      </c>
      <c r="AQ224" s="579" t="str">
        <f t="shared" si="21"/>
        <v>3-1</v>
      </c>
      <c r="AR224" s="581" t="str">
        <f t="shared" si="22"/>
        <v/>
      </c>
      <c r="AS224" s="583" t="str">
        <f t="shared" si="27"/>
        <v/>
      </c>
      <c r="AT224" s="585" t="str">
        <f t="shared" si="24"/>
        <v/>
      </c>
      <c r="AU224" s="587" t="str">
        <f t="shared" si="25"/>
        <v/>
      </c>
      <c r="AV224" s="589" t="str">
        <f t="shared" si="26"/>
        <v/>
      </c>
      <c r="AW224" s="613" t="str">
        <f>IFERROR(VLOOKUP(功能_33[[#This Row],[流程]],#REF!,1,FALSE),"")</f>
        <v/>
      </c>
    </row>
    <row r="225" spans="2:49" ht="14.25" customHeight="1" x14ac:dyDescent="0.3">
      <c r="B225" s="293">
        <v>1</v>
      </c>
      <c r="C225" s="293" t="s">
        <v>93</v>
      </c>
      <c r="D225" s="293" t="s">
        <v>2932</v>
      </c>
      <c r="E225" s="292" t="s">
        <v>705</v>
      </c>
      <c r="F225" s="293" t="s">
        <v>706</v>
      </c>
      <c r="G225" s="293"/>
      <c r="H225" s="292" t="s">
        <v>195</v>
      </c>
      <c r="I225" s="292" t="s">
        <v>196</v>
      </c>
      <c r="J225" s="226" t="s">
        <v>314</v>
      </c>
      <c r="K225" s="300">
        <v>44475</v>
      </c>
      <c r="L225" s="300">
        <v>44482</v>
      </c>
      <c r="M225" s="300">
        <v>44482</v>
      </c>
      <c r="N225" s="292" t="s">
        <v>8</v>
      </c>
      <c r="O225" s="292" t="s">
        <v>11</v>
      </c>
      <c r="T225" s="292"/>
      <c r="V225" s="292"/>
      <c r="W225" s="292"/>
      <c r="X225" s="293" t="str">
        <f>VLOOKUP(功能_33[[#This Row],[User]],SKL放款!A:G,7,FALSE)</f>
        <v>放款服務課</v>
      </c>
      <c r="Y225" s="300">
        <v>44496</v>
      </c>
      <c r="Z225" s="300" t="s">
        <v>198</v>
      </c>
      <c r="AA225" s="300">
        <v>44496</v>
      </c>
      <c r="AB225" s="300">
        <v>44496</v>
      </c>
      <c r="AC225" s="300">
        <v>44512</v>
      </c>
      <c r="AD225" s="300" t="s">
        <v>199</v>
      </c>
      <c r="AE225" s="300"/>
      <c r="AF225" s="356"/>
      <c r="AG225" s="300" t="str">
        <f>IFERROR(IF(VLOOKUP(功能_33[[#This Row],[功能代號]],E:Q,11,FALSE)=0,"",VLOOKUP(功能_33[[#This Row],[功能代號]],E:Q,11,FALSE)),"")</f>
        <v>蔡珮瑜</v>
      </c>
      <c r="AH225" s="300"/>
      <c r="AI225" s="300"/>
      <c r="AJ225" s="293"/>
      <c r="AK225" s="300"/>
      <c r="AL225" s="292">
        <v>370</v>
      </c>
      <c r="AM225" s="293" t="s">
        <v>707</v>
      </c>
      <c r="AN225" s="293" t="e">
        <f>VLOOKUP(功能_33[[#This Row],[功能代號]],需二審tmp!A:A,1,FALSE)</f>
        <v>#N/A</v>
      </c>
      <c r="AO225" s="357">
        <v>44512</v>
      </c>
      <c r="AQ225" s="579" t="str">
        <f t="shared" si="21"/>
        <v>3-1</v>
      </c>
      <c r="AR225" s="581" t="str">
        <f t="shared" si="22"/>
        <v/>
      </c>
      <c r="AS225" s="583" t="str">
        <f t="shared" si="27"/>
        <v/>
      </c>
      <c r="AT225" s="585" t="str">
        <f t="shared" si="24"/>
        <v/>
      </c>
      <c r="AU225" s="587" t="str">
        <f t="shared" si="25"/>
        <v/>
      </c>
      <c r="AV225" s="589" t="str">
        <f t="shared" si="26"/>
        <v/>
      </c>
      <c r="AW225" s="613" t="str">
        <f>IFERROR(VLOOKUP(功能_33[[#This Row],[流程]],#REF!,1,FALSE),"")</f>
        <v/>
      </c>
    </row>
    <row r="226" spans="2:49" ht="14.25" customHeight="1" x14ac:dyDescent="0.3">
      <c r="B226" s="293">
        <v>1</v>
      </c>
      <c r="C226" s="293" t="s">
        <v>93</v>
      </c>
      <c r="D226" s="293" t="s">
        <v>2932</v>
      </c>
      <c r="E226" s="292" t="s">
        <v>708</v>
      </c>
      <c r="F226" s="293" t="s">
        <v>709</v>
      </c>
      <c r="G226" s="293"/>
      <c r="H226" s="292" t="s">
        <v>195</v>
      </c>
      <c r="I226" s="292" t="s">
        <v>196</v>
      </c>
      <c r="J226" s="226" t="s">
        <v>314</v>
      </c>
      <c r="K226" s="300">
        <v>44475</v>
      </c>
      <c r="L226" s="300">
        <v>44482</v>
      </c>
      <c r="M226" s="300">
        <f>IFERROR(IF(VLOOKUP(功能_33[[#This Row],[功能代號]],討論項目!A:H,8,FALSE)=0,"",VLOOKUP(功能_33[[#This Row],[功能代號]],討論項目!A:H,8,FALSE)),"")</f>
        <v>44510</v>
      </c>
      <c r="N226" s="292" t="s">
        <v>8</v>
      </c>
      <c r="O226" s="292" t="s">
        <v>11</v>
      </c>
      <c r="T226" s="292"/>
      <c r="V226" s="292"/>
      <c r="W226" s="292"/>
      <c r="X226" s="293" t="str">
        <f>VLOOKUP(功能_33[[#This Row],[User]],SKL放款!A:G,7,FALSE)</f>
        <v>放款服務課</v>
      </c>
      <c r="Y226" s="300">
        <v>44496</v>
      </c>
      <c r="Z226" s="300">
        <v>44512</v>
      </c>
      <c r="AA226" s="300">
        <v>44496</v>
      </c>
      <c r="AB226" s="300">
        <v>44496</v>
      </c>
      <c r="AC226" s="300">
        <v>44512</v>
      </c>
      <c r="AD226" s="300" t="s">
        <v>199</v>
      </c>
      <c r="AE226" s="300"/>
      <c r="AF226" s="356"/>
      <c r="AG226" s="300" t="str">
        <f>IFERROR(IF(VLOOKUP(功能_33[[#This Row],[功能代號]],E:Q,11,FALSE)=0,"",VLOOKUP(功能_33[[#This Row],[功能代號]],E:Q,11,FALSE)),"")</f>
        <v>蔡珮瑜</v>
      </c>
      <c r="AH226" s="300"/>
      <c r="AI226" s="300"/>
      <c r="AJ226" s="293"/>
      <c r="AK226" s="300"/>
      <c r="AL226" s="292">
        <v>375</v>
      </c>
      <c r="AM226" s="293" t="s">
        <v>710</v>
      </c>
      <c r="AN226" s="293" t="str">
        <f>VLOOKUP(功能_33[[#This Row],[功能代號]],需二審tmp!A:A,1,FALSE)</f>
        <v>L3926</v>
      </c>
      <c r="AO226" s="357">
        <v>44512</v>
      </c>
      <c r="AQ226" s="579" t="str">
        <f t="shared" si="21"/>
        <v>3-1</v>
      </c>
      <c r="AR226" s="581" t="str">
        <f t="shared" si="22"/>
        <v/>
      </c>
      <c r="AS226" s="583" t="str">
        <f t="shared" si="27"/>
        <v/>
      </c>
      <c r="AT226" s="585" t="str">
        <f t="shared" si="24"/>
        <v/>
      </c>
      <c r="AU226" s="587" t="str">
        <f t="shared" si="25"/>
        <v/>
      </c>
      <c r="AV226" s="589" t="str">
        <f t="shared" si="26"/>
        <v/>
      </c>
      <c r="AW226" s="613" t="str">
        <f>IFERROR(VLOOKUP(功能_33[[#This Row],[流程]],#REF!,1,FALSE),"")</f>
        <v/>
      </c>
    </row>
    <row r="227" spans="2:49" ht="14.25" customHeight="1" x14ac:dyDescent="0.3">
      <c r="B227" s="293">
        <v>1</v>
      </c>
      <c r="C227" s="293" t="s">
        <v>93</v>
      </c>
      <c r="D227" s="360" t="s">
        <v>2935</v>
      </c>
      <c r="E227" s="292" t="s">
        <v>711</v>
      </c>
      <c r="F227" s="293" t="s">
        <v>712</v>
      </c>
      <c r="G227" s="293"/>
      <c r="H227" s="292" t="s">
        <v>195</v>
      </c>
      <c r="I227" s="292" t="s">
        <v>196</v>
      </c>
      <c r="J227" s="226" t="s">
        <v>314</v>
      </c>
      <c r="K227" s="300">
        <v>44475</v>
      </c>
      <c r="L227" s="300">
        <v>44482</v>
      </c>
      <c r="M227" s="300">
        <v>44482</v>
      </c>
      <c r="N227" s="292" t="s">
        <v>8</v>
      </c>
      <c r="O227" s="292" t="s">
        <v>11</v>
      </c>
      <c r="T227" s="292"/>
      <c r="V227" s="292"/>
      <c r="W227" s="292"/>
      <c r="X227" s="293" t="str">
        <f>VLOOKUP(功能_33[[#This Row],[User]],SKL放款!A:G,7,FALSE)</f>
        <v>放款服務課</v>
      </c>
      <c r="Y227" s="300">
        <v>44496</v>
      </c>
      <c r="Z227" s="300" t="s">
        <v>198</v>
      </c>
      <c r="AA227" s="300">
        <v>44496</v>
      </c>
      <c r="AB227" s="300">
        <v>44496</v>
      </c>
      <c r="AC227" s="300">
        <v>44512</v>
      </c>
      <c r="AD227" s="300" t="s">
        <v>199</v>
      </c>
      <c r="AE227" s="300"/>
      <c r="AF227" s="356"/>
      <c r="AG227" s="300" t="str">
        <f>IFERROR(IF(VLOOKUP(功能_33[[#This Row],[功能代號]],E:Q,11,FALSE)=0,"",VLOOKUP(功能_33[[#This Row],[功能代號]],E:Q,11,FALSE)),"")</f>
        <v>蔡珮瑜</v>
      </c>
      <c r="AH227" s="300"/>
      <c r="AI227" s="300"/>
      <c r="AJ227" s="293"/>
      <c r="AK227" s="300"/>
      <c r="AL227" s="292" t="s">
        <v>192</v>
      </c>
      <c r="AN227" s="293" t="e">
        <f>VLOOKUP(功能_33[[#This Row],[功能代號]],需二審tmp!A:A,1,FALSE)</f>
        <v>#N/A</v>
      </c>
      <c r="AO227" s="357">
        <v>44512</v>
      </c>
      <c r="AQ227" s="579" t="str">
        <f t="shared" si="21"/>
        <v>3-3</v>
      </c>
      <c r="AR227" s="581" t="str">
        <f t="shared" si="22"/>
        <v/>
      </c>
      <c r="AS227" s="583" t="str">
        <f t="shared" si="27"/>
        <v/>
      </c>
      <c r="AT227" s="585" t="str">
        <f t="shared" si="24"/>
        <v/>
      </c>
      <c r="AU227" s="587" t="str">
        <f t="shared" si="25"/>
        <v/>
      </c>
      <c r="AV227" s="589" t="str">
        <f t="shared" si="26"/>
        <v/>
      </c>
      <c r="AW227" s="613" t="str">
        <f>IFERROR(VLOOKUP(功能_33[[#This Row],[流程]],#REF!,1,FALSE),"")</f>
        <v/>
      </c>
    </row>
    <row r="228" spans="2:49" ht="14.25" customHeight="1" x14ac:dyDescent="0.3">
      <c r="B228" s="293">
        <v>1</v>
      </c>
      <c r="C228" s="293" t="s">
        <v>93</v>
      </c>
      <c r="D228" s="360" t="s">
        <v>2935</v>
      </c>
      <c r="E228" s="292" t="s">
        <v>713</v>
      </c>
      <c r="F228" s="293" t="s">
        <v>714</v>
      </c>
      <c r="G228" s="293"/>
      <c r="H228" s="292" t="s">
        <v>195</v>
      </c>
      <c r="I228" s="292" t="s">
        <v>196</v>
      </c>
      <c r="J228" s="226" t="s">
        <v>314</v>
      </c>
      <c r="K228" s="300">
        <v>44475</v>
      </c>
      <c r="L228" s="300">
        <v>44482</v>
      </c>
      <c r="M228" s="300">
        <f>IFERROR(IF(VLOOKUP(功能_33[[#This Row],[功能代號]],討論項目!A:H,8,FALSE)=0,"",VLOOKUP(功能_33[[#This Row],[功能代號]],討論項目!A:H,8,FALSE)),"")</f>
        <v>44510</v>
      </c>
      <c r="N228" s="292" t="s">
        <v>8</v>
      </c>
      <c r="O228" s="292" t="s">
        <v>11</v>
      </c>
      <c r="P228" s="271" t="s">
        <v>23</v>
      </c>
      <c r="T228" s="292"/>
      <c r="V228" s="292"/>
      <c r="W228" s="292"/>
      <c r="X228" s="293" t="str">
        <f>VLOOKUP(功能_33[[#This Row],[User]],SKL放款!A:G,7,FALSE)</f>
        <v>放款服務課</v>
      </c>
      <c r="Y228" s="300">
        <v>44496</v>
      </c>
      <c r="Z228" s="300">
        <v>44512</v>
      </c>
      <c r="AA228" s="300">
        <v>44496</v>
      </c>
      <c r="AB228" s="300">
        <v>44496</v>
      </c>
      <c r="AC228" s="300">
        <v>44512</v>
      </c>
      <c r="AD228" s="300" t="s">
        <v>199</v>
      </c>
      <c r="AE228" s="300"/>
      <c r="AF228" s="356"/>
      <c r="AG228" s="300" t="str">
        <f>IFERROR(IF(VLOOKUP(功能_33[[#This Row],[功能代號]],E:Q,11,FALSE)=0,"",VLOOKUP(功能_33[[#This Row],[功能代號]],E:Q,11,FALSE)),"")</f>
        <v>蔡珮瑜</v>
      </c>
      <c r="AH228" s="300"/>
      <c r="AI228" s="300"/>
      <c r="AJ228" s="293"/>
      <c r="AK228" s="300"/>
      <c r="AL228" s="292" t="s">
        <v>192</v>
      </c>
      <c r="AN228" s="293" t="str">
        <f>VLOOKUP(功能_33[[#This Row],[功能代號]],需二審tmp!A:A,1,FALSE)</f>
        <v>L3130</v>
      </c>
      <c r="AO228" s="357">
        <v>44512</v>
      </c>
      <c r="AQ228" s="579" t="str">
        <f t="shared" si="21"/>
        <v>3-3</v>
      </c>
      <c r="AR228" s="581" t="str">
        <f t="shared" si="22"/>
        <v/>
      </c>
      <c r="AS228" s="583" t="str">
        <f t="shared" si="27"/>
        <v/>
      </c>
      <c r="AT228" s="585" t="str">
        <f t="shared" si="24"/>
        <v/>
      </c>
      <c r="AU228" s="587" t="str">
        <f t="shared" si="25"/>
        <v/>
      </c>
      <c r="AV228" s="589" t="str">
        <f t="shared" si="26"/>
        <v/>
      </c>
      <c r="AW228" s="613" t="str">
        <f>IFERROR(VLOOKUP(功能_33[[#This Row],[流程]],#REF!,1,FALSE),"")</f>
        <v/>
      </c>
    </row>
    <row r="229" spans="2:49" ht="14.25" customHeight="1" x14ac:dyDescent="0.3">
      <c r="B229" s="293">
        <v>1</v>
      </c>
      <c r="C229" s="293" t="s">
        <v>93</v>
      </c>
      <c r="D229" s="360" t="s">
        <v>2935</v>
      </c>
      <c r="E229" s="292" t="s">
        <v>715</v>
      </c>
      <c r="F229" s="293" t="s">
        <v>716</v>
      </c>
      <c r="G229" s="293"/>
      <c r="H229" s="292" t="s">
        <v>195</v>
      </c>
      <c r="I229" s="292" t="s">
        <v>196</v>
      </c>
      <c r="J229" s="226" t="s">
        <v>314</v>
      </c>
      <c r="K229" s="300">
        <v>44475</v>
      </c>
      <c r="L229" s="300">
        <v>44482</v>
      </c>
      <c r="M229" s="300">
        <v>44482</v>
      </c>
      <c r="N229" s="292" t="s">
        <v>8</v>
      </c>
      <c r="O229" s="292" t="s">
        <v>11</v>
      </c>
      <c r="T229" s="292"/>
      <c r="V229" s="292"/>
      <c r="W229" s="292"/>
      <c r="X229" s="293" t="str">
        <f>VLOOKUP(功能_33[[#This Row],[User]],SKL放款!A:G,7,FALSE)</f>
        <v>放款服務課</v>
      </c>
      <c r="Y229" s="300">
        <v>44496</v>
      </c>
      <c r="Z229" s="300">
        <v>44512</v>
      </c>
      <c r="AA229" s="300">
        <v>44496</v>
      </c>
      <c r="AB229" s="300">
        <v>44496</v>
      </c>
      <c r="AC229" s="300">
        <v>44512</v>
      </c>
      <c r="AD229" s="300" t="s">
        <v>199</v>
      </c>
      <c r="AE229" s="300"/>
      <c r="AF229" s="356"/>
      <c r="AG229" s="300" t="str">
        <f>IFERROR(IF(VLOOKUP(功能_33[[#This Row],[功能代號]],E:Q,11,FALSE)=0,"",VLOOKUP(功能_33[[#This Row],[功能代號]],E:Q,11,FALSE)),"")</f>
        <v>蔡珮瑜</v>
      </c>
      <c r="AH229" s="300"/>
      <c r="AI229" s="300"/>
      <c r="AJ229" s="293"/>
      <c r="AK229" s="300"/>
      <c r="AL229" s="292">
        <v>331</v>
      </c>
      <c r="AM229" s="293" t="s">
        <v>717</v>
      </c>
      <c r="AN229" s="293" t="str">
        <f>VLOOKUP(功能_33[[#This Row],[功能代號]],需二審tmp!A:A,1,FALSE)</f>
        <v>L3200</v>
      </c>
      <c r="AO229" s="357">
        <v>44512</v>
      </c>
      <c r="AQ229" s="579" t="str">
        <f t="shared" si="21"/>
        <v>3-3</v>
      </c>
      <c r="AR229" s="581" t="str">
        <f t="shared" si="22"/>
        <v/>
      </c>
      <c r="AS229" s="583" t="str">
        <f t="shared" si="27"/>
        <v/>
      </c>
      <c r="AT229" s="585" t="str">
        <f t="shared" si="24"/>
        <v/>
      </c>
      <c r="AU229" s="587" t="str">
        <f t="shared" si="25"/>
        <v/>
      </c>
      <c r="AV229" s="589" t="str">
        <f t="shared" si="26"/>
        <v/>
      </c>
      <c r="AW229" s="613" t="str">
        <f>IFERROR(VLOOKUP(功能_33[[#This Row],[流程]],#REF!,1,FALSE),"")</f>
        <v/>
      </c>
    </row>
    <row r="230" spans="2:49" ht="14.25" customHeight="1" x14ac:dyDescent="0.3">
      <c r="B230" s="293">
        <v>1</v>
      </c>
      <c r="C230" s="293" t="s">
        <v>93</v>
      </c>
      <c r="D230" s="360" t="s">
        <v>2935</v>
      </c>
      <c r="E230" s="292" t="s">
        <v>718</v>
      </c>
      <c r="F230" s="293" t="s">
        <v>719</v>
      </c>
      <c r="G230" s="293"/>
      <c r="H230" s="292" t="s">
        <v>195</v>
      </c>
      <c r="I230" s="292" t="s">
        <v>196</v>
      </c>
      <c r="J230" s="226" t="s">
        <v>314</v>
      </c>
      <c r="K230" s="300">
        <v>44475</v>
      </c>
      <c r="L230" s="300">
        <v>44482</v>
      </c>
      <c r="M230" s="300">
        <f>IFERROR(IF(VLOOKUP(功能_33[[#This Row],[功能代號]],討論項目!A:H,8,FALSE)=0,"",VLOOKUP(功能_33[[#This Row],[功能代號]],討論項目!A:H,8,FALSE)),"")</f>
        <v>44487</v>
      </c>
      <c r="N230" s="292" t="s">
        <v>8</v>
      </c>
      <c r="O230" s="292" t="s">
        <v>24</v>
      </c>
      <c r="P230" s="271" t="s">
        <v>14</v>
      </c>
      <c r="T230" s="292"/>
      <c r="V230" s="292"/>
      <c r="W230" s="292"/>
      <c r="X230" s="293" t="str">
        <f>VLOOKUP(功能_33[[#This Row],[User]],SKL放款!A:G,7,FALSE)</f>
        <v>放款服務課</v>
      </c>
      <c r="Y230" s="300">
        <v>44496</v>
      </c>
      <c r="Z230" s="300">
        <v>44512</v>
      </c>
      <c r="AA230" s="300">
        <v>44496</v>
      </c>
      <c r="AB230" s="300">
        <v>44496</v>
      </c>
      <c r="AC230" s="300">
        <v>44512</v>
      </c>
      <c r="AD230" s="300" t="s">
        <v>199</v>
      </c>
      <c r="AE230" s="300"/>
      <c r="AF230" s="356"/>
      <c r="AG230" s="300" t="str">
        <f>IFERROR(IF(VLOOKUP(功能_33[[#This Row],[功能代號]],E:Q,11,FALSE)=0,"",VLOOKUP(功能_33[[#This Row],[功能代號]],E:Q,11,FALSE)),"")</f>
        <v>邵淑微</v>
      </c>
      <c r="AH230" s="300"/>
      <c r="AI230" s="300"/>
      <c r="AJ230" s="293"/>
      <c r="AK230" s="225" t="s">
        <v>720</v>
      </c>
      <c r="AL230" s="292" t="s">
        <v>192</v>
      </c>
      <c r="AN230" s="293" t="str">
        <f>VLOOKUP(功能_33[[#This Row],[功能代號]],需二審tmp!A:A,1,FALSE)</f>
        <v>L3230</v>
      </c>
      <c r="AO230" s="357">
        <v>44512</v>
      </c>
      <c r="AQ230" s="579" t="str">
        <f t="shared" si="21"/>
        <v>3-3</v>
      </c>
      <c r="AR230" s="581" t="str">
        <f t="shared" si="22"/>
        <v/>
      </c>
      <c r="AS230" s="583" t="str">
        <f t="shared" si="27"/>
        <v/>
      </c>
      <c r="AT230" s="585" t="str">
        <f t="shared" si="24"/>
        <v/>
      </c>
      <c r="AU230" s="587" t="str">
        <f t="shared" si="25"/>
        <v/>
      </c>
      <c r="AV230" s="589" t="str">
        <f t="shared" si="26"/>
        <v/>
      </c>
      <c r="AW230" s="613" t="str">
        <f>IFERROR(VLOOKUP(功能_33[[#This Row],[流程]],#REF!,1,FALSE),"")</f>
        <v/>
      </c>
    </row>
    <row r="231" spans="2:49" ht="14.25" customHeight="1" x14ac:dyDescent="0.3">
      <c r="C231" s="293" t="s">
        <v>93</v>
      </c>
      <c r="D231" s="360" t="s">
        <v>2935</v>
      </c>
      <c r="E231" s="292" t="s">
        <v>2895</v>
      </c>
      <c r="F231" s="293" t="s">
        <v>2896</v>
      </c>
      <c r="G231" s="293" t="s">
        <v>2897</v>
      </c>
      <c r="H231" s="292" t="s">
        <v>195</v>
      </c>
      <c r="I231" s="292" t="s">
        <v>196</v>
      </c>
      <c r="J231" s="226" t="s">
        <v>3169</v>
      </c>
      <c r="K231" s="300">
        <v>44475</v>
      </c>
      <c r="L231" s="300">
        <v>44482</v>
      </c>
      <c r="M231" s="300">
        <v>44537</v>
      </c>
      <c r="N231" s="292" t="s">
        <v>8</v>
      </c>
      <c r="O231" s="292" t="s">
        <v>24</v>
      </c>
      <c r="P231" s="271" t="s">
        <v>14</v>
      </c>
      <c r="T231" s="292"/>
      <c r="V231" s="292"/>
      <c r="W231" s="292"/>
      <c r="X231" s="293" t="str">
        <f>VLOOKUP(功能_33[[#This Row],[User]],SKL放款!A:G,7,FALSE)</f>
        <v>放款服務課</v>
      </c>
      <c r="Y231" s="300">
        <v>44533</v>
      </c>
      <c r="Z231" s="300">
        <v>44512</v>
      </c>
      <c r="AA231" s="300">
        <v>44496</v>
      </c>
      <c r="AB231" s="300">
        <v>44496</v>
      </c>
      <c r="AC231" s="300">
        <v>44539</v>
      </c>
      <c r="AD231" s="300" t="s">
        <v>199</v>
      </c>
      <c r="AE231" s="300"/>
      <c r="AF231" s="356"/>
      <c r="AG231" s="300" t="str">
        <f>IFERROR(IF(VLOOKUP(功能_33[[#This Row],[功能代號]],E:Q,11,FALSE)=0,"",VLOOKUP(功能_33[[#This Row],[功能代號]],E:Q,11,FALSE)),"")</f>
        <v>邵淑微</v>
      </c>
      <c r="AH231" s="300"/>
      <c r="AI231" s="300"/>
      <c r="AJ231" s="293"/>
      <c r="AK231" s="225" t="s">
        <v>720</v>
      </c>
      <c r="AL231" s="292" t="s">
        <v>192</v>
      </c>
      <c r="AN231" s="293" t="e">
        <f>VLOOKUP(功能_33[[#This Row],[功能代號]],需二審tmp!A:A,1,FALSE)</f>
        <v>#N/A</v>
      </c>
      <c r="AQ231" s="579" t="str">
        <f t="shared" si="21"/>
        <v>3-3</v>
      </c>
      <c r="AR231" s="581" t="str">
        <f t="shared" si="22"/>
        <v/>
      </c>
      <c r="AS231" s="583" t="str">
        <f t="shared" si="27"/>
        <v/>
      </c>
      <c r="AT231" s="585" t="str">
        <f t="shared" si="24"/>
        <v/>
      </c>
      <c r="AU231" s="587" t="str">
        <f t="shared" si="25"/>
        <v/>
      </c>
      <c r="AV231" s="589" t="str">
        <f t="shared" si="26"/>
        <v/>
      </c>
      <c r="AW231" s="613" t="str">
        <f>IFERROR(VLOOKUP(功能_33[[#This Row],[流程]],#REF!,1,FALSE),"")</f>
        <v/>
      </c>
    </row>
    <row r="232" spans="2:49" ht="14.25" customHeight="1" x14ac:dyDescent="0.3">
      <c r="B232" s="293">
        <v>1</v>
      </c>
      <c r="C232" s="293" t="s">
        <v>93</v>
      </c>
      <c r="D232" s="360" t="s">
        <v>2936</v>
      </c>
      <c r="E232" s="292" t="s">
        <v>721</v>
      </c>
      <c r="F232" s="293" t="s">
        <v>722</v>
      </c>
      <c r="G232" s="293"/>
      <c r="H232" s="292" t="s">
        <v>195</v>
      </c>
      <c r="I232" s="292" t="s">
        <v>196</v>
      </c>
      <c r="J232" s="226" t="s">
        <v>314</v>
      </c>
      <c r="K232" s="300">
        <v>44475</v>
      </c>
      <c r="L232" s="300">
        <v>44487</v>
      </c>
      <c r="M232" s="300">
        <v>44487</v>
      </c>
      <c r="N232" s="292" t="s">
        <v>12</v>
      </c>
      <c r="O232" s="292" t="s">
        <v>24</v>
      </c>
      <c r="T232" s="292"/>
      <c r="V232" s="292"/>
      <c r="W232" s="292"/>
      <c r="X232" s="293" t="str">
        <f>VLOOKUP(功能_33[[#This Row],[User]],SKL放款!A:G,7,FALSE)</f>
        <v>放款服務課</v>
      </c>
      <c r="Y232" s="300">
        <v>44496</v>
      </c>
      <c r="Z232" s="300" t="s">
        <v>198</v>
      </c>
      <c r="AA232" s="300">
        <v>44496</v>
      </c>
      <c r="AB232" s="300">
        <v>44496</v>
      </c>
      <c r="AC232" s="300">
        <v>44512</v>
      </c>
      <c r="AD232" s="300" t="s">
        <v>199</v>
      </c>
      <c r="AE232" s="300"/>
      <c r="AF232" s="356"/>
      <c r="AG232" s="300" t="str">
        <f>IFERROR(IF(VLOOKUP(功能_33[[#This Row],[功能代號]],E:Q,11,FALSE)=0,"",VLOOKUP(功能_33[[#This Row],[功能代號]],E:Q,11,FALSE)),"")</f>
        <v>邵淑微</v>
      </c>
      <c r="AH232" s="300"/>
      <c r="AI232" s="300"/>
      <c r="AJ232" s="293"/>
      <c r="AK232" s="300"/>
      <c r="AL232" s="292">
        <v>341</v>
      </c>
      <c r="AM232" s="293" t="s">
        <v>723</v>
      </c>
      <c r="AN232" s="293" t="e">
        <f>VLOOKUP(功能_33[[#This Row],[功能代號]],需二審tmp!A:A,1,FALSE)</f>
        <v>#N/A</v>
      </c>
      <c r="AO232" s="357">
        <v>44512</v>
      </c>
      <c r="AQ232" s="579" t="str">
        <f t="shared" si="21"/>
        <v>3-4</v>
      </c>
      <c r="AR232" s="581" t="str">
        <f t="shared" si="22"/>
        <v/>
      </c>
      <c r="AS232" s="583" t="str">
        <f t="shared" si="27"/>
        <v/>
      </c>
      <c r="AT232" s="585" t="str">
        <f t="shared" si="24"/>
        <v/>
      </c>
      <c r="AU232" s="587" t="str">
        <f t="shared" si="25"/>
        <v/>
      </c>
      <c r="AV232" s="589" t="str">
        <f t="shared" si="26"/>
        <v/>
      </c>
      <c r="AW232" s="613" t="str">
        <f>IFERROR(VLOOKUP(功能_33[[#This Row],[流程]],#REF!,1,FALSE),"")</f>
        <v/>
      </c>
    </row>
    <row r="233" spans="2:49" ht="14.25" customHeight="1" x14ac:dyDescent="0.3">
      <c r="B233" s="293">
        <v>1</v>
      </c>
      <c r="C233" s="293" t="s">
        <v>93</v>
      </c>
      <c r="D233" s="360" t="s">
        <v>2936</v>
      </c>
      <c r="E233" s="292" t="s">
        <v>724</v>
      </c>
      <c r="F233" s="293" t="s">
        <v>725</v>
      </c>
      <c r="G233" s="293"/>
      <c r="H233" s="292" t="s">
        <v>195</v>
      </c>
      <c r="I233" s="292" t="s">
        <v>196</v>
      </c>
      <c r="J233" s="226" t="s">
        <v>314</v>
      </c>
      <c r="K233" s="300">
        <v>44475</v>
      </c>
      <c r="L233" s="300">
        <v>44482</v>
      </c>
      <c r="M233" s="300">
        <v>44482</v>
      </c>
      <c r="N233" s="292" t="s">
        <v>12</v>
      </c>
      <c r="O233" s="292" t="s">
        <v>11</v>
      </c>
      <c r="P233" s="271" t="s">
        <v>18</v>
      </c>
      <c r="T233" s="292"/>
      <c r="V233" s="292"/>
      <c r="W233" s="292"/>
      <c r="X233" s="293" t="str">
        <f>VLOOKUP(功能_33[[#This Row],[User]],SKL放款!A:G,7,FALSE)</f>
        <v>放款服務課</v>
      </c>
      <c r="Y233" s="300">
        <v>44496</v>
      </c>
      <c r="Z233" s="300" t="s">
        <v>198</v>
      </c>
      <c r="AA233" s="300">
        <v>44496</v>
      </c>
      <c r="AB233" s="300">
        <v>44496</v>
      </c>
      <c r="AC233" s="300">
        <v>44512</v>
      </c>
      <c r="AD233" s="300" t="s">
        <v>199</v>
      </c>
      <c r="AE233" s="300"/>
      <c r="AF233" s="356"/>
      <c r="AG233" s="300" t="str">
        <f>IFERROR(IF(VLOOKUP(功能_33[[#This Row],[功能代號]],E:Q,11,FALSE)=0,"",VLOOKUP(功能_33[[#This Row],[功能代號]],E:Q,11,FALSE)),"")</f>
        <v>蔡珮瑜</v>
      </c>
      <c r="AH233" s="300"/>
      <c r="AI233" s="300"/>
      <c r="AJ233" s="293"/>
      <c r="AK233" s="225" t="s">
        <v>697</v>
      </c>
      <c r="AL233" s="292">
        <v>342</v>
      </c>
      <c r="AM233" s="293" t="s">
        <v>725</v>
      </c>
      <c r="AN233" s="293" t="e">
        <f>VLOOKUP(功能_33[[#This Row],[功能代號]],需二審tmp!A:A,1,FALSE)</f>
        <v>#N/A</v>
      </c>
      <c r="AO233" s="357">
        <v>44512</v>
      </c>
      <c r="AQ233" s="579" t="str">
        <f t="shared" si="21"/>
        <v>3-4</v>
      </c>
      <c r="AR233" s="581" t="str">
        <f t="shared" si="22"/>
        <v/>
      </c>
      <c r="AS233" s="583" t="str">
        <f t="shared" si="27"/>
        <v/>
      </c>
      <c r="AT233" s="585" t="str">
        <f t="shared" si="24"/>
        <v/>
      </c>
      <c r="AU233" s="587" t="str">
        <f t="shared" si="25"/>
        <v/>
      </c>
      <c r="AV233" s="589" t="str">
        <f t="shared" si="26"/>
        <v/>
      </c>
      <c r="AW233" s="613" t="str">
        <f>IFERROR(VLOOKUP(功能_33[[#This Row],[流程]],#REF!,1,FALSE),"")</f>
        <v/>
      </c>
    </row>
    <row r="234" spans="2:49" ht="14.25" customHeight="1" x14ac:dyDescent="0.3">
      <c r="B234" s="293">
        <v>1</v>
      </c>
      <c r="C234" s="293" t="s">
        <v>93</v>
      </c>
      <c r="D234" s="360" t="s">
        <v>2935</v>
      </c>
      <c r="E234" s="292" t="s">
        <v>726</v>
      </c>
      <c r="F234" s="293" t="s">
        <v>727</v>
      </c>
      <c r="G234" s="293"/>
      <c r="H234" s="292" t="s">
        <v>195</v>
      </c>
      <c r="I234" s="292" t="s">
        <v>196</v>
      </c>
      <c r="J234" s="226" t="s">
        <v>314</v>
      </c>
      <c r="K234" s="300">
        <v>44475</v>
      </c>
      <c r="L234" s="300">
        <v>44482</v>
      </c>
      <c r="M234" s="300">
        <f>IFERROR(IF(VLOOKUP(功能_33[[#This Row],[功能代號]],討論項目!A:H,8,FALSE)=0,"",VLOOKUP(功能_33[[#This Row],[功能代號]],討論項目!A:H,8,FALSE)),"")</f>
        <v>44510</v>
      </c>
      <c r="N234" s="292" t="s">
        <v>8</v>
      </c>
      <c r="O234" s="292" t="s">
        <v>24</v>
      </c>
      <c r="P234" s="271" t="s">
        <v>14</v>
      </c>
      <c r="T234" s="292"/>
      <c r="V234" s="292"/>
      <c r="W234" s="292"/>
      <c r="X234" s="293" t="str">
        <f>VLOOKUP(功能_33[[#This Row],[User]],SKL放款!A:G,7,FALSE)</f>
        <v>放款服務課</v>
      </c>
      <c r="Y234" s="300">
        <v>44496</v>
      </c>
      <c r="Z234" s="300">
        <v>44512</v>
      </c>
      <c r="AA234" s="300">
        <v>44496</v>
      </c>
      <c r="AB234" s="300">
        <v>44496</v>
      </c>
      <c r="AC234" s="300">
        <v>44512</v>
      </c>
      <c r="AD234" s="300" t="s">
        <v>199</v>
      </c>
      <c r="AE234" s="300"/>
      <c r="AF234" s="356"/>
      <c r="AG234" s="300" t="str">
        <f>IFERROR(IF(VLOOKUP(功能_33[[#This Row],[功能代號]],E:Q,11,FALSE)=0,"",VLOOKUP(功能_33[[#This Row],[功能代號]],E:Q,11,FALSE)),"")</f>
        <v>邵淑微</v>
      </c>
      <c r="AH234" s="300"/>
      <c r="AI234" s="300"/>
      <c r="AJ234" s="293"/>
      <c r="AK234" s="225" t="s">
        <v>697</v>
      </c>
      <c r="AL234" s="292">
        <v>632</v>
      </c>
      <c r="AM234" s="293" t="s">
        <v>727</v>
      </c>
      <c r="AN234" s="293" t="str">
        <f>VLOOKUP(功能_33[[#This Row],[功能代號]],需二審tmp!A:A,1,FALSE)</f>
        <v>L3731</v>
      </c>
      <c r="AO234" s="357">
        <v>44512</v>
      </c>
      <c r="AQ234" s="579" t="str">
        <f t="shared" si="21"/>
        <v>3-3</v>
      </c>
      <c r="AR234" s="581" t="str">
        <f t="shared" si="22"/>
        <v/>
      </c>
      <c r="AS234" s="583" t="str">
        <f t="shared" si="27"/>
        <v/>
      </c>
      <c r="AT234" s="585" t="str">
        <f t="shared" si="24"/>
        <v/>
      </c>
      <c r="AU234" s="587" t="str">
        <f t="shared" si="25"/>
        <v/>
      </c>
      <c r="AV234" s="589" t="str">
        <f t="shared" si="26"/>
        <v/>
      </c>
      <c r="AW234" s="613" t="str">
        <f>IFERROR(VLOOKUP(功能_33[[#This Row],[流程]],#REF!,1,FALSE),"")</f>
        <v/>
      </c>
    </row>
    <row r="235" spans="2:49" ht="14.25" customHeight="1" x14ac:dyDescent="0.3">
      <c r="B235" s="293">
        <v>1</v>
      </c>
      <c r="C235" s="293" t="s">
        <v>93</v>
      </c>
      <c r="D235" s="360" t="s">
        <v>2935</v>
      </c>
      <c r="E235" s="292" t="s">
        <v>728</v>
      </c>
      <c r="F235" s="293" t="s">
        <v>729</v>
      </c>
      <c r="G235" s="293"/>
      <c r="H235" s="292" t="s">
        <v>195</v>
      </c>
      <c r="I235" s="292" t="s">
        <v>196</v>
      </c>
      <c r="J235" s="226" t="s">
        <v>314</v>
      </c>
      <c r="K235" s="300">
        <v>44475</v>
      </c>
      <c r="L235" s="300">
        <v>44482</v>
      </c>
      <c r="M235" s="300">
        <v>44482</v>
      </c>
      <c r="N235" s="292" t="s">
        <v>12</v>
      </c>
      <c r="O235" s="292" t="s">
        <v>11</v>
      </c>
      <c r="T235" s="292"/>
      <c r="V235" s="292"/>
      <c r="W235" s="292"/>
      <c r="X235" s="293" t="str">
        <f>VLOOKUP(功能_33[[#This Row],[User]],SKL放款!A:G,7,FALSE)</f>
        <v>放款服務課</v>
      </c>
      <c r="Y235" s="300">
        <v>44496</v>
      </c>
      <c r="Z235" s="300" t="s">
        <v>198</v>
      </c>
      <c r="AA235" s="300">
        <v>44496</v>
      </c>
      <c r="AB235" s="300">
        <v>44496</v>
      </c>
      <c r="AC235" s="300">
        <v>44512</v>
      </c>
      <c r="AD235" s="300" t="s">
        <v>199</v>
      </c>
      <c r="AE235" s="300"/>
      <c r="AF235" s="356"/>
      <c r="AG235" s="300" t="str">
        <f>IFERROR(IF(VLOOKUP(功能_33[[#This Row],[功能代號]],E:Q,11,FALSE)=0,"",VLOOKUP(功能_33[[#This Row],[功能代號]],E:Q,11,FALSE)),"")</f>
        <v>蔡珮瑜</v>
      </c>
      <c r="AH235" s="300"/>
      <c r="AI235" s="300"/>
      <c r="AJ235" s="293"/>
      <c r="AK235" s="300"/>
      <c r="AL235" s="292">
        <v>346</v>
      </c>
      <c r="AM235" s="293" t="s">
        <v>730</v>
      </c>
      <c r="AN235" s="293" t="e">
        <f>VLOOKUP(功能_33[[#This Row],[功能代號]],需二審tmp!A:A,1,FALSE)</f>
        <v>#N/A</v>
      </c>
      <c r="AO235" s="357">
        <v>44512</v>
      </c>
      <c r="AQ235" s="579" t="str">
        <f t="shared" si="21"/>
        <v>3-3</v>
      </c>
      <c r="AR235" s="581" t="str">
        <f t="shared" si="22"/>
        <v/>
      </c>
      <c r="AS235" s="583" t="str">
        <f t="shared" si="27"/>
        <v/>
      </c>
      <c r="AT235" s="585" t="str">
        <f t="shared" si="24"/>
        <v/>
      </c>
      <c r="AU235" s="587" t="str">
        <f t="shared" si="25"/>
        <v/>
      </c>
      <c r="AV235" s="589" t="str">
        <f t="shared" si="26"/>
        <v/>
      </c>
      <c r="AW235" s="613" t="str">
        <f>IFERROR(VLOOKUP(功能_33[[#This Row],[流程]],#REF!,1,FALSE),"")</f>
        <v/>
      </c>
    </row>
    <row r="236" spans="2:49" ht="14.25" customHeight="1" x14ac:dyDescent="0.3">
      <c r="B236" s="293">
        <v>1</v>
      </c>
      <c r="C236" s="293" t="s">
        <v>93</v>
      </c>
      <c r="D236" s="360" t="s">
        <v>2935</v>
      </c>
      <c r="E236" s="292" t="s">
        <v>731</v>
      </c>
      <c r="F236" s="293" t="s">
        <v>732</v>
      </c>
      <c r="G236" s="293"/>
      <c r="H236" s="292" t="s">
        <v>195</v>
      </c>
      <c r="I236" s="292" t="s">
        <v>196</v>
      </c>
      <c r="J236" s="226" t="s">
        <v>314</v>
      </c>
      <c r="K236" s="300">
        <v>44475</v>
      </c>
      <c r="L236" s="300">
        <v>44482</v>
      </c>
      <c r="M236" s="300">
        <v>44482</v>
      </c>
      <c r="N236" s="292" t="s">
        <v>12</v>
      </c>
      <c r="O236" s="292" t="s">
        <v>11</v>
      </c>
      <c r="T236" s="292"/>
      <c r="V236" s="292"/>
      <c r="W236" s="292"/>
      <c r="X236" s="293" t="str">
        <f>VLOOKUP(功能_33[[#This Row],[User]],SKL放款!A:G,7,FALSE)</f>
        <v>放款服務課</v>
      </c>
      <c r="Y236" s="300">
        <v>44496</v>
      </c>
      <c r="Z236" s="300" t="s">
        <v>198</v>
      </c>
      <c r="AA236" s="300">
        <v>44496</v>
      </c>
      <c r="AB236" s="300">
        <v>44496</v>
      </c>
      <c r="AC236" s="300">
        <v>44512</v>
      </c>
      <c r="AD236" s="300" t="s">
        <v>199</v>
      </c>
      <c r="AE236" s="300"/>
      <c r="AF236" s="356"/>
      <c r="AG236" s="300" t="str">
        <f>IFERROR(IF(VLOOKUP(功能_33[[#This Row],[功能代號]],E:Q,11,FALSE)=0,"",VLOOKUP(功能_33[[#This Row],[功能代號]],E:Q,11,FALSE)),"")</f>
        <v>蔡珮瑜</v>
      </c>
      <c r="AH236" s="300"/>
      <c r="AI236" s="300"/>
      <c r="AJ236" s="293"/>
      <c r="AK236" s="300"/>
      <c r="AL236" s="292">
        <v>347</v>
      </c>
      <c r="AM236" s="293" t="s">
        <v>733</v>
      </c>
      <c r="AN236" s="293" t="e">
        <f>VLOOKUP(功能_33[[#This Row],[功能代號]],需二審tmp!A:A,1,FALSE)</f>
        <v>#N/A</v>
      </c>
      <c r="AO236" s="357">
        <v>44512</v>
      </c>
      <c r="AQ236" s="579" t="str">
        <f t="shared" si="21"/>
        <v>3-3</v>
      </c>
      <c r="AR236" s="581" t="str">
        <f t="shared" si="22"/>
        <v/>
      </c>
      <c r="AS236" s="583" t="str">
        <f t="shared" si="27"/>
        <v/>
      </c>
      <c r="AT236" s="585" t="str">
        <f t="shared" si="24"/>
        <v/>
      </c>
      <c r="AU236" s="587" t="str">
        <f t="shared" si="25"/>
        <v/>
      </c>
      <c r="AV236" s="589" t="str">
        <f t="shared" si="26"/>
        <v/>
      </c>
      <c r="AW236" s="613" t="str">
        <f>IFERROR(VLOOKUP(功能_33[[#This Row],[流程]],#REF!,1,FALSE),"")</f>
        <v/>
      </c>
    </row>
    <row r="237" spans="2:49" ht="14.25" customHeight="1" x14ac:dyDescent="0.3">
      <c r="C237" s="293" t="s">
        <v>92</v>
      </c>
      <c r="D237" s="293" t="s">
        <v>2942</v>
      </c>
      <c r="E237" s="292" t="s">
        <v>734</v>
      </c>
      <c r="F237" s="293" t="s">
        <v>735</v>
      </c>
      <c r="G237" s="293"/>
      <c r="H237" s="292" t="s">
        <v>195</v>
      </c>
      <c r="I237" s="292" t="s">
        <v>206</v>
      </c>
      <c r="J237" s="226" t="s">
        <v>3062</v>
      </c>
      <c r="K237" s="300">
        <v>44475</v>
      </c>
      <c r="L237" s="300">
        <v>44475</v>
      </c>
      <c r="M237" s="300">
        <v>44536</v>
      </c>
      <c r="N237" s="292" t="s">
        <v>7</v>
      </c>
      <c r="O237" s="292" t="s">
        <v>14</v>
      </c>
      <c r="T237" s="292"/>
      <c r="V237" s="292"/>
      <c r="W237" s="292"/>
      <c r="X237" s="293" t="str">
        <f>VLOOKUP(功能_33[[#This Row],[User]],SKL放款!A:G,7,FALSE)</f>
        <v>放款管理課</v>
      </c>
      <c r="Y237" s="300">
        <v>44533</v>
      </c>
      <c r="Z237" s="300" t="s">
        <v>198</v>
      </c>
      <c r="AA237" s="300">
        <v>44477</v>
      </c>
      <c r="AB237" s="300">
        <v>44477</v>
      </c>
      <c r="AC237" s="300">
        <v>44539</v>
      </c>
      <c r="AD237" s="300" t="s">
        <v>199</v>
      </c>
      <c r="AE237" s="300"/>
      <c r="AF237" s="356"/>
      <c r="AG237" s="300" t="str">
        <f>IFERROR(IF(VLOOKUP(功能_33[[#This Row],[功能代號]],E:Q,11,FALSE)=0,"",VLOOKUP(功能_33[[#This Row],[功能代號]],E:Q,11,FALSE)),"")</f>
        <v>張舜雯</v>
      </c>
      <c r="AH237" s="300"/>
      <c r="AI237" s="300"/>
      <c r="AJ237" s="293"/>
      <c r="AK237" s="300"/>
      <c r="AL237" s="292">
        <v>226</v>
      </c>
      <c r="AM237" s="293" t="s">
        <v>736</v>
      </c>
      <c r="AN237" s="293" t="e">
        <f>VLOOKUP(功能_33[[#This Row],[功能代號]],需二審tmp!A:A,1,FALSE)</f>
        <v>#N/A</v>
      </c>
      <c r="AO237" s="357">
        <v>44523</v>
      </c>
      <c r="AQ237" s="579" t="str">
        <f t="shared" si="21"/>
        <v>2-5</v>
      </c>
      <c r="AR237" s="581" t="str">
        <f t="shared" si="22"/>
        <v/>
      </c>
      <c r="AS237" s="583" t="str">
        <f t="shared" si="27"/>
        <v/>
      </c>
      <c r="AT237" s="585" t="str">
        <f t="shared" si="24"/>
        <v/>
      </c>
      <c r="AU237" s="587" t="str">
        <f t="shared" si="25"/>
        <v/>
      </c>
      <c r="AV237" s="589" t="str">
        <f t="shared" si="26"/>
        <v/>
      </c>
      <c r="AW237" s="613" t="str">
        <f>IFERROR(VLOOKUP(功能_33[[#This Row],[流程]],#REF!,1,FALSE),"")</f>
        <v/>
      </c>
    </row>
    <row r="238" spans="2:49" ht="14.25" customHeight="1" x14ac:dyDescent="0.3">
      <c r="C238" s="293" t="s">
        <v>92</v>
      </c>
      <c r="D238" s="293" t="s">
        <v>2942</v>
      </c>
      <c r="E238" s="292" t="s">
        <v>737</v>
      </c>
      <c r="F238" s="293" t="s">
        <v>738</v>
      </c>
      <c r="G238" s="293"/>
      <c r="H238" s="292" t="s">
        <v>195</v>
      </c>
      <c r="I238" s="292" t="s">
        <v>206</v>
      </c>
      <c r="J238" s="226" t="s">
        <v>3062</v>
      </c>
      <c r="K238" s="300">
        <v>44482</v>
      </c>
      <c r="L238" s="300">
        <v>44475</v>
      </c>
      <c r="M238" s="300">
        <f>IFERROR(IF(VLOOKUP(功能_33[[#This Row],[功能代號]],討論項目!A:H,8,FALSE)=0,"",VLOOKUP(功能_33[[#This Row],[功能代號]],討論項目!A:H,8,FALSE)),"")</f>
        <v>44475</v>
      </c>
      <c r="N238" s="292" t="s">
        <v>7</v>
      </c>
      <c r="O238" s="292" t="s">
        <v>14</v>
      </c>
      <c r="T238" s="292"/>
      <c r="V238" s="292"/>
      <c r="W238" s="292"/>
      <c r="X238" s="293" t="str">
        <f>VLOOKUP(功能_33[[#This Row],[User]],SKL放款!A:G,7,FALSE)</f>
        <v>放款管理課</v>
      </c>
      <c r="Y238" s="300">
        <v>44533</v>
      </c>
      <c r="Z238" s="300" t="s">
        <v>135</v>
      </c>
      <c r="AA238" s="300">
        <v>44530</v>
      </c>
      <c r="AB238" s="300">
        <v>44530</v>
      </c>
      <c r="AC238" s="300">
        <v>44539</v>
      </c>
      <c r="AD238" s="300"/>
      <c r="AE238" s="300"/>
      <c r="AF238" s="356"/>
      <c r="AG238" s="300" t="str">
        <f>IFERROR(IF(VLOOKUP(功能_33[[#This Row],[功能代號]],E:Q,11,FALSE)=0,"",VLOOKUP(功能_33[[#This Row],[功能代號]],E:Q,11,FALSE)),"")</f>
        <v>張舜雯</v>
      </c>
      <c r="AH238" s="300"/>
      <c r="AI238" s="300"/>
      <c r="AJ238" s="293"/>
      <c r="AK238" s="300"/>
      <c r="AL238" s="292">
        <v>226</v>
      </c>
      <c r="AM238" s="293" t="s">
        <v>739</v>
      </c>
      <c r="AN238" s="293" t="str">
        <f>VLOOKUP(功能_33[[#This Row],[功能代號]],需二審tmp!A:A,1,FALSE)</f>
        <v>L2078</v>
      </c>
      <c r="AO238" s="357">
        <v>44523</v>
      </c>
      <c r="AQ238" s="579" t="str">
        <f t="shared" si="21"/>
        <v>2-5</v>
      </c>
      <c r="AR238" s="581" t="str">
        <f t="shared" si="22"/>
        <v/>
      </c>
      <c r="AS238" s="583" t="str">
        <f t="shared" si="27"/>
        <v/>
      </c>
      <c r="AT238" s="585" t="str">
        <f t="shared" si="24"/>
        <v/>
      </c>
      <c r="AU238" s="587" t="str">
        <f t="shared" si="25"/>
        <v/>
      </c>
      <c r="AV238" s="589" t="str">
        <f t="shared" si="26"/>
        <v/>
      </c>
      <c r="AW238" s="613" t="str">
        <f>IFERROR(VLOOKUP(功能_33[[#This Row],[流程]],#REF!,1,FALSE),"")</f>
        <v/>
      </c>
    </row>
    <row r="239" spans="2:49" ht="14.25" customHeight="1" x14ac:dyDescent="0.3">
      <c r="C239" s="293" t="s">
        <v>92</v>
      </c>
      <c r="D239" s="293" t="s">
        <v>2942</v>
      </c>
      <c r="E239" s="292" t="s">
        <v>740</v>
      </c>
      <c r="F239" s="293" t="s">
        <v>741</v>
      </c>
      <c r="G239" s="293"/>
      <c r="H239" s="292" t="s">
        <v>195</v>
      </c>
      <c r="I239" s="292" t="s">
        <v>206</v>
      </c>
      <c r="J239" s="226" t="s">
        <v>3062</v>
      </c>
      <c r="K239" s="300">
        <v>44482</v>
      </c>
      <c r="L239" s="300">
        <v>44475</v>
      </c>
      <c r="M239" s="300">
        <v>44536</v>
      </c>
      <c r="N239" s="292" t="s">
        <v>7</v>
      </c>
      <c r="O239" s="292" t="s">
        <v>14</v>
      </c>
      <c r="T239" s="292"/>
      <c r="V239" s="292"/>
      <c r="W239" s="292"/>
      <c r="X239" s="293" t="str">
        <f>VLOOKUP(功能_33[[#This Row],[User]],SKL放款!A:G,7,FALSE)</f>
        <v>放款管理課</v>
      </c>
      <c r="Y239" s="300">
        <v>44533</v>
      </c>
      <c r="Z239" s="300" t="s">
        <v>198</v>
      </c>
      <c r="AA239" s="300">
        <v>44477</v>
      </c>
      <c r="AB239" s="300">
        <v>44477</v>
      </c>
      <c r="AC239" s="300">
        <v>44539</v>
      </c>
      <c r="AD239" s="300" t="s">
        <v>199</v>
      </c>
      <c r="AE239" s="300"/>
      <c r="AF239" s="356"/>
      <c r="AG239" s="300" t="str">
        <f>IFERROR(IF(VLOOKUP(功能_33[[#This Row],[功能代號]],E:Q,11,FALSE)=0,"",VLOOKUP(功能_33[[#This Row],[功能代號]],E:Q,11,FALSE)),"")</f>
        <v>張舜雯</v>
      </c>
      <c r="AH239" s="300"/>
      <c r="AI239" s="300"/>
      <c r="AJ239" s="293"/>
      <c r="AK239" s="300"/>
      <c r="AL239" s="292">
        <v>226</v>
      </c>
      <c r="AM239" s="293" t="s">
        <v>742</v>
      </c>
      <c r="AN239" s="293" t="e">
        <f>VLOOKUP(功能_33[[#This Row],[功能代號]],需二審tmp!A:A,1,FALSE)</f>
        <v>#N/A</v>
      </c>
      <c r="AO239" s="357">
        <v>44523</v>
      </c>
      <c r="AQ239" s="579" t="str">
        <f t="shared" si="21"/>
        <v>2-5</v>
      </c>
      <c r="AR239" s="581" t="str">
        <f t="shared" si="22"/>
        <v/>
      </c>
      <c r="AS239" s="583" t="str">
        <f t="shared" si="27"/>
        <v/>
      </c>
      <c r="AT239" s="585" t="str">
        <f t="shared" si="24"/>
        <v/>
      </c>
      <c r="AU239" s="587" t="str">
        <f t="shared" si="25"/>
        <v/>
      </c>
      <c r="AV239" s="589" t="str">
        <f t="shared" si="26"/>
        <v/>
      </c>
      <c r="AW239" s="613" t="str">
        <f>IFERROR(VLOOKUP(功能_33[[#This Row],[流程]],#REF!,1,FALSE),"")</f>
        <v/>
      </c>
    </row>
    <row r="240" spans="2:49" ht="14.25" customHeight="1" x14ac:dyDescent="0.3">
      <c r="C240" s="293" t="s">
        <v>92</v>
      </c>
      <c r="D240" s="293" t="s">
        <v>2942</v>
      </c>
      <c r="E240" s="292" t="s">
        <v>743</v>
      </c>
      <c r="F240" s="293" t="s">
        <v>744</v>
      </c>
      <c r="G240" s="293"/>
      <c r="H240" s="292" t="s">
        <v>195</v>
      </c>
      <c r="I240" s="292" t="s">
        <v>206</v>
      </c>
      <c r="J240" s="226" t="s">
        <v>3062</v>
      </c>
      <c r="K240" s="300">
        <v>44482</v>
      </c>
      <c r="L240" s="300">
        <v>44475</v>
      </c>
      <c r="M240" s="300">
        <v>44536</v>
      </c>
      <c r="N240" s="292" t="s">
        <v>7</v>
      </c>
      <c r="O240" s="292" t="s">
        <v>14</v>
      </c>
      <c r="T240" s="292"/>
      <c r="V240" s="292"/>
      <c r="W240" s="292"/>
      <c r="X240" s="293" t="str">
        <f>VLOOKUP(功能_33[[#This Row],[User]],SKL放款!A:G,7,FALSE)</f>
        <v>放款管理課</v>
      </c>
      <c r="Y240" s="300">
        <v>44533</v>
      </c>
      <c r="Z240" s="300" t="s">
        <v>198</v>
      </c>
      <c r="AA240" s="300">
        <v>44477</v>
      </c>
      <c r="AB240" s="300">
        <v>44477</v>
      </c>
      <c r="AC240" s="300">
        <v>44539</v>
      </c>
      <c r="AD240" s="300" t="s">
        <v>199</v>
      </c>
      <c r="AE240" s="300"/>
      <c r="AF240" s="356"/>
      <c r="AG240" s="300" t="str">
        <f>IFERROR(IF(VLOOKUP(功能_33[[#This Row],[功能代號]],E:Q,11,FALSE)=0,"",VLOOKUP(功能_33[[#This Row],[功能代號]],E:Q,11,FALSE)),"")</f>
        <v>張舜雯</v>
      </c>
      <c r="AH240" s="300"/>
      <c r="AI240" s="300"/>
      <c r="AJ240" s="293"/>
      <c r="AK240" s="300"/>
      <c r="AL240" s="292">
        <v>226</v>
      </c>
      <c r="AM240" s="293" t="s">
        <v>745</v>
      </c>
      <c r="AN240" s="293" t="e">
        <f>VLOOKUP(功能_33[[#This Row],[功能代號]],需二審tmp!A:A,1,FALSE)</f>
        <v>#N/A</v>
      </c>
      <c r="AO240" s="357">
        <v>44523</v>
      </c>
      <c r="AQ240" s="579" t="str">
        <f t="shared" si="21"/>
        <v>2-5</v>
      </c>
      <c r="AR240" s="581" t="str">
        <f t="shared" si="22"/>
        <v/>
      </c>
      <c r="AS240" s="583" t="str">
        <f t="shared" si="27"/>
        <v/>
      </c>
      <c r="AT240" s="585" t="str">
        <f t="shared" si="24"/>
        <v/>
      </c>
      <c r="AU240" s="587" t="str">
        <f t="shared" si="25"/>
        <v/>
      </c>
      <c r="AV240" s="589" t="str">
        <f t="shared" si="26"/>
        <v/>
      </c>
      <c r="AW240" s="613" t="str">
        <f>IFERROR(VLOOKUP(功能_33[[#This Row],[流程]],#REF!,1,FALSE),"")</f>
        <v/>
      </c>
    </row>
    <row r="241" spans="2:49" ht="14.25" customHeight="1" x14ac:dyDescent="0.3">
      <c r="C241" s="293" t="s">
        <v>92</v>
      </c>
      <c r="D241" s="293" t="s">
        <v>2942</v>
      </c>
      <c r="E241" s="292" t="s">
        <v>746</v>
      </c>
      <c r="F241" s="293" t="s">
        <v>747</v>
      </c>
      <c r="G241" s="293"/>
      <c r="H241" s="292" t="s">
        <v>195</v>
      </c>
      <c r="I241" s="292" t="s">
        <v>206</v>
      </c>
      <c r="J241" s="226" t="s">
        <v>3062</v>
      </c>
      <c r="K241" s="300">
        <v>44482</v>
      </c>
      <c r="L241" s="300">
        <v>44475</v>
      </c>
      <c r="M241" s="300">
        <v>44536</v>
      </c>
      <c r="N241" s="292" t="s">
        <v>7</v>
      </c>
      <c r="O241" s="292" t="s">
        <v>14</v>
      </c>
      <c r="T241" s="292"/>
      <c r="V241" s="292"/>
      <c r="W241" s="292"/>
      <c r="X241" s="293" t="str">
        <f>VLOOKUP(功能_33[[#This Row],[User]],SKL放款!A:G,7,FALSE)</f>
        <v>放款管理課</v>
      </c>
      <c r="Y241" s="300">
        <v>44533</v>
      </c>
      <c r="Z241" s="300" t="s">
        <v>198</v>
      </c>
      <c r="AA241" s="300">
        <v>44477</v>
      </c>
      <c r="AB241" s="300">
        <v>44477</v>
      </c>
      <c r="AC241" s="300">
        <v>44539</v>
      </c>
      <c r="AD241" s="300" t="s">
        <v>199</v>
      </c>
      <c r="AE241" s="300"/>
      <c r="AF241" s="356"/>
      <c r="AG241" s="300" t="str">
        <f>IFERROR(IF(VLOOKUP(功能_33[[#This Row],[功能代號]],E:Q,11,FALSE)=0,"",VLOOKUP(功能_33[[#This Row],[功能代號]],E:Q,11,FALSE)),"")</f>
        <v>張舜雯</v>
      </c>
      <c r="AH241" s="300"/>
      <c r="AI241" s="300"/>
      <c r="AJ241" s="293"/>
      <c r="AK241" s="300"/>
      <c r="AL241" s="292">
        <v>226</v>
      </c>
      <c r="AM241" s="293" t="s">
        <v>748</v>
      </c>
      <c r="AN241" s="293" t="e">
        <f>VLOOKUP(功能_33[[#This Row],[功能代號]],需二審tmp!A:A,1,FALSE)</f>
        <v>#N/A</v>
      </c>
      <c r="AO241" s="357">
        <v>44523</v>
      </c>
      <c r="AQ241" s="579" t="str">
        <f t="shared" si="21"/>
        <v>2-5</v>
      </c>
      <c r="AR241" s="581" t="str">
        <f t="shared" si="22"/>
        <v/>
      </c>
      <c r="AS241" s="583" t="str">
        <f t="shared" si="27"/>
        <v/>
      </c>
      <c r="AT241" s="585" t="str">
        <f t="shared" si="24"/>
        <v/>
      </c>
      <c r="AU241" s="587" t="str">
        <f t="shared" si="25"/>
        <v/>
      </c>
      <c r="AV241" s="589" t="str">
        <f t="shared" si="26"/>
        <v/>
      </c>
      <c r="AW241" s="613" t="str">
        <f>IFERROR(VLOOKUP(功能_33[[#This Row],[流程]],#REF!,1,FALSE),"")</f>
        <v/>
      </c>
    </row>
    <row r="242" spans="2:49" ht="14.25" customHeight="1" x14ac:dyDescent="0.3">
      <c r="C242" s="293" t="s">
        <v>92</v>
      </c>
      <c r="D242" s="293" t="s">
        <v>2942</v>
      </c>
      <c r="E242" s="292" t="s">
        <v>749</v>
      </c>
      <c r="F242" s="293" t="s">
        <v>750</v>
      </c>
      <c r="G242" s="293"/>
      <c r="H242" s="292" t="s">
        <v>195</v>
      </c>
      <c r="I242" s="292" t="s">
        <v>206</v>
      </c>
      <c r="J242" s="226" t="s">
        <v>3062</v>
      </c>
      <c r="K242" s="300">
        <v>44482</v>
      </c>
      <c r="L242" s="300">
        <v>44475</v>
      </c>
      <c r="M242" s="300">
        <v>44536</v>
      </c>
      <c r="N242" s="292" t="s">
        <v>7</v>
      </c>
      <c r="O242" s="292" t="s">
        <v>14</v>
      </c>
      <c r="T242" s="292"/>
      <c r="V242" s="292"/>
      <c r="W242" s="292"/>
      <c r="X242" s="293" t="str">
        <f>VLOOKUP(功能_33[[#This Row],[User]],SKL放款!A:G,7,FALSE)</f>
        <v>放款管理課</v>
      </c>
      <c r="Y242" s="300">
        <v>44533</v>
      </c>
      <c r="Z242" s="300" t="s">
        <v>198</v>
      </c>
      <c r="AA242" s="300">
        <v>44477</v>
      </c>
      <c r="AB242" s="300">
        <v>44477</v>
      </c>
      <c r="AC242" s="300">
        <v>44539</v>
      </c>
      <c r="AD242" s="300" t="s">
        <v>199</v>
      </c>
      <c r="AE242" s="300"/>
      <c r="AF242" s="356"/>
      <c r="AG242" s="300" t="str">
        <f>IFERROR(IF(VLOOKUP(功能_33[[#This Row],[功能代號]],E:Q,11,FALSE)=0,"",VLOOKUP(功能_33[[#This Row],[功能代號]],E:Q,11,FALSE)),"")</f>
        <v>張舜雯</v>
      </c>
      <c r="AH242" s="300"/>
      <c r="AI242" s="300"/>
      <c r="AJ242" s="293"/>
      <c r="AK242" s="300"/>
      <c r="AL242" s="292">
        <v>226</v>
      </c>
      <c r="AM242" s="293" t="s">
        <v>751</v>
      </c>
      <c r="AN242" s="293" t="e">
        <f>VLOOKUP(功能_33[[#This Row],[功能代號]],需二審tmp!A:A,1,FALSE)</f>
        <v>#N/A</v>
      </c>
      <c r="AO242" s="357">
        <v>44523</v>
      </c>
      <c r="AQ242" s="579" t="str">
        <f t="shared" si="21"/>
        <v>2-5</v>
      </c>
      <c r="AR242" s="581" t="str">
        <f t="shared" si="22"/>
        <v/>
      </c>
      <c r="AS242" s="583" t="str">
        <f t="shared" si="27"/>
        <v/>
      </c>
      <c r="AT242" s="585" t="str">
        <f t="shared" si="24"/>
        <v/>
      </c>
      <c r="AU242" s="587" t="str">
        <f t="shared" si="25"/>
        <v/>
      </c>
      <c r="AV242" s="589" t="str">
        <f t="shared" si="26"/>
        <v/>
      </c>
      <c r="AW242" s="613" t="str">
        <f>IFERROR(VLOOKUP(功能_33[[#This Row],[流程]],#REF!,1,FALSE),"")</f>
        <v/>
      </c>
    </row>
    <row r="243" spans="2:49" ht="14.25" customHeight="1" x14ac:dyDescent="0.3">
      <c r="C243" s="293" t="s">
        <v>92</v>
      </c>
      <c r="D243" s="293" t="s">
        <v>2942</v>
      </c>
      <c r="E243" s="292" t="s">
        <v>752</v>
      </c>
      <c r="F243" s="293" t="s">
        <v>753</v>
      </c>
      <c r="G243" s="293"/>
      <c r="H243" s="292" t="s">
        <v>195</v>
      </c>
      <c r="I243" s="292" t="s">
        <v>206</v>
      </c>
      <c r="J243" s="226" t="s">
        <v>3062</v>
      </c>
      <c r="K243" s="300">
        <v>44487</v>
      </c>
      <c r="L243" s="300">
        <v>44475</v>
      </c>
      <c r="M243" s="300">
        <v>44536</v>
      </c>
      <c r="N243" s="292" t="s">
        <v>7</v>
      </c>
      <c r="O243" s="292" t="s">
        <v>14</v>
      </c>
      <c r="T243" s="292"/>
      <c r="V243" s="292"/>
      <c r="W243" s="292"/>
      <c r="X243" s="293" t="str">
        <f>VLOOKUP(功能_33[[#This Row],[User]],SKL放款!A:G,7,FALSE)</f>
        <v>放款管理課</v>
      </c>
      <c r="Y243" s="300">
        <v>44533</v>
      </c>
      <c r="Z243" s="300" t="s">
        <v>198</v>
      </c>
      <c r="AA243" s="300">
        <v>44477</v>
      </c>
      <c r="AB243" s="300">
        <v>44477</v>
      </c>
      <c r="AC243" s="300">
        <v>44539</v>
      </c>
      <c r="AD243" s="300" t="s">
        <v>199</v>
      </c>
      <c r="AE243" s="300"/>
      <c r="AF243" s="356"/>
      <c r="AG243" s="300" t="str">
        <f>IFERROR(IF(VLOOKUP(功能_33[[#This Row],[功能代號]],E:Q,11,FALSE)=0,"",VLOOKUP(功能_33[[#This Row],[功能代號]],E:Q,11,FALSE)),"")</f>
        <v>張舜雯</v>
      </c>
      <c r="AH243" s="300"/>
      <c r="AI243" s="300"/>
      <c r="AJ243" s="293"/>
      <c r="AK243" s="300"/>
      <c r="AL243" s="292">
        <v>226</v>
      </c>
      <c r="AM243" s="293" t="s">
        <v>754</v>
      </c>
      <c r="AN243" s="293" t="e">
        <f>VLOOKUP(功能_33[[#This Row],[功能代號]],需二審tmp!A:A,1,FALSE)</f>
        <v>#N/A</v>
      </c>
      <c r="AO243" s="357">
        <v>44523</v>
      </c>
      <c r="AQ243" s="579" t="str">
        <f t="shared" si="21"/>
        <v>2-5</v>
      </c>
      <c r="AR243" s="581" t="str">
        <f t="shared" si="22"/>
        <v/>
      </c>
      <c r="AS243" s="583" t="str">
        <f t="shared" si="27"/>
        <v/>
      </c>
      <c r="AT243" s="585" t="str">
        <f t="shared" si="24"/>
        <v/>
      </c>
      <c r="AU243" s="587" t="str">
        <f t="shared" si="25"/>
        <v/>
      </c>
      <c r="AV243" s="589" t="str">
        <f t="shared" si="26"/>
        <v/>
      </c>
      <c r="AW243" s="613" t="str">
        <f>IFERROR(VLOOKUP(功能_33[[#This Row],[流程]],#REF!,1,FALSE),"")</f>
        <v/>
      </c>
    </row>
    <row r="244" spans="2:49" ht="14.25" customHeight="1" x14ac:dyDescent="0.3">
      <c r="C244" s="293" t="s">
        <v>92</v>
      </c>
      <c r="D244" s="293" t="s">
        <v>2942</v>
      </c>
      <c r="E244" s="292" t="s">
        <v>755</v>
      </c>
      <c r="F244" s="293" t="s">
        <v>756</v>
      </c>
      <c r="G244" s="293"/>
      <c r="H244" s="292" t="s">
        <v>195</v>
      </c>
      <c r="I244" s="292" t="s">
        <v>206</v>
      </c>
      <c r="J244" s="226" t="s">
        <v>3062</v>
      </c>
      <c r="K244" s="300">
        <v>44487</v>
      </c>
      <c r="L244" s="300">
        <v>44475</v>
      </c>
      <c r="M244" s="300">
        <v>44536</v>
      </c>
      <c r="N244" s="292" t="s">
        <v>7</v>
      </c>
      <c r="O244" s="292" t="s">
        <v>14</v>
      </c>
      <c r="T244" s="292"/>
      <c r="V244" s="292"/>
      <c r="W244" s="292"/>
      <c r="X244" s="293" t="str">
        <f>VLOOKUP(功能_33[[#This Row],[User]],SKL放款!A:G,7,FALSE)</f>
        <v>放款管理課</v>
      </c>
      <c r="Y244" s="300">
        <v>44533</v>
      </c>
      <c r="Z244" s="300" t="s">
        <v>198</v>
      </c>
      <c r="AA244" s="300">
        <v>44477</v>
      </c>
      <c r="AB244" s="300">
        <v>44477</v>
      </c>
      <c r="AC244" s="300">
        <v>44539</v>
      </c>
      <c r="AD244" s="300" t="s">
        <v>199</v>
      </c>
      <c r="AE244" s="300"/>
      <c r="AF244" s="356"/>
      <c r="AG244" s="300" t="str">
        <f>IFERROR(IF(VLOOKUP(功能_33[[#This Row],[功能代號]],E:Q,11,FALSE)=0,"",VLOOKUP(功能_33[[#This Row],[功能代號]],E:Q,11,FALSE)),"")</f>
        <v>張舜雯</v>
      </c>
      <c r="AH244" s="300"/>
      <c r="AI244" s="300"/>
      <c r="AJ244" s="293"/>
      <c r="AK244" s="300"/>
      <c r="AL244" s="292">
        <v>226</v>
      </c>
      <c r="AM244" s="293" t="s">
        <v>757</v>
      </c>
      <c r="AN244" s="293" t="e">
        <f>VLOOKUP(功能_33[[#This Row],[功能代號]],需二審tmp!A:A,1,FALSE)</f>
        <v>#N/A</v>
      </c>
      <c r="AO244" s="357">
        <v>44523</v>
      </c>
      <c r="AQ244" s="579" t="str">
        <f t="shared" si="21"/>
        <v>2-5</v>
      </c>
      <c r="AR244" s="581" t="str">
        <f t="shared" si="22"/>
        <v/>
      </c>
      <c r="AS244" s="583" t="str">
        <f t="shared" si="27"/>
        <v/>
      </c>
      <c r="AT244" s="585" t="str">
        <f t="shared" si="24"/>
        <v/>
      </c>
      <c r="AU244" s="587" t="str">
        <f t="shared" si="25"/>
        <v/>
      </c>
      <c r="AV244" s="589" t="str">
        <f t="shared" si="26"/>
        <v/>
      </c>
      <c r="AW244" s="613" t="str">
        <f>IFERROR(VLOOKUP(功能_33[[#This Row],[流程]],#REF!,1,FALSE),"")</f>
        <v/>
      </c>
    </row>
    <row r="245" spans="2:49" ht="14.25" customHeight="1" x14ac:dyDescent="0.3">
      <c r="C245" s="293" t="s">
        <v>92</v>
      </c>
      <c r="D245" s="293" t="s">
        <v>2942</v>
      </c>
      <c r="E245" s="292" t="s">
        <v>758</v>
      </c>
      <c r="F245" s="293" t="s">
        <v>759</v>
      </c>
      <c r="G245" s="293"/>
      <c r="H245" s="292" t="s">
        <v>195</v>
      </c>
      <c r="I245" s="292" t="s">
        <v>206</v>
      </c>
      <c r="J245" s="226" t="s">
        <v>3062</v>
      </c>
      <c r="K245" s="300">
        <v>44487</v>
      </c>
      <c r="L245" s="300">
        <v>44488</v>
      </c>
      <c r="M245" s="300">
        <v>44536</v>
      </c>
      <c r="N245" s="292" t="s">
        <v>7</v>
      </c>
      <c r="O245" s="292" t="s">
        <v>24</v>
      </c>
      <c r="P245" s="271" t="s">
        <v>14</v>
      </c>
      <c r="Q245" s="293" t="s">
        <v>760</v>
      </c>
      <c r="T245" s="292"/>
      <c r="V245" s="292"/>
      <c r="W245" s="292"/>
      <c r="X245" s="293" t="str">
        <f>VLOOKUP(功能_33[[#This Row],[User]],SKL放款!A:G,7,FALSE)</f>
        <v>放款服務課</v>
      </c>
      <c r="Y245" s="300">
        <v>44533</v>
      </c>
      <c r="Z245" s="300" t="s">
        <v>198</v>
      </c>
      <c r="AA245" s="300">
        <v>44477</v>
      </c>
      <c r="AB245" s="300">
        <v>44477</v>
      </c>
      <c r="AC245" s="300">
        <v>44539</v>
      </c>
      <c r="AD245" s="300" t="s">
        <v>199</v>
      </c>
      <c r="AE245" s="225"/>
      <c r="AF245" s="300"/>
      <c r="AG245" s="225" t="str">
        <f>IFERROR(IF(VLOOKUP(功能_33[[#This Row],[功能代號]],E:Q,11,FALSE)=0,"",VLOOKUP(功能_33[[#This Row],[功能代號]],E:Q,11,FALSE)),"")</f>
        <v>邵淑微</v>
      </c>
      <c r="AH245" s="293">
        <v>180</v>
      </c>
      <c r="AI245" s="293"/>
      <c r="AJ245" s="293"/>
      <c r="AL245" s="292">
        <v>226</v>
      </c>
      <c r="AM245" s="293" t="s">
        <v>761</v>
      </c>
      <c r="AN245" s="293" t="e">
        <f>VLOOKUP(功能_33[[#This Row],[功能代號]],需二審tmp!A:A,1,FALSE)</f>
        <v>#N/A</v>
      </c>
      <c r="AO245" s="357">
        <v>44523</v>
      </c>
      <c r="AQ245" s="579" t="str">
        <f t="shared" si="21"/>
        <v>2-5</v>
      </c>
      <c r="AR245" s="581" t="str">
        <f t="shared" si="22"/>
        <v/>
      </c>
      <c r="AS245" s="583" t="str">
        <f t="shared" si="27"/>
        <v/>
      </c>
      <c r="AT245" s="585" t="str">
        <f t="shared" si="24"/>
        <v/>
      </c>
      <c r="AU245" s="587" t="str">
        <f t="shared" si="25"/>
        <v/>
      </c>
      <c r="AV245" s="589" t="str">
        <f t="shared" si="26"/>
        <v/>
      </c>
      <c r="AW245" s="613" t="str">
        <f>IFERROR(VLOOKUP(功能_33[[#This Row],[流程]],#REF!,1,FALSE),"")</f>
        <v/>
      </c>
    </row>
    <row r="246" spans="2:49" ht="14.25" customHeight="1" x14ac:dyDescent="0.3">
      <c r="C246" s="293" t="s">
        <v>94</v>
      </c>
      <c r="D246" s="293" t="s">
        <v>444</v>
      </c>
      <c r="E246" s="292" t="s">
        <v>762</v>
      </c>
      <c r="F246" s="293" t="s">
        <v>763</v>
      </c>
      <c r="G246" s="293"/>
      <c r="H246" s="292" t="s">
        <v>195</v>
      </c>
      <c r="I246" s="292" t="s">
        <v>2874</v>
      </c>
      <c r="J246" s="226" t="s">
        <v>3068</v>
      </c>
      <c r="K246" s="300">
        <v>44488</v>
      </c>
      <c r="L246" s="300">
        <v>44488</v>
      </c>
      <c r="M246" s="300">
        <v>44523</v>
      </c>
      <c r="N246" s="292" t="s">
        <v>10</v>
      </c>
      <c r="O246" s="292" t="s">
        <v>24</v>
      </c>
      <c r="T246" s="292"/>
      <c r="V246" s="292"/>
      <c r="W246" s="292"/>
      <c r="X246" s="293" t="str">
        <f>VLOOKUP(功能_33[[#This Row],[User]],SKL放款!A:G,7,FALSE)</f>
        <v>放款服務課</v>
      </c>
      <c r="Y246" s="300">
        <v>44533</v>
      </c>
      <c r="Z246" s="300" t="s">
        <v>135</v>
      </c>
      <c r="AA246" s="300">
        <v>44524</v>
      </c>
      <c r="AB246" s="300">
        <v>44524</v>
      </c>
      <c r="AC246" s="300">
        <v>44539</v>
      </c>
      <c r="AD246" s="300"/>
      <c r="AE246" s="300"/>
      <c r="AF246" s="356"/>
      <c r="AG246" s="300" t="str">
        <f>IFERROR(IF(VLOOKUP(功能_33[[#This Row],[功能代號]],E:Q,11,FALSE)=0,"",VLOOKUP(功能_33[[#This Row],[功能代號]],E:Q,11,FALSE)),"")</f>
        <v>邵淑微</v>
      </c>
      <c r="AH246" s="300"/>
      <c r="AI246" s="300"/>
      <c r="AJ246" s="293"/>
      <c r="AK246" s="300"/>
      <c r="AL246" s="292" t="s">
        <v>3085</v>
      </c>
      <c r="AM246" s="292" t="s">
        <v>3085</v>
      </c>
      <c r="AN246" s="293" t="str">
        <f>VLOOKUP(功能_33[[#This Row],[功能代號]],需二審tmp!A:A,1,FALSE)</f>
        <v>L4604</v>
      </c>
      <c r="AO246" s="357">
        <v>44523</v>
      </c>
      <c r="AQ246" s="579" t="str">
        <f t="shared" si="21"/>
        <v>4-6</v>
      </c>
      <c r="AR246" s="581" t="str">
        <f t="shared" si="22"/>
        <v/>
      </c>
      <c r="AS246" s="583" t="str">
        <f t="shared" si="27"/>
        <v/>
      </c>
      <c r="AT246" s="585" t="str">
        <f t="shared" si="24"/>
        <v/>
      </c>
      <c r="AU246" s="587" t="str">
        <f t="shared" si="25"/>
        <v/>
      </c>
      <c r="AV246" s="589" t="str">
        <f t="shared" si="26"/>
        <v/>
      </c>
      <c r="AW246" s="613" t="str">
        <f>IFERROR(VLOOKUP(功能_33[[#This Row],[流程]],#REF!,1,FALSE),"")</f>
        <v/>
      </c>
    </row>
    <row r="247" spans="2:49" ht="14.25" customHeight="1" x14ac:dyDescent="0.3">
      <c r="C247" s="293" t="s">
        <v>94</v>
      </c>
      <c r="D247" s="293" t="s">
        <v>444</v>
      </c>
      <c r="E247" s="292" t="s">
        <v>764</v>
      </c>
      <c r="F247" s="293" t="s">
        <v>765</v>
      </c>
      <c r="G247" s="293"/>
      <c r="H247" s="292" t="s">
        <v>195</v>
      </c>
      <c r="I247" s="292" t="s">
        <v>2874</v>
      </c>
      <c r="J247" s="226" t="s">
        <v>3068</v>
      </c>
      <c r="K247" s="300">
        <v>44488</v>
      </c>
      <c r="L247" s="300">
        <v>44488</v>
      </c>
      <c r="M247" s="300">
        <v>44523</v>
      </c>
      <c r="N247" s="292" t="s">
        <v>10</v>
      </c>
      <c r="O247" s="292" t="s">
        <v>24</v>
      </c>
      <c r="T247" s="292"/>
      <c r="V247" s="292"/>
      <c r="W247" s="292"/>
      <c r="X247" s="293" t="str">
        <f>VLOOKUP(功能_33[[#This Row],[User]],SKL放款!A:G,7,FALSE)</f>
        <v>放款服務課</v>
      </c>
      <c r="Y247" s="300">
        <v>44533</v>
      </c>
      <c r="Z247" s="300" t="s">
        <v>135</v>
      </c>
      <c r="AA247" s="300">
        <v>44524</v>
      </c>
      <c r="AB247" s="300">
        <v>44524</v>
      </c>
      <c r="AC247" s="300">
        <v>44539</v>
      </c>
      <c r="AD247" s="300"/>
      <c r="AE247" s="300"/>
      <c r="AF247" s="356"/>
      <c r="AG247" s="300" t="str">
        <f>IFERROR(IF(VLOOKUP(功能_33[[#This Row],[功能代號]],E:Q,11,FALSE)=0,"",VLOOKUP(功能_33[[#This Row],[功能代號]],E:Q,11,FALSE)),"")</f>
        <v>邵淑微</v>
      </c>
      <c r="AH247" s="300"/>
      <c r="AI247" s="300"/>
      <c r="AJ247" s="293"/>
      <c r="AK247" s="300"/>
      <c r="AL247" s="292" t="s">
        <v>3084</v>
      </c>
      <c r="AM247" s="293" t="s">
        <v>3083</v>
      </c>
      <c r="AN247" s="293" t="str">
        <f>VLOOKUP(功能_33[[#This Row],[功能代號]],需二審tmp!A:A,1,FALSE)</f>
        <v>L4605</v>
      </c>
      <c r="AO247" s="357">
        <v>44523</v>
      </c>
      <c r="AQ247" s="579" t="str">
        <f t="shared" si="21"/>
        <v>4-6</v>
      </c>
      <c r="AR247" s="581" t="str">
        <f t="shared" si="22"/>
        <v/>
      </c>
      <c r="AS247" s="583" t="str">
        <f t="shared" si="27"/>
        <v/>
      </c>
      <c r="AT247" s="585" t="str">
        <f t="shared" si="24"/>
        <v/>
      </c>
      <c r="AU247" s="587" t="str">
        <f t="shared" si="25"/>
        <v/>
      </c>
      <c r="AV247" s="589" t="str">
        <f t="shared" si="26"/>
        <v/>
      </c>
      <c r="AW247" s="613" t="str">
        <f>IFERROR(VLOOKUP(功能_33[[#This Row],[流程]],#REF!,1,FALSE),"")</f>
        <v/>
      </c>
    </row>
    <row r="248" spans="2:49" ht="42.65" customHeight="1" x14ac:dyDescent="0.3">
      <c r="C248" s="293" t="s">
        <v>94</v>
      </c>
      <c r="D248" s="293" t="s">
        <v>444</v>
      </c>
      <c r="E248" s="292" t="s">
        <v>766</v>
      </c>
      <c r="F248" s="293" t="s">
        <v>767</v>
      </c>
      <c r="G248" s="293"/>
      <c r="H248" s="292" t="s">
        <v>195</v>
      </c>
      <c r="I248" s="292" t="s">
        <v>2874</v>
      </c>
      <c r="J248" s="226" t="s">
        <v>3068</v>
      </c>
      <c r="K248" s="300">
        <v>44488</v>
      </c>
      <c r="L248" s="300">
        <v>44488</v>
      </c>
      <c r="M248" s="300">
        <v>44523</v>
      </c>
      <c r="N248" s="292" t="s">
        <v>10</v>
      </c>
      <c r="O248" s="292" t="s">
        <v>24</v>
      </c>
      <c r="T248" s="292"/>
      <c r="V248" s="292"/>
      <c r="W248" s="292"/>
      <c r="X248" s="293" t="str">
        <f>VLOOKUP(功能_33[[#This Row],[User]],SKL放款!A:G,7,FALSE)</f>
        <v>放款服務課</v>
      </c>
      <c r="Y248" s="300">
        <v>44533</v>
      </c>
      <c r="Z248" s="300" t="s">
        <v>135</v>
      </c>
      <c r="AA248" s="300">
        <v>44524</v>
      </c>
      <c r="AB248" s="300">
        <v>44524</v>
      </c>
      <c r="AC248" s="300">
        <v>44539</v>
      </c>
      <c r="AD248" s="300"/>
      <c r="AE248" s="300"/>
      <c r="AF248" s="356"/>
      <c r="AG248" s="300" t="str">
        <f>IFERROR(IF(VLOOKUP(功能_33[[#This Row],[功能代號]],E:Q,11,FALSE)=0,"",VLOOKUP(功能_33[[#This Row],[功能代號]],E:Q,11,FALSE)),"")</f>
        <v>邵淑微</v>
      </c>
      <c r="AH248" s="300"/>
      <c r="AI248" s="300"/>
      <c r="AJ248" s="293"/>
      <c r="AK248" s="300"/>
      <c r="AL248" s="309" t="s">
        <v>3128</v>
      </c>
      <c r="AM248" s="220" t="s">
        <v>3129</v>
      </c>
      <c r="AN248" s="293" t="str">
        <f>VLOOKUP(功能_33[[#This Row],[功能代號]],需二審tmp!A:A,1,FALSE)</f>
        <v>L4606</v>
      </c>
      <c r="AO248" s="357">
        <v>44523</v>
      </c>
      <c r="AQ248" s="579" t="str">
        <f t="shared" si="21"/>
        <v>4-6</v>
      </c>
      <c r="AR248" s="581" t="str">
        <f t="shared" si="22"/>
        <v/>
      </c>
      <c r="AS248" s="583" t="str">
        <f t="shared" si="27"/>
        <v/>
      </c>
      <c r="AT248" s="585" t="str">
        <f t="shared" si="24"/>
        <v/>
      </c>
      <c r="AU248" s="587" t="str">
        <f t="shared" si="25"/>
        <v/>
      </c>
      <c r="AV248" s="589" t="str">
        <f t="shared" si="26"/>
        <v/>
      </c>
      <c r="AW248" s="613" t="str">
        <f>IFERROR(VLOOKUP(功能_33[[#This Row],[流程]],#REF!,1,FALSE),"")</f>
        <v/>
      </c>
    </row>
    <row r="249" spans="2:49" ht="14.25" customHeight="1" x14ac:dyDescent="0.3">
      <c r="C249" s="293" t="s">
        <v>94</v>
      </c>
      <c r="D249" s="293" t="s">
        <v>444</v>
      </c>
      <c r="E249" s="292" t="s">
        <v>768</v>
      </c>
      <c r="F249" s="293" t="s">
        <v>769</v>
      </c>
      <c r="G249" s="293" t="s">
        <v>673</v>
      </c>
      <c r="H249" s="292" t="s">
        <v>195</v>
      </c>
      <c r="I249" s="292" t="s">
        <v>2874</v>
      </c>
      <c r="J249" s="226" t="s">
        <v>3068</v>
      </c>
      <c r="K249" s="300">
        <v>44488</v>
      </c>
      <c r="L249" s="300">
        <v>44488</v>
      </c>
      <c r="M249" s="300">
        <v>44523</v>
      </c>
      <c r="N249" s="292" t="s">
        <v>10</v>
      </c>
      <c r="O249" s="292" t="s">
        <v>24</v>
      </c>
      <c r="T249" s="292"/>
      <c r="V249" s="292"/>
      <c r="W249" s="292"/>
      <c r="X249" s="293" t="str">
        <f>VLOOKUP(功能_33[[#This Row],[User]],SKL放款!A:G,7,FALSE)</f>
        <v>放款服務課</v>
      </c>
      <c r="Y249" s="300">
        <v>44533</v>
      </c>
      <c r="Z249" s="300" t="s">
        <v>351</v>
      </c>
      <c r="AA249" s="300">
        <v>44524</v>
      </c>
      <c r="AB249" s="300">
        <v>44524</v>
      </c>
      <c r="AC249" s="300">
        <v>44539</v>
      </c>
      <c r="AD249" s="300"/>
      <c r="AE249" s="300"/>
      <c r="AF249" s="356"/>
      <c r="AG249" s="300" t="str">
        <f>IFERROR(IF(VLOOKUP(功能_33[[#This Row],[功能代號]],E:Q,11,FALSE)=0,"",VLOOKUP(功能_33[[#This Row],[功能代號]],E:Q,11,FALSE)),"")</f>
        <v>邵淑微</v>
      </c>
      <c r="AH249" s="300"/>
      <c r="AI249" s="300"/>
      <c r="AJ249" s="293"/>
      <c r="AK249" s="300"/>
      <c r="AL249" s="292" t="s">
        <v>3085</v>
      </c>
      <c r="AM249" s="292" t="s">
        <v>3085</v>
      </c>
      <c r="AN249" s="293" t="e">
        <f>VLOOKUP(功能_33[[#This Row],[功能代號]],需二審tmp!A:A,1,FALSE)</f>
        <v>#N/A</v>
      </c>
      <c r="AO249" s="357">
        <v>44523</v>
      </c>
      <c r="AQ249" s="579" t="str">
        <f t="shared" si="21"/>
        <v>4-6</v>
      </c>
      <c r="AR249" s="581" t="str">
        <f t="shared" si="22"/>
        <v/>
      </c>
      <c r="AS249" s="583" t="str">
        <f t="shared" si="27"/>
        <v/>
      </c>
      <c r="AT249" s="585" t="str">
        <f t="shared" si="24"/>
        <v/>
      </c>
      <c r="AU249" s="587" t="str">
        <f t="shared" si="25"/>
        <v/>
      </c>
      <c r="AV249" s="589" t="str">
        <f t="shared" si="26"/>
        <v/>
      </c>
      <c r="AW249" s="613" t="str">
        <f>IFERROR(VLOOKUP(功能_33[[#This Row],[流程]],#REF!,1,FALSE),"")</f>
        <v/>
      </c>
    </row>
    <row r="250" spans="2:49" ht="14.25" customHeight="1" x14ac:dyDescent="0.3">
      <c r="C250" s="293" t="s">
        <v>94</v>
      </c>
      <c r="D250" s="293" t="s">
        <v>444</v>
      </c>
      <c r="E250" s="292" t="s">
        <v>770</v>
      </c>
      <c r="F250" s="293" t="s">
        <v>771</v>
      </c>
      <c r="G250" s="293" t="s">
        <v>673</v>
      </c>
      <c r="H250" s="292" t="s">
        <v>195</v>
      </c>
      <c r="I250" s="292" t="s">
        <v>2874</v>
      </c>
      <c r="J250" s="226" t="s">
        <v>3068</v>
      </c>
      <c r="K250" s="300">
        <v>44488</v>
      </c>
      <c r="L250" s="300">
        <v>44488</v>
      </c>
      <c r="M250" s="300">
        <v>44523</v>
      </c>
      <c r="N250" s="292" t="s">
        <v>10</v>
      </c>
      <c r="O250" s="292" t="s">
        <v>24</v>
      </c>
      <c r="T250" s="292"/>
      <c r="V250" s="292"/>
      <c r="W250" s="292"/>
      <c r="X250" s="293" t="str">
        <f>VLOOKUP(功能_33[[#This Row],[User]],SKL放款!A:G,7,FALSE)</f>
        <v>放款服務課</v>
      </c>
      <c r="Y250" s="300">
        <v>44533</v>
      </c>
      <c r="Z250" s="300">
        <v>44524</v>
      </c>
      <c r="AA250" s="300">
        <v>44524</v>
      </c>
      <c r="AB250" s="300">
        <v>44524</v>
      </c>
      <c r="AC250" s="300">
        <v>44539</v>
      </c>
      <c r="AD250" s="300"/>
      <c r="AE250" s="300"/>
      <c r="AF250" s="356"/>
      <c r="AG250" s="300" t="str">
        <f>IFERROR(IF(VLOOKUP(功能_33[[#This Row],[功能代號]],E:Q,11,FALSE)=0,"",VLOOKUP(功能_33[[#This Row],[功能代號]],E:Q,11,FALSE)),"")</f>
        <v>邵淑微</v>
      </c>
      <c r="AH250" s="300"/>
      <c r="AI250" s="300"/>
      <c r="AJ250" s="293"/>
      <c r="AK250" s="300"/>
      <c r="AL250" s="292" t="s">
        <v>3085</v>
      </c>
      <c r="AM250" s="292" t="s">
        <v>3085</v>
      </c>
      <c r="AN250" s="293" t="e">
        <f>VLOOKUP(功能_33[[#This Row],[功能代號]],需二審tmp!A:A,1,FALSE)</f>
        <v>#N/A</v>
      </c>
      <c r="AO250" s="357">
        <v>44523</v>
      </c>
      <c r="AQ250" s="579" t="str">
        <f t="shared" si="21"/>
        <v>4-6</v>
      </c>
      <c r="AR250" s="581" t="str">
        <f t="shared" si="22"/>
        <v/>
      </c>
      <c r="AS250" s="583" t="str">
        <f t="shared" si="27"/>
        <v/>
      </c>
      <c r="AT250" s="585" t="str">
        <f t="shared" si="24"/>
        <v/>
      </c>
      <c r="AU250" s="587" t="str">
        <f t="shared" si="25"/>
        <v/>
      </c>
      <c r="AV250" s="589" t="str">
        <f t="shared" si="26"/>
        <v/>
      </c>
      <c r="AW250" s="613" t="str">
        <f>IFERROR(VLOOKUP(功能_33[[#This Row],[流程]],#REF!,1,FALSE),"")</f>
        <v/>
      </c>
    </row>
    <row r="251" spans="2:49" ht="14.25" customHeight="1" x14ac:dyDescent="0.3">
      <c r="C251" s="293" t="s">
        <v>96</v>
      </c>
      <c r="D251" s="293" t="s">
        <v>2937</v>
      </c>
      <c r="E251" s="292" t="s">
        <v>772</v>
      </c>
      <c r="F251" s="293" t="s">
        <v>773</v>
      </c>
      <c r="G251" s="293"/>
      <c r="H251" s="292" t="s">
        <v>195</v>
      </c>
      <c r="I251" s="292" t="s">
        <v>196</v>
      </c>
      <c r="J251" s="226"/>
      <c r="K251" s="300">
        <v>44488</v>
      </c>
      <c r="L251" s="300">
        <v>44491</v>
      </c>
      <c r="M251" s="300">
        <v>44533</v>
      </c>
      <c r="N251" s="292" t="s">
        <v>7</v>
      </c>
      <c r="O251" s="292" t="s">
        <v>24</v>
      </c>
      <c r="P251" s="271" t="s">
        <v>14</v>
      </c>
      <c r="T251" s="292"/>
      <c r="V251" s="292"/>
      <c r="W251" s="292"/>
      <c r="X251" s="293" t="str">
        <f>VLOOKUP(功能_33[[#This Row],[User]],SKL放款!A:G,7,FALSE)</f>
        <v>放款服務課</v>
      </c>
      <c r="Y251" s="300">
        <v>44533</v>
      </c>
      <c r="Z251" s="300" t="s">
        <v>198</v>
      </c>
      <c r="AA251" s="300">
        <v>44531</v>
      </c>
      <c r="AB251" s="300">
        <v>44531</v>
      </c>
      <c r="AC251" s="300"/>
      <c r="AD251" s="300"/>
      <c r="AE251" s="300"/>
      <c r="AF251" s="356"/>
      <c r="AG251" s="300" t="str">
        <f>IFERROR(IF(VLOOKUP(功能_33[[#This Row],[功能代號]],E:Q,11,FALSE)=0,"",VLOOKUP(功能_33[[#This Row],[功能代號]],E:Q,11,FALSE)),"")</f>
        <v>邵淑微</v>
      </c>
      <c r="AH251" s="300"/>
      <c r="AI251" s="300"/>
      <c r="AJ251" s="293"/>
      <c r="AK251" s="300"/>
      <c r="AN251" s="293" t="e">
        <f>VLOOKUP(功能_33[[#This Row],[功能代號]],需二審tmp!A:A,1,FALSE)</f>
        <v>#N/A</v>
      </c>
      <c r="AO251" s="357">
        <v>44526</v>
      </c>
      <c r="AQ251" s="579" t="str">
        <f t="shared" si="21"/>
        <v/>
      </c>
      <c r="AR251" s="581" t="str">
        <f t="shared" si="22"/>
        <v>6-8</v>
      </c>
      <c r="AS251" s="583" t="str">
        <f t="shared" si="27"/>
        <v/>
      </c>
      <c r="AT251" s="585" t="str">
        <f t="shared" si="24"/>
        <v/>
      </c>
      <c r="AU251" s="587" t="str">
        <f t="shared" si="25"/>
        <v/>
      </c>
      <c r="AV251" s="589" t="str">
        <f t="shared" si="26"/>
        <v/>
      </c>
      <c r="AW251" s="613" t="str">
        <f>IFERROR(VLOOKUP(功能_33[[#This Row],[流程]],#REF!,1,FALSE),"")</f>
        <v/>
      </c>
    </row>
    <row r="252" spans="2:49" ht="14.25" customHeight="1" x14ac:dyDescent="0.3">
      <c r="C252" s="293" t="s">
        <v>96</v>
      </c>
      <c r="D252" s="293" t="s">
        <v>2937</v>
      </c>
      <c r="E252" s="292" t="s">
        <v>774</v>
      </c>
      <c r="F252" s="293" t="s">
        <v>775</v>
      </c>
      <c r="G252" s="293"/>
      <c r="H252" s="292" t="s">
        <v>195</v>
      </c>
      <c r="I252" s="292" t="s">
        <v>196</v>
      </c>
      <c r="J252" s="226"/>
      <c r="K252" s="300">
        <v>44488</v>
      </c>
      <c r="L252" s="300">
        <v>44488</v>
      </c>
      <c r="M252" s="300">
        <v>44533</v>
      </c>
      <c r="N252" s="292" t="s">
        <v>7</v>
      </c>
      <c r="O252" s="292" t="s">
        <v>24</v>
      </c>
      <c r="P252" s="271" t="s">
        <v>14</v>
      </c>
      <c r="T252" s="292"/>
      <c r="V252" s="292"/>
      <c r="W252" s="292"/>
      <c r="X252" s="293" t="str">
        <f>VLOOKUP(功能_33[[#This Row],[User]],SKL放款!A:G,7,FALSE)</f>
        <v>放款服務課</v>
      </c>
      <c r="Y252" s="300">
        <v>44533</v>
      </c>
      <c r="Z252" s="300" t="s">
        <v>198</v>
      </c>
      <c r="AA252" s="300">
        <v>44531</v>
      </c>
      <c r="AB252" s="300">
        <v>44531</v>
      </c>
      <c r="AC252" s="300"/>
      <c r="AD252" s="300"/>
      <c r="AE252" s="300"/>
      <c r="AF252" s="356"/>
      <c r="AG252" s="300" t="str">
        <f>IFERROR(IF(VLOOKUP(功能_33[[#This Row],[功能代號]],E:Q,11,FALSE)=0,"",VLOOKUP(功能_33[[#This Row],[功能代號]],E:Q,11,FALSE)),"")</f>
        <v>邵淑微</v>
      </c>
      <c r="AH252" s="300"/>
      <c r="AI252" s="300"/>
      <c r="AJ252" s="293"/>
      <c r="AK252" s="225" t="s">
        <v>776</v>
      </c>
      <c r="AN252" s="293" t="e">
        <f>VLOOKUP(功能_33[[#This Row],[功能代號]],需二審tmp!A:A,1,FALSE)</f>
        <v>#N/A</v>
      </c>
      <c r="AO252" s="357">
        <v>44526</v>
      </c>
      <c r="AQ252" s="579" t="str">
        <f t="shared" si="21"/>
        <v/>
      </c>
      <c r="AR252" s="581" t="str">
        <f t="shared" si="22"/>
        <v>6-8</v>
      </c>
      <c r="AS252" s="583" t="str">
        <f t="shared" si="27"/>
        <v/>
      </c>
      <c r="AT252" s="585" t="str">
        <f t="shared" si="24"/>
        <v/>
      </c>
      <c r="AU252" s="587" t="str">
        <f t="shared" si="25"/>
        <v/>
      </c>
      <c r="AV252" s="589" t="str">
        <f t="shared" si="26"/>
        <v/>
      </c>
      <c r="AW252" s="613" t="str">
        <f>IFERROR(VLOOKUP(功能_33[[#This Row],[流程]],#REF!,1,FALSE),"")</f>
        <v/>
      </c>
    </row>
    <row r="253" spans="2:49" ht="14.25" customHeight="1" x14ac:dyDescent="0.3">
      <c r="B253" s="293">
        <v>1</v>
      </c>
      <c r="C253" s="293" t="s">
        <v>93</v>
      </c>
      <c r="D253" s="360" t="s">
        <v>2936</v>
      </c>
      <c r="E253" s="292" t="s">
        <v>777</v>
      </c>
      <c r="F253" s="293" t="s">
        <v>778</v>
      </c>
      <c r="G253" s="293"/>
      <c r="H253" s="292" t="s">
        <v>195</v>
      </c>
      <c r="I253" s="292" t="s">
        <v>196</v>
      </c>
      <c r="J253" s="226" t="s">
        <v>314</v>
      </c>
      <c r="K253" s="300">
        <v>44487</v>
      </c>
      <c r="L253" s="300">
        <v>44487</v>
      </c>
      <c r="M253" s="300">
        <v>44487</v>
      </c>
      <c r="N253" s="292" t="s">
        <v>7</v>
      </c>
      <c r="O253" s="292" t="s">
        <v>24</v>
      </c>
      <c r="P253" s="271" t="s">
        <v>14</v>
      </c>
      <c r="T253" s="292"/>
      <c r="V253" s="292"/>
      <c r="W253" s="292"/>
      <c r="X253" s="293" t="str">
        <f>VLOOKUP(功能_33[[#This Row],[User]],SKL放款!A:G,7,FALSE)</f>
        <v>放款服務課</v>
      </c>
      <c r="Y253" s="300">
        <v>44496</v>
      </c>
      <c r="Z253" s="300" t="s">
        <v>198</v>
      </c>
      <c r="AA253" s="300">
        <v>44496</v>
      </c>
      <c r="AB253" s="300">
        <v>44496</v>
      </c>
      <c r="AC253" s="300">
        <v>44512</v>
      </c>
      <c r="AD253" s="300" t="s">
        <v>199</v>
      </c>
      <c r="AE253" s="300"/>
      <c r="AF253" s="356"/>
      <c r="AG253" s="300" t="str">
        <f>IFERROR(IF(VLOOKUP(功能_33[[#This Row],[功能代號]],E:Q,11,FALSE)=0,"",VLOOKUP(功能_33[[#This Row],[功能代號]],E:Q,11,FALSE)),"")</f>
        <v>邵淑微</v>
      </c>
      <c r="AH253" s="300"/>
      <c r="AI253" s="300"/>
      <c r="AJ253" s="293"/>
      <c r="AK253" s="300"/>
      <c r="AL253" s="292">
        <v>366</v>
      </c>
      <c r="AM253" s="293" t="s">
        <v>779</v>
      </c>
      <c r="AN253" s="293" t="e">
        <f>VLOOKUP(功能_33[[#This Row],[功能代號]],需二審tmp!A:A,1,FALSE)</f>
        <v>#N/A</v>
      </c>
      <c r="AO253" s="357">
        <v>44512</v>
      </c>
      <c r="AQ253" s="579" t="str">
        <f t="shared" si="21"/>
        <v>3-4</v>
      </c>
      <c r="AR253" s="581" t="str">
        <f t="shared" si="22"/>
        <v/>
      </c>
      <c r="AS253" s="583" t="str">
        <f t="shared" si="27"/>
        <v/>
      </c>
      <c r="AT253" s="585" t="str">
        <f t="shared" si="24"/>
        <v/>
      </c>
      <c r="AU253" s="587" t="str">
        <f t="shared" si="25"/>
        <v/>
      </c>
      <c r="AV253" s="589" t="str">
        <f t="shared" si="26"/>
        <v/>
      </c>
      <c r="AW253" s="613" t="str">
        <f>IFERROR(VLOOKUP(功能_33[[#This Row],[流程]],#REF!,1,FALSE),"")</f>
        <v/>
      </c>
    </row>
    <row r="254" spans="2:49" ht="14.25" customHeight="1" x14ac:dyDescent="0.3">
      <c r="C254" s="293" t="s">
        <v>92</v>
      </c>
      <c r="D254" s="293" t="s">
        <v>2943</v>
      </c>
      <c r="E254" s="292" t="s">
        <v>780</v>
      </c>
      <c r="F254" s="293" t="s">
        <v>781</v>
      </c>
      <c r="G254" s="293"/>
      <c r="H254" s="292" t="s">
        <v>195</v>
      </c>
      <c r="I254" s="292" t="s">
        <v>206</v>
      </c>
      <c r="J254" s="226" t="s">
        <v>3014</v>
      </c>
      <c r="K254" s="300">
        <v>44487</v>
      </c>
      <c r="L254" s="300">
        <v>44488</v>
      </c>
      <c r="M254" s="300">
        <v>44488</v>
      </c>
      <c r="N254" s="292" t="s">
        <v>12</v>
      </c>
      <c r="O254" s="292" t="s">
        <v>174</v>
      </c>
      <c r="P254" s="271" t="s">
        <v>18</v>
      </c>
      <c r="T254" s="292"/>
      <c r="V254" s="292"/>
      <c r="W254" s="292"/>
      <c r="X254" s="293" t="str">
        <f>VLOOKUP(功能_33[[#This Row],[User]],SKL放款!A:G,7,FALSE)</f>
        <v>放款服務課</v>
      </c>
      <c r="Y254" s="300">
        <v>44524</v>
      </c>
      <c r="Z254" s="300" t="s">
        <v>198</v>
      </c>
      <c r="AA254" s="300">
        <v>44524</v>
      </c>
      <c r="AB254" s="300"/>
      <c r="AC254" s="300"/>
      <c r="AD254" s="300" t="s">
        <v>199</v>
      </c>
      <c r="AE254" s="300"/>
      <c r="AF254" s="356"/>
      <c r="AG254" s="300" t="str">
        <f>IFERROR(IF(VLOOKUP(功能_33[[#This Row],[功能代號]],E:Q,11,FALSE)=0,"",VLOOKUP(功能_33[[#This Row],[功能代號]],E:Q,11,FALSE)),"")</f>
        <v>陳政皓</v>
      </c>
      <c r="AH254" s="300"/>
      <c r="AI254" s="300"/>
      <c r="AJ254" s="293"/>
      <c r="AK254" s="225" t="s">
        <v>776</v>
      </c>
      <c r="AL254" s="292">
        <v>226</v>
      </c>
      <c r="AM254" s="293" t="s">
        <v>782</v>
      </c>
      <c r="AN254" s="293" t="e">
        <f>VLOOKUP(功能_33[[#This Row],[功能代號]],需二審tmp!A:A,1,FALSE)</f>
        <v>#N/A</v>
      </c>
      <c r="AO254" s="357">
        <v>44523</v>
      </c>
      <c r="AQ254" s="579" t="str">
        <f t="shared" si="21"/>
        <v/>
      </c>
      <c r="AR254" s="581" t="str">
        <f t="shared" si="22"/>
        <v/>
      </c>
      <c r="AS254" s="583" t="str">
        <f t="shared" si="27"/>
        <v>2-2</v>
      </c>
      <c r="AT254" s="585" t="str">
        <f t="shared" si="24"/>
        <v/>
      </c>
      <c r="AU254" s="587" t="str">
        <f t="shared" si="25"/>
        <v/>
      </c>
      <c r="AV254" s="589" t="str">
        <f t="shared" si="26"/>
        <v/>
      </c>
      <c r="AW254" s="613" t="str">
        <f>IFERROR(VLOOKUP(功能_33[[#This Row],[流程]],#REF!,1,FALSE),"")</f>
        <v/>
      </c>
    </row>
    <row r="255" spans="2:49" ht="14.25" customHeight="1" x14ac:dyDescent="0.3">
      <c r="C255" s="293" t="s">
        <v>96</v>
      </c>
      <c r="D255" s="293" t="s">
        <v>2937</v>
      </c>
      <c r="E255" s="292" t="s">
        <v>783</v>
      </c>
      <c r="F255" s="293" t="s">
        <v>784</v>
      </c>
      <c r="G255" s="293"/>
      <c r="H255" s="292" t="s">
        <v>195</v>
      </c>
      <c r="I255" s="292" t="s">
        <v>196</v>
      </c>
      <c r="J255" s="226"/>
      <c r="K255" s="300">
        <v>44488</v>
      </c>
      <c r="L255" s="300">
        <v>44488</v>
      </c>
      <c r="M255" s="300">
        <v>44533</v>
      </c>
      <c r="N255" s="292" t="s">
        <v>7</v>
      </c>
      <c r="O255" s="292" t="s">
        <v>24</v>
      </c>
      <c r="P255" s="271" t="s">
        <v>14</v>
      </c>
      <c r="T255" s="292"/>
      <c r="V255" s="292"/>
      <c r="W255" s="292"/>
      <c r="X255" s="293" t="str">
        <f>VLOOKUP(功能_33[[#This Row],[User]],SKL放款!A:G,7,FALSE)</f>
        <v>放款服務課</v>
      </c>
      <c r="Y255" s="300">
        <v>44533</v>
      </c>
      <c r="Z255" s="300" t="s">
        <v>198</v>
      </c>
      <c r="AA255" s="300">
        <v>44531</v>
      </c>
      <c r="AB255" s="300">
        <v>44531</v>
      </c>
      <c r="AC255" s="300"/>
      <c r="AD255" s="300"/>
      <c r="AE255" s="300"/>
      <c r="AF255" s="356"/>
      <c r="AG255" s="300" t="str">
        <f>IFERROR(IF(VLOOKUP(功能_33[[#This Row],[功能代號]],E:Q,11,FALSE)=0,"",VLOOKUP(功能_33[[#This Row],[功能代號]],E:Q,11,FALSE)),"")</f>
        <v>邵淑微</v>
      </c>
      <c r="AH255" s="300"/>
      <c r="AI255" s="300"/>
      <c r="AJ255" s="293"/>
      <c r="AK255" s="225" t="s">
        <v>776</v>
      </c>
      <c r="AN255" s="293" t="e">
        <f>VLOOKUP(功能_33[[#This Row],[功能代號]],需二審tmp!A:A,1,FALSE)</f>
        <v>#N/A</v>
      </c>
      <c r="AO255" s="357">
        <v>44526</v>
      </c>
      <c r="AQ255" s="579" t="str">
        <f t="shared" si="21"/>
        <v/>
      </c>
      <c r="AR255" s="581" t="str">
        <f t="shared" si="22"/>
        <v>6-8</v>
      </c>
      <c r="AS255" s="583" t="str">
        <f t="shared" si="27"/>
        <v/>
      </c>
      <c r="AT255" s="585" t="str">
        <f t="shared" si="24"/>
        <v/>
      </c>
      <c r="AU255" s="587" t="str">
        <f t="shared" si="25"/>
        <v/>
      </c>
      <c r="AV255" s="589" t="str">
        <f t="shared" si="26"/>
        <v/>
      </c>
      <c r="AW255" s="613" t="str">
        <f>IFERROR(VLOOKUP(功能_33[[#This Row],[流程]],#REF!,1,FALSE),"")</f>
        <v/>
      </c>
    </row>
    <row r="256" spans="2:49" ht="14.25" customHeight="1" x14ac:dyDescent="0.3">
      <c r="C256" s="293" t="s">
        <v>96</v>
      </c>
      <c r="D256" s="293" t="s">
        <v>2911</v>
      </c>
      <c r="E256" s="292" t="s">
        <v>785</v>
      </c>
      <c r="F256" s="293" t="s">
        <v>786</v>
      </c>
      <c r="G256" s="293"/>
      <c r="H256" s="292" t="s">
        <v>195</v>
      </c>
      <c r="I256" s="292" t="s">
        <v>318</v>
      </c>
      <c r="J256" s="226" t="s">
        <v>422</v>
      </c>
      <c r="K256" s="300">
        <v>44487</v>
      </c>
      <c r="L256" s="300">
        <v>44487</v>
      </c>
      <c r="M256" s="300">
        <v>44487</v>
      </c>
      <c r="N256" s="292" t="s">
        <v>12</v>
      </c>
      <c r="O256" s="292" t="s">
        <v>174</v>
      </c>
      <c r="T256" s="292"/>
      <c r="V256" s="292"/>
      <c r="W256" s="292"/>
      <c r="X256" s="293" t="str">
        <f>VLOOKUP(功能_33[[#This Row],[User]],SKL放款!A:G,7,FALSE)</f>
        <v>放款服務課</v>
      </c>
      <c r="Y256" s="300">
        <v>44533</v>
      </c>
      <c r="Z256" s="300" t="s">
        <v>198</v>
      </c>
      <c r="AA256" s="300">
        <v>44529</v>
      </c>
      <c r="AB256" s="300">
        <v>44529</v>
      </c>
      <c r="AC256" s="300"/>
      <c r="AD256" s="300"/>
      <c r="AE256" s="300"/>
      <c r="AF256" s="356"/>
      <c r="AG256" s="300" t="str">
        <f>IFERROR(IF(VLOOKUP(功能_33[[#This Row],[功能代號]],E:Q,11,FALSE)=0,"",VLOOKUP(功能_33[[#This Row],[功能代號]],E:Q,11,FALSE)),"")</f>
        <v>陳政皓</v>
      </c>
      <c r="AH256" s="300"/>
      <c r="AI256" s="300"/>
      <c r="AJ256" s="293"/>
      <c r="AK256" s="300"/>
      <c r="AL256" s="304" t="s">
        <v>787</v>
      </c>
      <c r="AM256" s="305" t="s">
        <v>788</v>
      </c>
      <c r="AN256" s="293" t="e">
        <f>VLOOKUP(功能_33[[#This Row],[功能代號]],需二審tmp!A:A,1,FALSE)</f>
        <v>#N/A</v>
      </c>
      <c r="AO256" s="357">
        <v>44526</v>
      </c>
      <c r="AQ256" s="579" t="str">
        <f t="shared" si="21"/>
        <v/>
      </c>
      <c r="AR256" s="581" t="str">
        <f t="shared" si="22"/>
        <v>6-2</v>
      </c>
      <c r="AS256" s="583" t="str">
        <f t="shared" si="27"/>
        <v/>
      </c>
      <c r="AT256" s="585" t="str">
        <f t="shared" si="24"/>
        <v/>
      </c>
      <c r="AU256" s="587" t="str">
        <f t="shared" si="25"/>
        <v/>
      </c>
      <c r="AV256" s="589" t="str">
        <f t="shared" si="26"/>
        <v/>
      </c>
      <c r="AW256" s="613" t="str">
        <f>IFERROR(VLOOKUP(功能_33[[#This Row],[流程]],#REF!,1,FALSE),"")</f>
        <v/>
      </c>
    </row>
    <row r="257" spans="3:49" ht="14.25" customHeight="1" x14ac:dyDescent="0.3">
      <c r="C257" s="293" t="s">
        <v>96</v>
      </c>
      <c r="D257" s="293" t="s">
        <v>2911</v>
      </c>
      <c r="E257" s="292" t="s">
        <v>789</v>
      </c>
      <c r="F257" s="293" t="s">
        <v>790</v>
      </c>
      <c r="G257" s="293"/>
      <c r="H257" s="292" t="s">
        <v>195</v>
      </c>
      <c r="I257" s="292" t="s">
        <v>318</v>
      </c>
      <c r="J257" s="226" t="s">
        <v>422</v>
      </c>
      <c r="K257" s="300">
        <v>44487</v>
      </c>
      <c r="L257" s="300">
        <v>44487</v>
      </c>
      <c r="M257" s="300">
        <v>44487</v>
      </c>
      <c r="N257" s="292" t="s">
        <v>12</v>
      </c>
      <c r="O257" s="292" t="s">
        <v>11</v>
      </c>
      <c r="T257" s="292"/>
      <c r="V257" s="292"/>
      <c r="W257" s="292"/>
      <c r="X257" s="293" t="str">
        <f>VLOOKUP(功能_33[[#This Row],[User]],SKL放款!A:G,7,FALSE)</f>
        <v>放款服務課</v>
      </c>
      <c r="Y257" s="300">
        <v>44533</v>
      </c>
      <c r="Z257" s="300" t="s">
        <v>198</v>
      </c>
      <c r="AA257" s="300">
        <v>44529</v>
      </c>
      <c r="AB257" s="300">
        <v>44529</v>
      </c>
      <c r="AC257" s="300"/>
      <c r="AD257" s="300"/>
      <c r="AE257" s="300"/>
      <c r="AF257" s="356"/>
      <c r="AG257" s="300" t="str">
        <f>IFERROR(IF(VLOOKUP(功能_33[[#This Row],[功能代號]],E:Q,11,FALSE)=0,"",VLOOKUP(功能_33[[#This Row],[功能代號]],E:Q,11,FALSE)),"")</f>
        <v>蔡珮瑜</v>
      </c>
      <c r="AH257" s="300"/>
      <c r="AI257" s="300"/>
      <c r="AJ257" s="293"/>
      <c r="AK257" s="300"/>
      <c r="AL257" s="292" t="s">
        <v>192</v>
      </c>
      <c r="AN257" s="293" t="e">
        <f>VLOOKUP(功能_33[[#This Row],[功能代號]],需二審tmp!A:A,1,FALSE)</f>
        <v>#N/A</v>
      </c>
      <c r="AO257" s="357">
        <v>44526</v>
      </c>
      <c r="AQ257" s="579" t="str">
        <f t="shared" si="21"/>
        <v/>
      </c>
      <c r="AR257" s="581" t="str">
        <f t="shared" si="22"/>
        <v>6-2</v>
      </c>
      <c r="AS257" s="583" t="str">
        <f t="shared" si="27"/>
        <v/>
      </c>
      <c r="AT257" s="585" t="str">
        <f t="shared" si="24"/>
        <v/>
      </c>
      <c r="AU257" s="587" t="str">
        <f t="shared" si="25"/>
        <v/>
      </c>
      <c r="AV257" s="589" t="str">
        <f t="shared" si="26"/>
        <v/>
      </c>
      <c r="AW257" s="613" t="str">
        <f>IFERROR(VLOOKUP(功能_33[[#This Row],[流程]],#REF!,1,FALSE),"")</f>
        <v/>
      </c>
    </row>
    <row r="258" spans="3:49" ht="14.25" customHeight="1" x14ac:dyDescent="0.3">
      <c r="C258" s="293" t="s">
        <v>96</v>
      </c>
      <c r="D258" s="293" t="s">
        <v>2911</v>
      </c>
      <c r="E258" s="292" t="s">
        <v>791</v>
      </c>
      <c r="F258" s="293" t="s">
        <v>792</v>
      </c>
      <c r="G258" s="293"/>
      <c r="H258" s="292" t="s">
        <v>195</v>
      </c>
      <c r="I258" s="292" t="s">
        <v>318</v>
      </c>
      <c r="J258" s="226" t="s">
        <v>422</v>
      </c>
      <c r="K258" s="300">
        <v>44487</v>
      </c>
      <c r="L258" s="300">
        <v>44487</v>
      </c>
      <c r="M258" s="300">
        <v>44487</v>
      </c>
      <c r="N258" s="292" t="s">
        <v>12</v>
      </c>
      <c r="O258" s="292" t="s">
        <v>11</v>
      </c>
      <c r="T258" s="292"/>
      <c r="V258" s="292"/>
      <c r="W258" s="292"/>
      <c r="X258" s="293" t="str">
        <f>VLOOKUP(功能_33[[#This Row],[User]],SKL放款!A:G,7,FALSE)</f>
        <v>放款服務課</v>
      </c>
      <c r="Y258" s="300">
        <v>44533</v>
      </c>
      <c r="Z258" s="300" t="s">
        <v>198</v>
      </c>
      <c r="AA258" s="300">
        <v>44529</v>
      </c>
      <c r="AB258" s="300">
        <v>44529</v>
      </c>
      <c r="AC258" s="300"/>
      <c r="AD258" s="300"/>
      <c r="AE258" s="300"/>
      <c r="AF258" s="356"/>
      <c r="AG258" s="300" t="str">
        <f>IFERROR(IF(VLOOKUP(功能_33[[#This Row],[功能代號]],E:Q,11,FALSE)=0,"",VLOOKUP(功能_33[[#This Row],[功能代號]],E:Q,11,FALSE)),"")</f>
        <v>蔡珮瑜</v>
      </c>
      <c r="AH258" s="300"/>
      <c r="AI258" s="300"/>
      <c r="AJ258" s="293"/>
      <c r="AK258" s="300"/>
      <c r="AL258" s="292" t="s">
        <v>192</v>
      </c>
      <c r="AN258" s="293" t="e">
        <f>VLOOKUP(功能_33[[#This Row],[功能代號]],需二審tmp!A:A,1,FALSE)</f>
        <v>#N/A</v>
      </c>
      <c r="AO258" s="357">
        <v>44526</v>
      </c>
      <c r="AQ258" s="579" t="str">
        <f t="shared" si="21"/>
        <v/>
      </c>
      <c r="AR258" s="581" t="str">
        <f t="shared" si="22"/>
        <v>6-2</v>
      </c>
      <c r="AS258" s="583" t="str">
        <f t="shared" si="27"/>
        <v/>
      </c>
      <c r="AT258" s="585" t="str">
        <f t="shared" si="24"/>
        <v/>
      </c>
      <c r="AU258" s="587" t="str">
        <f t="shared" si="25"/>
        <v/>
      </c>
      <c r="AV258" s="589" t="str">
        <f t="shared" si="26"/>
        <v/>
      </c>
      <c r="AW258" s="613" t="str">
        <f>IFERROR(VLOOKUP(功能_33[[#This Row],[流程]],#REF!,1,FALSE),"")</f>
        <v/>
      </c>
    </row>
    <row r="259" spans="3:49" ht="14.25" customHeight="1" x14ac:dyDescent="0.3">
      <c r="C259" s="293" t="s">
        <v>96</v>
      </c>
      <c r="D259" s="293" t="s">
        <v>2911</v>
      </c>
      <c r="E259" s="292" t="s">
        <v>793</v>
      </c>
      <c r="F259" s="293" t="s">
        <v>794</v>
      </c>
      <c r="G259" s="293"/>
      <c r="H259" s="292" t="s">
        <v>195</v>
      </c>
      <c r="I259" s="292" t="s">
        <v>318</v>
      </c>
      <c r="J259" s="226" t="s">
        <v>422</v>
      </c>
      <c r="K259" s="300">
        <v>44487</v>
      </c>
      <c r="L259" s="300">
        <v>44487</v>
      </c>
      <c r="M259" s="300">
        <v>44487</v>
      </c>
      <c r="N259" s="292" t="s">
        <v>12</v>
      </c>
      <c r="O259" s="292" t="s">
        <v>174</v>
      </c>
      <c r="T259" s="292"/>
      <c r="V259" s="292"/>
      <c r="W259" s="292"/>
      <c r="X259" s="293" t="str">
        <f>VLOOKUP(功能_33[[#This Row],[User]],SKL放款!A:G,7,FALSE)</f>
        <v>放款服務課</v>
      </c>
      <c r="Y259" s="300">
        <v>44533</v>
      </c>
      <c r="Z259" s="300" t="s">
        <v>198</v>
      </c>
      <c r="AA259" s="300">
        <v>44529</v>
      </c>
      <c r="AB259" s="300">
        <v>44529</v>
      </c>
      <c r="AC259" s="300"/>
      <c r="AD259" s="300"/>
      <c r="AE259" s="300"/>
      <c r="AF259" s="356"/>
      <c r="AG259" s="300" t="str">
        <f>IFERROR(IF(VLOOKUP(功能_33[[#This Row],[功能代號]],E:Q,11,FALSE)=0,"",VLOOKUP(功能_33[[#This Row],[功能代號]],E:Q,11,FALSE)),"")</f>
        <v>陳政皓</v>
      </c>
      <c r="AH259" s="300"/>
      <c r="AI259" s="300"/>
      <c r="AJ259" s="293"/>
      <c r="AK259" s="300"/>
      <c r="AL259" s="292" t="s">
        <v>192</v>
      </c>
      <c r="AN259" s="293" t="e">
        <f>VLOOKUP(功能_33[[#This Row],[功能代號]],需二審tmp!A:A,1,FALSE)</f>
        <v>#N/A</v>
      </c>
      <c r="AO259" s="357">
        <v>44526</v>
      </c>
      <c r="AQ259" s="579" t="str">
        <f t="shared" si="21"/>
        <v/>
      </c>
      <c r="AR259" s="581" t="str">
        <f t="shared" si="22"/>
        <v>6-2</v>
      </c>
      <c r="AS259" s="583" t="str">
        <f t="shared" si="27"/>
        <v/>
      </c>
      <c r="AT259" s="585" t="str">
        <f t="shared" si="24"/>
        <v/>
      </c>
      <c r="AU259" s="587" t="str">
        <f t="shared" si="25"/>
        <v/>
      </c>
      <c r="AV259" s="589" t="str">
        <f t="shared" si="26"/>
        <v/>
      </c>
      <c r="AW259" s="613" t="str">
        <f>IFERROR(VLOOKUP(功能_33[[#This Row],[流程]],#REF!,1,FALSE),"")</f>
        <v/>
      </c>
    </row>
    <row r="260" spans="3:49" ht="40.75" customHeight="1" x14ac:dyDescent="0.3">
      <c r="C260" s="293" t="s">
        <v>96</v>
      </c>
      <c r="D260" s="293" t="s">
        <v>2911</v>
      </c>
      <c r="E260" s="292" t="s">
        <v>795</v>
      </c>
      <c r="F260" s="293" t="s">
        <v>796</v>
      </c>
      <c r="G260" s="293"/>
      <c r="H260" s="292" t="s">
        <v>195</v>
      </c>
      <c r="I260" s="292" t="s">
        <v>318</v>
      </c>
      <c r="J260" s="226" t="s">
        <v>422</v>
      </c>
      <c r="K260" s="300">
        <v>44487</v>
      </c>
      <c r="L260" s="300">
        <v>44487</v>
      </c>
      <c r="M260" s="300">
        <v>44487</v>
      </c>
      <c r="N260" s="292" t="s">
        <v>12</v>
      </c>
      <c r="O260" s="292" t="s">
        <v>11</v>
      </c>
      <c r="T260" s="292"/>
      <c r="V260" s="292"/>
      <c r="W260" s="292"/>
      <c r="X260" s="293" t="str">
        <f>VLOOKUP(功能_33[[#This Row],[User]],SKL放款!A:G,7,FALSE)</f>
        <v>放款服務課</v>
      </c>
      <c r="Y260" s="300">
        <v>44533</v>
      </c>
      <c r="Z260" s="300" t="s">
        <v>198</v>
      </c>
      <c r="AA260" s="300">
        <v>44529</v>
      </c>
      <c r="AB260" s="300">
        <v>44529</v>
      </c>
      <c r="AC260" s="300"/>
      <c r="AD260" s="300"/>
      <c r="AE260" s="300"/>
      <c r="AF260" s="356"/>
      <c r="AG260" s="300" t="str">
        <f>IFERROR(IF(VLOOKUP(功能_33[[#This Row],[功能代號]],E:Q,11,FALSE)=0,"",VLOOKUP(功能_33[[#This Row],[功能代號]],E:Q,11,FALSE)),"")</f>
        <v>蔡珮瑜</v>
      </c>
      <c r="AH260" s="300"/>
      <c r="AI260" s="300"/>
      <c r="AJ260" s="293"/>
      <c r="AK260" s="300"/>
      <c r="AL260" s="309" t="s">
        <v>3158</v>
      </c>
      <c r="AM260" s="220" t="s">
        <v>3159</v>
      </c>
      <c r="AN260" s="293" t="e">
        <f>VLOOKUP(功能_33[[#This Row],[功能代號]],需二審tmp!A:A,1,FALSE)</f>
        <v>#N/A</v>
      </c>
      <c r="AO260" s="357">
        <v>44526</v>
      </c>
      <c r="AQ260" s="579" t="str">
        <f t="shared" ref="AQ260:AQ323" si="28">IF(COUNTA(AC260)=1,LEFT(D260,3),"")</f>
        <v/>
      </c>
      <c r="AR260" s="581" t="str">
        <f t="shared" ref="AR260:AR323" si="29">IF(AND(COUNTA(L260)=1,COUNTA(M260)=1,COUNTA(Y260)=1,COUNTA(AB260)=1,COUNTA(AC260)=0),LEFT(D260,3),"")</f>
        <v>6-2</v>
      </c>
      <c r="AS260" s="583" t="str">
        <f t="shared" ref="AS260:AS323" si="30">IF(AND(COUNTA(L260)=1,COUNTA(M260)=1,COUNTA(Y260)=1,COUNTA(AB260)=0,COUNTA(AC260)=0),LEFT(D260,3),"")</f>
        <v/>
      </c>
      <c r="AT260" s="585" t="str">
        <f t="shared" ref="AT260:AT323" si="31">IF(AND(COUNTA(M260)=0,COUNTA(Y260)=1),LEFT(D260,3),"")</f>
        <v/>
      </c>
      <c r="AU260" s="587" t="str">
        <f t="shared" ref="AU260:AU323" si="32">IF(AND(COUNTA(M260)=1,COUNTA(Y260)=0),LEFT(D260,3),"")</f>
        <v/>
      </c>
      <c r="AV260" s="589" t="str">
        <f t="shared" ref="AV260:AV323" si="33">IF(AND(COUNTA(M260)=0,COUNTA(Y260)=0),LEFT(D260,3),"")</f>
        <v/>
      </c>
      <c r="AW260" s="613" t="str">
        <f>IFERROR(VLOOKUP(功能_33[[#This Row],[流程]],#REF!,1,FALSE),"")</f>
        <v/>
      </c>
    </row>
    <row r="261" spans="3:49" ht="14.25" customHeight="1" x14ac:dyDescent="0.3">
      <c r="C261" s="293" t="s">
        <v>96</v>
      </c>
      <c r="D261" s="293" t="s">
        <v>2911</v>
      </c>
      <c r="E261" s="292" t="s">
        <v>797</v>
      </c>
      <c r="F261" s="293" t="s">
        <v>798</v>
      </c>
      <c r="G261" s="293"/>
      <c r="H261" s="292" t="s">
        <v>195</v>
      </c>
      <c r="I261" s="292" t="s">
        <v>318</v>
      </c>
      <c r="J261" s="226" t="s">
        <v>422</v>
      </c>
      <c r="K261" s="300">
        <v>44487</v>
      </c>
      <c r="L261" s="300">
        <v>44487</v>
      </c>
      <c r="M261" s="300">
        <v>44494</v>
      </c>
      <c r="N261" s="292" t="s">
        <v>12</v>
      </c>
      <c r="O261" s="292" t="s">
        <v>11</v>
      </c>
      <c r="T261" s="292"/>
      <c r="V261" s="292"/>
      <c r="W261" s="292"/>
      <c r="X261" s="293" t="str">
        <f>VLOOKUP(功能_33[[#This Row],[User]],SKL放款!A:G,7,FALSE)</f>
        <v>放款服務課</v>
      </c>
      <c r="Y261" s="300">
        <v>44494</v>
      </c>
      <c r="Z261" s="300" t="s">
        <v>135</v>
      </c>
      <c r="AA261" s="300" t="s">
        <v>3066</v>
      </c>
      <c r="AB261" s="300"/>
      <c r="AC261" s="300"/>
      <c r="AD261" s="300"/>
      <c r="AE261" s="300"/>
      <c r="AF261" s="356"/>
      <c r="AG261" s="300" t="str">
        <f>IFERROR(IF(VLOOKUP(功能_33[[#This Row],[功能代號]],E:Q,11,FALSE)=0,"",VLOOKUP(功能_33[[#This Row],[功能代號]],E:Q,11,FALSE)),"")</f>
        <v>蔡珮瑜</v>
      </c>
      <c r="AH261" s="300"/>
      <c r="AI261" s="300"/>
      <c r="AJ261" s="293"/>
      <c r="AK261" s="225" t="s">
        <v>799</v>
      </c>
      <c r="AL261" s="292" t="s">
        <v>192</v>
      </c>
      <c r="AN261" s="293" t="str">
        <f>VLOOKUP(功能_33[[#This Row],[功能代號]],需二審tmp!A:A,1,FALSE)</f>
        <v>L6905</v>
      </c>
      <c r="AO261" s="357">
        <v>44526</v>
      </c>
      <c r="AQ261" s="579" t="str">
        <f t="shared" si="28"/>
        <v/>
      </c>
      <c r="AR261" s="581" t="str">
        <f t="shared" si="29"/>
        <v/>
      </c>
      <c r="AS261" s="583" t="str">
        <f t="shared" si="30"/>
        <v>6-2</v>
      </c>
      <c r="AT261" s="585" t="str">
        <f t="shared" si="31"/>
        <v/>
      </c>
      <c r="AU261" s="587" t="str">
        <f t="shared" si="32"/>
        <v/>
      </c>
      <c r="AV261" s="589" t="str">
        <f t="shared" si="33"/>
        <v/>
      </c>
      <c r="AW261" s="613" t="str">
        <f>IFERROR(VLOOKUP(功能_33[[#This Row],[流程]],#REF!,1,FALSE),"")</f>
        <v/>
      </c>
    </row>
    <row r="262" spans="3:49" ht="14.25" customHeight="1" x14ac:dyDescent="0.3">
      <c r="C262" s="293" t="s">
        <v>96</v>
      </c>
      <c r="D262" s="293" t="s">
        <v>2911</v>
      </c>
      <c r="E262" s="292" t="s">
        <v>800</v>
      </c>
      <c r="F262" s="293" t="s">
        <v>801</v>
      </c>
      <c r="G262" s="293"/>
      <c r="H262" s="292" t="s">
        <v>195</v>
      </c>
      <c r="I262" s="292" t="s">
        <v>318</v>
      </c>
      <c r="J262" s="226" t="s">
        <v>422</v>
      </c>
      <c r="K262" s="300">
        <v>44487</v>
      </c>
      <c r="L262" s="300">
        <v>44487</v>
      </c>
      <c r="M262" s="300">
        <v>44487</v>
      </c>
      <c r="N262" s="292" t="s">
        <v>12</v>
      </c>
      <c r="O262" s="292" t="s">
        <v>174</v>
      </c>
      <c r="T262" s="292"/>
      <c r="V262" s="292"/>
      <c r="W262" s="292"/>
      <c r="X262" s="293" t="str">
        <f>VLOOKUP(功能_33[[#This Row],[User]],SKL放款!A:G,7,FALSE)</f>
        <v>放款服務課</v>
      </c>
      <c r="Y262" s="300">
        <v>44533</v>
      </c>
      <c r="Z262" s="300" t="s">
        <v>198</v>
      </c>
      <c r="AA262" s="300">
        <v>44529</v>
      </c>
      <c r="AB262" s="300">
        <v>44529</v>
      </c>
      <c r="AC262" s="300"/>
      <c r="AD262" s="300"/>
      <c r="AE262" s="300"/>
      <c r="AF262" s="356"/>
      <c r="AG262" s="300" t="str">
        <f>IFERROR(IF(VLOOKUP(功能_33[[#This Row],[功能代號]],E:Q,11,FALSE)=0,"",VLOOKUP(功能_33[[#This Row],[功能代號]],E:Q,11,FALSE)),"")</f>
        <v>陳政皓</v>
      </c>
      <c r="AH262" s="300"/>
      <c r="AI262" s="300"/>
      <c r="AJ262" s="293"/>
      <c r="AK262" s="300"/>
      <c r="AL262" s="292" t="s">
        <v>192</v>
      </c>
      <c r="AN262" s="293" t="e">
        <f>VLOOKUP(功能_33[[#This Row],[功能代號]],需二審tmp!A:A,1,FALSE)</f>
        <v>#N/A</v>
      </c>
      <c r="AO262" s="357">
        <v>44526</v>
      </c>
      <c r="AQ262" s="579" t="str">
        <f t="shared" si="28"/>
        <v/>
      </c>
      <c r="AR262" s="581" t="str">
        <f t="shared" si="29"/>
        <v>6-2</v>
      </c>
      <c r="AS262" s="583" t="str">
        <f t="shared" si="30"/>
        <v/>
      </c>
      <c r="AT262" s="585" t="str">
        <f t="shared" si="31"/>
        <v/>
      </c>
      <c r="AU262" s="587" t="str">
        <f t="shared" si="32"/>
        <v/>
      </c>
      <c r="AV262" s="589" t="str">
        <f t="shared" si="33"/>
        <v/>
      </c>
      <c r="AW262" s="613" t="str">
        <f>IFERROR(VLOOKUP(功能_33[[#This Row],[流程]],#REF!,1,FALSE),"")</f>
        <v/>
      </c>
    </row>
    <row r="263" spans="3:49" ht="14.25" customHeight="1" x14ac:dyDescent="0.3">
      <c r="C263" s="293" t="s">
        <v>96</v>
      </c>
      <c r="D263" s="293" t="s">
        <v>2911</v>
      </c>
      <c r="E263" s="292" t="s">
        <v>802</v>
      </c>
      <c r="F263" s="293" t="s">
        <v>803</v>
      </c>
      <c r="G263" s="293"/>
      <c r="H263" s="292" t="s">
        <v>195</v>
      </c>
      <c r="I263" s="292" t="s">
        <v>318</v>
      </c>
      <c r="J263" s="226" t="s">
        <v>422</v>
      </c>
      <c r="K263" s="300">
        <v>44487</v>
      </c>
      <c r="L263" s="300">
        <v>44487</v>
      </c>
      <c r="M263" s="300">
        <v>44487</v>
      </c>
      <c r="N263" s="292" t="s">
        <v>7</v>
      </c>
      <c r="O263" s="292" t="s">
        <v>11</v>
      </c>
      <c r="T263" s="292"/>
      <c r="V263" s="292"/>
      <c r="W263" s="292"/>
      <c r="X263" s="293" t="str">
        <f>VLOOKUP(功能_33[[#This Row],[User]],SKL放款!A:G,7,FALSE)</f>
        <v>放款服務課</v>
      </c>
      <c r="Y263" s="300">
        <v>44533</v>
      </c>
      <c r="Z263" s="300" t="s">
        <v>198</v>
      </c>
      <c r="AA263" s="300">
        <v>44529</v>
      </c>
      <c r="AB263" s="300">
        <v>44529</v>
      </c>
      <c r="AC263" s="300"/>
      <c r="AD263" s="300"/>
      <c r="AE263" s="300"/>
      <c r="AF263" s="356"/>
      <c r="AG263" s="300" t="str">
        <f>IFERROR(IF(VLOOKUP(功能_33[[#This Row],[功能代號]],E:Q,11,FALSE)=0,"",VLOOKUP(功能_33[[#This Row],[功能代號]],E:Q,11,FALSE)),"")</f>
        <v>蔡珮瑜</v>
      </c>
      <c r="AH263" s="300"/>
      <c r="AI263" s="300"/>
      <c r="AJ263" s="293"/>
      <c r="AK263" s="300"/>
      <c r="AL263" s="292" t="s">
        <v>192</v>
      </c>
      <c r="AN263" s="293" t="e">
        <f>VLOOKUP(功能_33[[#This Row],[功能代號]],需二審tmp!A:A,1,FALSE)</f>
        <v>#N/A</v>
      </c>
      <c r="AO263" s="357">
        <v>44526</v>
      </c>
      <c r="AQ263" s="579" t="str">
        <f t="shared" si="28"/>
        <v/>
      </c>
      <c r="AR263" s="581" t="str">
        <f t="shared" si="29"/>
        <v>6-2</v>
      </c>
      <c r="AS263" s="583" t="str">
        <f t="shared" si="30"/>
        <v/>
      </c>
      <c r="AT263" s="585" t="str">
        <f t="shared" si="31"/>
        <v/>
      </c>
      <c r="AU263" s="587" t="str">
        <f t="shared" si="32"/>
        <v/>
      </c>
      <c r="AV263" s="589" t="str">
        <f t="shared" si="33"/>
        <v/>
      </c>
      <c r="AW263" s="613" t="str">
        <f>IFERROR(VLOOKUP(功能_33[[#This Row],[流程]],#REF!,1,FALSE),"")</f>
        <v/>
      </c>
    </row>
    <row r="264" spans="3:49" ht="14.25" customHeight="1" x14ac:dyDescent="0.3">
      <c r="C264" s="293" t="s">
        <v>96</v>
      </c>
      <c r="D264" s="293" t="s">
        <v>2911</v>
      </c>
      <c r="E264" s="292" t="s">
        <v>804</v>
      </c>
      <c r="F264" s="293" t="s">
        <v>805</v>
      </c>
      <c r="G264" s="293"/>
      <c r="H264" s="292" t="s">
        <v>195</v>
      </c>
      <c r="I264" s="292" t="s">
        <v>318</v>
      </c>
      <c r="J264" s="226" t="s">
        <v>422</v>
      </c>
      <c r="K264" s="300">
        <v>44487</v>
      </c>
      <c r="L264" s="300">
        <v>44487</v>
      </c>
      <c r="M264" s="300">
        <v>44494</v>
      </c>
      <c r="N264" s="292" t="s">
        <v>12</v>
      </c>
      <c r="O264" s="292" t="s">
        <v>11</v>
      </c>
      <c r="T264" s="292"/>
      <c r="V264" s="292"/>
      <c r="W264" s="292"/>
      <c r="X264" s="293" t="str">
        <f>VLOOKUP(功能_33[[#This Row],[User]],SKL放款!A:G,7,FALSE)</f>
        <v>放款服務課</v>
      </c>
      <c r="Y264" s="300">
        <v>44494</v>
      </c>
      <c r="Z264" s="300" t="s">
        <v>135</v>
      </c>
      <c r="AA264" s="300" t="s">
        <v>3066</v>
      </c>
      <c r="AB264" s="300"/>
      <c r="AC264" s="300"/>
      <c r="AD264" s="300"/>
      <c r="AE264" s="300"/>
      <c r="AF264" s="356"/>
      <c r="AG264" s="300" t="str">
        <f>IFERROR(IF(VLOOKUP(功能_33[[#This Row],[功能代號]],E:Q,11,FALSE)=0,"",VLOOKUP(功能_33[[#This Row],[功能代號]],E:Q,11,FALSE)),"")</f>
        <v>蔡珮瑜</v>
      </c>
      <c r="AH264" s="300"/>
      <c r="AI264" s="300"/>
      <c r="AJ264" s="293"/>
      <c r="AK264" s="225" t="s">
        <v>799</v>
      </c>
      <c r="AL264" s="292" t="s">
        <v>192</v>
      </c>
      <c r="AN264" s="293" t="str">
        <f>VLOOKUP(功能_33[[#This Row],[功能代號]],需二審tmp!A:A,1,FALSE)</f>
        <v>L6908</v>
      </c>
      <c r="AO264" s="357">
        <v>44526</v>
      </c>
      <c r="AQ264" s="579" t="str">
        <f t="shared" si="28"/>
        <v/>
      </c>
      <c r="AR264" s="581" t="str">
        <f t="shared" si="29"/>
        <v/>
      </c>
      <c r="AS264" s="583" t="str">
        <f t="shared" si="30"/>
        <v>6-2</v>
      </c>
      <c r="AT264" s="585" t="str">
        <f t="shared" si="31"/>
        <v/>
      </c>
      <c r="AU264" s="587" t="str">
        <f t="shared" si="32"/>
        <v/>
      </c>
      <c r="AV264" s="589" t="str">
        <f t="shared" si="33"/>
        <v/>
      </c>
      <c r="AW264" s="613" t="str">
        <f>IFERROR(VLOOKUP(功能_33[[#This Row],[流程]],#REF!,1,FALSE),"")</f>
        <v/>
      </c>
    </row>
    <row r="265" spans="3:49" ht="14.25" customHeight="1" x14ac:dyDescent="0.3">
      <c r="C265" s="293" t="s">
        <v>96</v>
      </c>
      <c r="D265" s="227" t="s">
        <v>2910</v>
      </c>
      <c r="E265" s="292" t="s">
        <v>806</v>
      </c>
      <c r="F265" s="293" t="s">
        <v>807</v>
      </c>
      <c r="G265" s="293" t="s">
        <v>808</v>
      </c>
      <c r="H265" s="292" t="s">
        <v>195</v>
      </c>
      <c r="I265" s="292" t="s">
        <v>318</v>
      </c>
      <c r="J265" s="226" t="s">
        <v>422</v>
      </c>
      <c r="K265" s="300">
        <v>44487</v>
      </c>
      <c r="L265" s="300">
        <v>44487</v>
      </c>
      <c r="M265" s="300">
        <v>44494</v>
      </c>
      <c r="N265" s="292" t="s">
        <v>12</v>
      </c>
      <c r="O265" s="292" t="s">
        <v>174</v>
      </c>
      <c r="T265" s="292"/>
      <c r="V265" s="292"/>
      <c r="W265" s="292"/>
      <c r="X265" s="293" t="str">
        <f>VLOOKUP(功能_33[[#This Row],[User]],SKL放款!A:G,7,FALSE)</f>
        <v>放款服務課</v>
      </c>
      <c r="Y265" s="300">
        <v>44494</v>
      </c>
      <c r="Z265" s="300" t="s">
        <v>135</v>
      </c>
      <c r="AA265" s="300"/>
      <c r="AB265" s="300"/>
      <c r="AC265" s="300"/>
      <c r="AD265" s="300"/>
      <c r="AE265" s="300"/>
      <c r="AF265" s="356"/>
      <c r="AG265" s="300" t="str">
        <f>IFERROR(IF(VLOOKUP(功能_33[[#This Row],[功能代號]],E:Q,11,FALSE)=0,"",VLOOKUP(功能_33[[#This Row],[功能代號]],E:Q,11,FALSE)),"")</f>
        <v>陳政皓</v>
      </c>
      <c r="AH265" s="300"/>
      <c r="AI265" s="300"/>
      <c r="AJ265" s="293"/>
      <c r="AL265" s="292" t="s">
        <v>192</v>
      </c>
      <c r="AN265" s="293" t="str">
        <f>VLOOKUP(功能_33[[#This Row],[功能代號]],需二審tmp!A:A,1,FALSE)</f>
        <v>L6102</v>
      </c>
      <c r="AO265" s="357">
        <v>44526</v>
      </c>
      <c r="AQ265" s="579" t="str">
        <f t="shared" si="28"/>
        <v/>
      </c>
      <c r="AR265" s="581" t="str">
        <f t="shared" si="29"/>
        <v/>
      </c>
      <c r="AS265" s="583" t="str">
        <f t="shared" si="30"/>
        <v>6-1</v>
      </c>
      <c r="AT265" s="585" t="str">
        <f t="shared" si="31"/>
        <v/>
      </c>
      <c r="AU265" s="587" t="str">
        <f t="shared" si="32"/>
        <v/>
      </c>
      <c r="AV265" s="589" t="str">
        <f t="shared" si="33"/>
        <v/>
      </c>
      <c r="AW265" s="613" t="str">
        <f>IFERROR(VLOOKUP(功能_33[[#This Row],[流程]],#REF!,1,FALSE),"")</f>
        <v/>
      </c>
    </row>
    <row r="266" spans="3:49" ht="14.25" customHeight="1" x14ac:dyDescent="0.3">
      <c r="C266" s="293" t="s">
        <v>92</v>
      </c>
      <c r="D266" s="293" t="s">
        <v>2931</v>
      </c>
      <c r="E266" s="292" t="s">
        <v>809</v>
      </c>
      <c r="F266" s="293" t="s">
        <v>810</v>
      </c>
      <c r="G266" s="293"/>
      <c r="H266" s="292" t="s">
        <v>195</v>
      </c>
      <c r="I266" s="292" t="s">
        <v>196</v>
      </c>
      <c r="J266" s="226"/>
      <c r="K266" s="300">
        <v>44491</v>
      </c>
      <c r="L266" s="300">
        <v>44498</v>
      </c>
      <c r="M266" s="300">
        <v>44537</v>
      </c>
      <c r="N266" s="292" t="s">
        <v>8</v>
      </c>
      <c r="O266" s="292" t="s">
        <v>3162</v>
      </c>
      <c r="P266" s="271" t="s">
        <v>24</v>
      </c>
      <c r="T266" s="292"/>
      <c r="V266" s="292"/>
      <c r="W266" s="292"/>
      <c r="X266" s="293" t="str">
        <f>VLOOKUP(功能_33[[#This Row],[User]],SKL放款!A:G,7,FALSE)</f>
        <v>放款服務課</v>
      </c>
      <c r="Y266" s="300">
        <v>44533</v>
      </c>
      <c r="Z266" s="300" t="s">
        <v>2833</v>
      </c>
      <c r="AA266" s="300">
        <v>44543</v>
      </c>
      <c r="AB266" s="300"/>
      <c r="AC266" s="300"/>
      <c r="AD266" s="300" t="s">
        <v>199</v>
      </c>
      <c r="AE266" s="300"/>
      <c r="AF266" s="356"/>
      <c r="AG266" s="300" t="str">
        <f>IFERROR(IF(VLOOKUP(功能_33[[#This Row],[功能代號]],E:Q,11,FALSE)=0,"",VLOOKUP(功能_33[[#This Row],[功能代號]],E:Q,11,FALSE)),"")</f>
        <v>蔡珮瑜</v>
      </c>
      <c r="AH266" s="300"/>
      <c r="AI266" s="300"/>
      <c r="AJ266" s="293"/>
      <c r="AK266" s="223" t="s">
        <v>811</v>
      </c>
      <c r="AL266" s="292" t="s">
        <v>812</v>
      </c>
      <c r="AM266" s="293" t="s">
        <v>813</v>
      </c>
      <c r="AN266" s="293" t="str">
        <f>VLOOKUP(功能_33[[#This Row],[功能代號]],需二審tmp!A:A,1,FALSE)</f>
        <v>L2076</v>
      </c>
      <c r="AO266" s="357">
        <v>44526</v>
      </c>
      <c r="AQ266" s="579" t="str">
        <f t="shared" si="28"/>
        <v/>
      </c>
      <c r="AR266" s="581" t="str">
        <f t="shared" si="29"/>
        <v/>
      </c>
      <c r="AS266" s="583" t="str">
        <f t="shared" si="30"/>
        <v>2-6</v>
      </c>
      <c r="AT266" s="585" t="str">
        <f t="shared" si="31"/>
        <v/>
      </c>
      <c r="AU266" s="587" t="str">
        <f t="shared" si="32"/>
        <v/>
      </c>
      <c r="AV266" s="589" t="str">
        <f t="shared" si="33"/>
        <v/>
      </c>
      <c r="AW266" s="613" t="str">
        <f>IFERROR(VLOOKUP(功能_33[[#This Row],[流程]],#REF!,1,FALSE),"")</f>
        <v/>
      </c>
    </row>
    <row r="267" spans="3:49" ht="14.25" customHeight="1" x14ac:dyDescent="0.3">
      <c r="C267" s="293" t="s">
        <v>92</v>
      </c>
      <c r="D267" s="293" t="s">
        <v>2931</v>
      </c>
      <c r="E267" s="292" t="s">
        <v>814</v>
      </c>
      <c r="F267" s="293" t="s">
        <v>815</v>
      </c>
      <c r="G267" s="293"/>
      <c r="H267" s="292" t="s">
        <v>195</v>
      </c>
      <c r="I267" s="292" t="s">
        <v>196</v>
      </c>
      <c r="J267" s="226"/>
      <c r="K267" s="300">
        <v>44491</v>
      </c>
      <c r="L267" s="300">
        <v>44498</v>
      </c>
      <c r="M267" s="300">
        <v>44537</v>
      </c>
      <c r="N267" s="292" t="s">
        <v>8</v>
      </c>
      <c r="O267" s="292" t="s">
        <v>11</v>
      </c>
      <c r="T267" s="292"/>
      <c r="V267" s="292"/>
      <c r="W267" s="292"/>
      <c r="X267" s="293" t="str">
        <f>VLOOKUP(功能_33[[#This Row],[User]],SKL放款!A:G,7,FALSE)</f>
        <v>放款服務課</v>
      </c>
      <c r="Y267" s="300">
        <v>44533</v>
      </c>
      <c r="Z267" s="300" t="s">
        <v>135</v>
      </c>
      <c r="AA267" s="300">
        <v>44529</v>
      </c>
      <c r="AB267" s="300">
        <v>44529</v>
      </c>
      <c r="AC267" s="300"/>
      <c r="AD267" s="300" t="s">
        <v>816</v>
      </c>
      <c r="AE267" s="300"/>
      <c r="AF267" s="356"/>
      <c r="AG267" s="300" t="str">
        <f>IFERROR(IF(VLOOKUP(功能_33[[#This Row],[功能代號]],E:Q,11,FALSE)=0,"",VLOOKUP(功能_33[[#This Row],[功能代號]],E:Q,11,FALSE)),"")</f>
        <v>蔡珮瑜</v>
      </c>
      <c r="AH267" s="300"/>
      <c r="AI267" s="300"/>
      <c r="AJ267" s="293"/>
      <c r="AK267" s="300">
        <v>44491</v>
      </c>
      <c r="AL267" s="292">
        <v>232</v>
      </c>
      <c r="AM267" s="293" t="s">
        <v>817</v>
      </c>
      <c r="AN267" s="293" t="str">
        <f>VLOOKUP(功能_33[[#This Row],[功能代號]],需二審tmp!A:A,1,FALSE)</f>
        <v>L2631</v>
      </c>
      <c r="AO267" s="357">
        <v>44526</v>
      </c>
      <c r="AQ267" s="579" t="str">
        <f t="shared" si="28"/>
        <v/>
      </c>
      <c r="AR267" s="581" t="str">
        <f t="shared" si="29"/>
        <v>2-6</v>
      </c>
      <c r="AS267" s="583" t="str">
        <f t="shared" si="30"/>
        <v/>
      </c>
      <c r="AT267" s="585" t="str">
        <f t="shared" si="31"/>
        <v/>
      </c>
      <c r="AU267" s="587" t="str">
        <f t="shared" si="32"/>
        <v/>
      </c>
      <c r="AV267" s="589" t="str">
        <f t="shared" si="33"/>
        <v/>
      </c>
      <c r="AW267" s="613" t="str">
        <f>IFERROR(VLOOKUP(功能_33[[#This Row],[流程]],#REF!,1,FALSE),"")</f>
        <v/>
      </c>
    </row>
    <row r="268" spans="3:49" ht="14.25" customHeight="1" x14ac:dyDescent="0.3">
      <c r="C268" s="293" t="s">
        <v>92</v>
      </c>
      <c r="D268" s="293" t="s">
        <v>2931</v>
      </c>
      <c r="E268" s="292" t="s">
        <v>818</v>
      </c>
      <c r="F268" s="293" t="s">
        <v>819</v>
      </c>
      <c r="G268" s="293"/>
      <c r="H268" s="292" t="s">
        <v>195</v>
      </c>
      <c r="I268" s="292" t="s">
        <v>196</v>
      </c>
      <c r="J268" s="226"/>
      <c r="K268" s="300">
        <v>44491</v>
      </c>
      <c r="L268" s="300">
        <v>44498</v>
      </c>
      <c r="M268" s="300">
        <v>44498</v>
      </c>
      <c r="N268" s="292" t="s">
        <v>8</v>
      </c>
      <c r="O268" s="292" t="s">
        <v>11</v>
      </c>
      <c r="T268" s="292"/>
      <c r="V268" s="292"/>
      <c r="W268" s="292"/>
      <c r="X268" s="293" t="str">
        <f>VLOOKUP(功能_33[[#This Row],[User]],SKL放款!A:G,7,FALSE)</f>
        <v>放款服務課</v>
      </c>
      <c r="Y268" s="300">
        <v>44533</v>
      </c>
      <c r="Z268" s="300" t="s">
        <v>198</v>
      </c>
      <c r="AA268" s="300">
        <v>44543</v>
      </c>
      <c r="AB268" s="300"/>
      <c r="AC268" s="300"/>
      <c r="AD268" s="300" t="s">
        <v>199</v>
      </c>
      <c r="AE268" s="300"/>
      <c r="AF268" s="356"/>
      <c r="AG268" s="300" t="str">
        <f>IFERROR(IF(VLOOKUP(功能_33[[#This Row],[功能代號]],E:Q,11,FALSE)=0,"",VLOOKUP(功能_33[[#This Row],[功能代號]],E:Q,11,FALSE)),"")</f>
        <v>蔡珮瑜</v>
      </c>
      <c r="AH268" s="300"/>
      <c r="AI268" s="300"/>
      <c r="AJ268" s="293"/>
      <c r="AK268" s="300">
        <v>44491</v>
      </c>
      <c r="AL268" s="292">
        <v>232</v>
      </c>
      <c r="AM268" s="293" t="s">
        <v>820</v>
      </c>
      <c r="AN268" s="293" t="e">
        <f>VLOOKUP(功能_33[[#This Row],[功能代號]],需二審tmp!A:A,1,FALSE)</f>
        <v>#N/A</v>
      </c>
      <c r="AO268" s="357">
        <v>44526</v>
      </c>
      <c r="AQ268" s="579" t="str">
        <f t="shared" si="28"/>
        <v/>
      </c>
      <c r="AR268" s="581" t="str">
        <f t="shared" si="29"/>
        <v/>
      </c>
      <c r="AS268" s="583" t="str">
        <f t="shared" si="30"/>
        <v>2-6</v>
      </c>
      <c r="AT268" s="585" t="str">
        <f t="shared" si="31"/>
        <v/>
      </c>
      <c r="AU268" s="587" t="str">
        <f t="shared" si="32"/>
        <v/>
      </c>
      <c r="AV268" s="589" t="str">
        <f t="shared" si="33"/>
        <v/>
      </c>
      <c r="AW268" s="613" t="str">
        <f>IFERROR(VLOOKUP(功能_33[[#This Row],[流程]],#REF!,1,FALSE),"")</f>
        <v/>
      </c>
    </row>
    <row r="269" spans="3:49" ht="14.25" customHeight="1" x14ac:dyDescent="0.3">
      <c r="C269" s="293" t="s">
        <v>92</v>
      </c>
      <c r="D269" s="293" t="s">
        <v>2931</v>
      </c>
      <c r="E269" s="292" t="s">
        <v>821</v>
      </c>
      <c r="F269" s="293" t="s">
        <v>822</v>
      </c>
      <c r="G269" s="293"/>
      <c r="H269" s="292" t="s">
        <v>195</v>
      </c>
      <c r="I269" s="292" t="s">
        <v>196</v>
      </c>
      <c r="J269" s="226"/>
      <c r="K269" s="300">
        <v>44491</v>
      </c>
      <c r="L269" s="300">
        <v>44498</v>
      </c>
      <c r="M269" s="300">
        <v>44537</v>
      </c>
      <c r="N269" s="292" t="s">
        <v>8</v>
      </c>
      <c r="O269" s="292" t="s">
        <v>11</v>
      </c>
      <c r="T269" s="292"/>
      <c r="V269" s="292"/>
      <c r="W269" s="292"/>
      <c r="X269" s="293" t="str">
        <f>VLOOKUP(功能_33[[#This Row],[User]],SKL放款!A:G,7,FALSE)</f>
        <v>放款服務課</v>
      </c>
      <c r="Y269" s="300">
        <v>44533</v>
      </c>
      <c r="Z269" s="300" t="s">
        <v>198</v>
      </c>
      <c r="AA269" s="300">
        <v>44543</v>
      </c>
      <c r="AB269" s="300"/>
      <c r="AC269" s="300"/>
      <c r="AD269" s="300" t="s">
        <v>199</v>
      </c>
      <c r="AE269" s="300"/>
      <c r="AF269" s="356"/>
      <c r="AG269" s="300" t="str">
        <f>IFERROR(IF(VLOOKUP(功能_33[[#This Row],[功能代號]],E:Q,11,FALSE)=0,"",VLOOKUP(功能_33[[#This Row],[功能代號]],E:Q,11,FALSE)),"")</f>
        <v>蔡珮瑜</v>
      </c>
      <c r="AH269" s="300"/>
      <c r="AI269" s="300"/>
      <c r="AJ269" s="293"/>
      <c r="AK269" s="300">
        <v>44491</v>
      </c>
      <c r="AL269" s="292">
        <v>233</v>
      </c>
      <c r="AM269" s="293" t="s">
        <v>823</v>
      </c>
      <c r="AN269" s="293" t="e">
        <f>VLOOKUP(功能_33[[#This Row],[功能代號]],需二審tmp!A:A,1,FALSE)</f>
        <v>#N/A</v>
      </c>
      <c r="AO269" s="357">
        <v>44526</v>
      </c>
      <c r="AQ269" s="579" t="str">
        <f t="shared" si="28"/>
        <v/>
      </c>
      <c r="AR269" s="581" t="str">
        <f t="shared" si="29"/>
        <v/>
      </c>
      <c r="AS269" s="583" t="str">
        <f t="shared" si="30"/>
        <v>2-6</v>
      </c>
      <c r="AT269" s="585" t="str">
        <f t="shared" si="31"/>
        <v/>
      </c>
      <c r="AU269" s="587" t="str">
        <f t="shared" si="32"/>
        <v/>
      </c>
      <c r="AV269" s="589" t="str">
        <f t="shared" si="33"/>
        <v/>
      </c>
      <c r="AW269" s="613" t="str">
        <f>IFERROR(VLOOKUP(功能_33[[#This Row],[流程]],#REF!,1,FALSE),"")</f>
        <v/>
      </c>
    </row>
    <row r="270" spans="3:49" ht="14.25" customHeight="1" x14ac:dyDescent="0.3">
      <c r="C270" s="293" t="s">
        <v>92</v>
      </c>
      <c r="D270" s="293" t="s">
        <v>2931</v>
      </c>
      <c r="E270" s="292" t="s">
        <v>824</v>
      </c>
      <c r="F270" s="293" t="s">
        <v>825</v>
      </c>
      <c r="G270" s="293"/>
      <c r="H270" s="292" t="s">
        <v>195</v>
      </c>
      <c r="I270" s="292" t="s">
        <v>196</v>
      </c>
      <c r="J270" s="226"/>
      <c r="K270" s="300">
        <v>44491</v>
      </c>
      <c r="L270" s="300">
        <v>44498</v>
      </c>
      <c r="M270" s="300">
        <v>44498</v>
      </c>
      <c r="N270" s="292" t="s">
        <v>8</v>
      </c>
      <c r="O270" s="292" t="s">
        <v>11</v>
      </c>
      <c r="T270" s="292"/>
      <c r="V270" s="292"/>
      <c r="W270" s="292"/>
      <c r="X270" s="293" t="str">
        <f>VLOOKUP(功能_33[[#This Row],[User]],SKL放款!A:G,7,FALSE)</f>
        <v>放款服務課</v>
      </c>
      <c r="Y270" s="300">
        <v>44533</v>
      </c>
      <c r="Z270" s="300" t="s">
        <v>198</v>
      </c>
      <c r="AA270" s="300">
        <v>44543</v>
      </c>
      <c r="AB270" s="300"/>
      <c r="AC270" s="300"/>
      <c r="AD270" s="300" t="s">
        <v>199</v>
      </c>
      <c r="AE270" s="300"/>
      <c r="AF270" s="356"/>
      <c r="AG270" s="300" t="str">
        <f>IFERROR(IF(VLOOKUP(功能_33[[#This Row],[功能代號]],E:Q,11,FALSE)=0,"",VLOOKUP(功能_33[[#This Row],[功能代號]],E:Q,11,FALSE)),"")</f>
        <v>蔡珮瑜</v>
      </c>
      <c r="AH270" s="300"/>
      <c r="AI270" s="300"/>
      <c r="AJ270" s="293"/>
      <c r="AK270" s="300">
        <v>44491</v>
      </c>
      <c r="AL270" s="292" t="s">
        <v>192</v>
      </c>
      <c r="AM270" s="292" t="s">
        <v>192</v>
      </c>
      <c r="AN270" s="293" t="e">
        <f>VLOOKUP(功能_33[[#This Row],[功能代號]],需二審tmp!A:A,1,FALSE)</f>
        <v>#N/A</v>
      </c>
      <c r="AO270" s="357">
        <v>44526</v>
      </c>
      <c r="AQ270" s="579" t="str">
        <f t="shared" si="28"/>
        <v/>
      </c>
      <c r="AR270" s="581" t="str">
        <f t="shared" si="29"/>
        <v/>
      </c>
      <c r="AS270" s="583" t="str">
        <f t="shared" si="30"/>
        <v>2-6</v>
      </c>
      <c r="AT270" s="585" t="str">
        <f t="shared" si="31"/>
        <v/>
      </c>
      <c r="AU270" s="587" t="str">
        <f t="shared" si="32"/>
        <v/>
      </c>
      <c r="AV270" s="589" t="str">
        <f t="shared" si="33"/>
        <v/>
      </c>
      <c r="AW270" s="613" t="str">
        <f>IFERROR(VLOOKUP(功能_33[[#This Row],[流程]],#REF!,1,FALSE),"")</f>
        <v/>
      </c>
    </row>
    <row r="271" spans="3:49" ht="14.25" customHeight="1" x14ac:dyDescent="0.3">
      <c r="C271" s="293" t="s">
        <v>92</v>
      </c>
      <c r="D271" s="293" t="s">
        <v>2931</v>
      </c>
      <c r="E271" s="292" t="s">
        <v>826</v>
      </c>
      <c r="F271" s="293" t="s">
        <v>827</v>
      </c>
      <c r="G271" s="293"/>
      <c r="H271" s="292" t="s">
        <v>195</v>
      </c>
      <c r="I271" s="292" t="s">
        <v>196</v>
      </c>
      <c r="J271" s="226"/>
      <c r="K271" s="300">
        <v>44491</v>
      </c>
      <c r="L271" s="300">
        <v>44498</v>
      </c>
      <c r="M271" s="300">
        <v>44537</v>
      </c>
      <c r="N271" s="292" t="s">
        <v>8</v>
      </c>
      <c r="O271" s="292" t="s">
        <v>11</v>
      </c>
      <c r="T271" s="292"/>
      <c r="V271" s="292"/>
      <c r="W271" s="292"/>
      <c r="X271" s="293" t="str">
        <f>VLOOKUP(功能_33[[#This Row],[User]],SKL放款!A:G,7,FALSE)</f>
        <v>放款服務課</v>
      </c>
      <c r="Y271" s="300">
        <v>44533</v>
      </c>
      <c r="Z271" s="300" t="s">
        <v>198</v>
      </c>
      <c r="AA271" s="300">
        <v>44543</v>
      </c>
      <c r="AB271" s="300"/>
      <c r="AC271" s="300"/>
      <c r="AD271" s="300" t="s">
        <v>199</v>
      </c>
      <c r="AE271" s="300"/>
      <c r="AF271" s="356"/>
      <c r="AG271" s="300" t="str">
        <f>IFERROR(IF(VLOOKUP(功能_33[[#This Row],[功能代號]],E:Q,11,FALSE)=0,"",VLOOKUP(功能_33[[#This Row],[功能代號]],E:Q,11,FALSE)),"")</f>
        <v>蔡珮瑜</v>
      </c>
      <c r="AH271" s="300"/>
      <c r="AI271" s="300"/>
      <c r="AJ271" s="293"/>
      <c r="AK271" s="300">
        <v>44491</v>
      </c>
      <c r="AL271" s="292">
        <v>233</v>
      </c>
      <c r="AM271" s="293" t="s">
        <v>828</v>
      </c>
      <c r="AN271" s="293" t="e">
        <f>VLOOKUP(功能_33[[#This Row],[功能代號]],需二審tmp!A:A,1,FALSE)</f>
        <v>#N/A</v>
      </c>
      <c r="AO271" s="357">
        <v>44526</v>
      </c>
      <c r="AQ271" s="579" t="str">
        <f t="shared" si="28"/>
        <v/>
      </c>
      <c r="AR271" s="581" t="str">
        <f t="shared" si="29"/>
        <v/>
      </c>
      <c r="AS271" s="583" t="str">
        <f t="shared" si="30"/>
        <v>2-6</v>
      </c>
      <c r="AT271" s="585" t="str">
        <f t="shared" si="31"/>
        <v/>
      </c>
      <c r="AU271" s="587" t="str">
        <f t="shared" si="32"/>
        <v/>
      </c>
      <c r="AV271" s="589" t="str">
        <f t="shared" si="33"/>
        <v/>
      </c>
      <c r="AW271" s="613" t="str">
        <f>IFERROR(VLOOKUP(功能_33[[#This Row],[流程]],#REF!,1,FALSE),"")</f>
        <v/>
      </c>
    </row>
    <row r="272" spans="3:49" ht="14.25" customHeight="1" x14ac:dyDescent="0.3">
      <c r="C272" s="293" t="s">
        <v>94</v>
      </c>
      <c r="D272" s="293" t="s">
        <v>829</v>
      </c>
      <c r="E272" s="292" t="s">
        <v>830</v>
      </c>
      <c r="F272" s="293" t="s">
        <v>831</v>
      </c>
      <c r="G272" s="293"/>
      <c r="H272" s="292" t="s">
        <v>195</v>
      </c>
      <c r="I272" s="292" t="s">
        <v>2874</v>
      </c>
      <c r="J272" s="226" t="s">
        <v>3068</v>
      </c>
      <c r="K272" s="300">
        <v>44490</v>
      </c>
      <c r="L272" s="300">
        <v>44490</v>
      </c>
      <c r="M272" s="300">
        <v>44533</v>
      </c>
      <c r="N272" s="292" t="s">
        <v>7</v>
      </c>
      <c r="O272" s="292" t="s">
        <v>174</v>
      </c>
      <c r="T272" s="292"/>
      <c r="V272" s="292"/>
      <c r="W272" s="292"/>
      <c r="X272" s="293" t="str">
        <f>VLOOKUP(功能_33[[#This Row],[User]],SKL放款!A:G,7,FALSE)</f>
        <v>放款服務課</v>
      </c>
      <c r="Y272" s="300">
        <v>44533</v>
      </c>
      <c r="Z272" s="300" t="s">
        <v>198</v>
      </c>
      <c r="AA272" s="300">
        <v>44531</v>
      </c>
      <c r="AB272" s="300">
        <v>44531</v>
      </c>
      <c r="AC272" s="300">
        <v>44539</v>
      </c>
      <c r="AD272" s="300"/>
      <c r="AE272" s="300"/>
      <c r="AF272" s="356"/>
      <c r="AG272" s="300" t="str">
        <f>IFERROR(IF(VLOOKUP(功能_33[[#This Row],[功能代號]],E:Q,11,FALSE)=0,"",VLOOKUP(功能_33[[#This Row],[功能代號]],E:Q,11,FALSE)),"")</f>
        <v>陳政皓</v>
      </c>
      <c r="AH272" s="300"/>
      <c r="AI272" s="300"/>
      <c r="AJ272" s="293"/>
      <c r="AK272" s="300"/>
      <c r="AL272" s="309" t="s">
        <v>3133</v>
      </c>
      <c r="AM272" s="293" t="s">
        <v>3134</v>
      </c>
      <c r="AN272" s="293" t="e">
        <f>VLOOKUP(功能_33[[#This Row],[功能代號]],需二審tmp!A:A,1,FALSE)</f>
        <v>#N/A</v>
      </c>
      <c r="AO272" s="357">
        <v>44533</v>
      </c>
      <c r="AQ272" s="579" t="str">
        <f t="shared" si="28"/>
        <v>4-3</v>
      </c>
      <c r="AR272" s="581" t="str">
        <f t="shared" si="29"/>
        <v/>
      </c>
      <c r="AS272" s="583" t="str">
        <f t="shared" si="30"/>
        <v/>
      </c>
      <c r="AT272" s="585" t="str">
        <f t="shared" si="31"/>
        <v/>
      </c>
      <c r="AU272" s="587" t="str">
        <f t="shared" si="32"/>
        <v/>
      </c>
      <c r="AV272" s="589" t="str">
        <f t="shared" si="33"/>
        <v/>
      </c>
      <c r="AW272" s="613" t="str">
        <f>IFERROR(VLOOKUP(功能_33[[#This Row],[流程]],#REF!,1,FALSE),"")</f>
        <v/>
      </c>
    </row>
    <row r="273" spans="1:49" ht="42" customHeight="1" x14ac:dyDescent="0.3">
      <c r="C273" s="293" t="s">
        <v>94</v>
      </c>
      <c r="D273" s="293" t="s">
        <v>829</v>
      </c>
      <c r="E273" s="292" t="s">
        <v>832</v>
      </c>
      <c r="F273" s="293" t="s">
        <v>833</v>
      </c>
      <c r="G273" s="293"/>
      <c r="H273" s="292" t="s">
        <v>195</v>
      </c>
      <c r="I273" s="292" t="s">
        <v>2874</v>
      </c>
      <c r="J273" s="226" t="s">
        <v>3068</v>
      </c>
      <c r="K273" s="300">
        <v>44490</v>
      </c>
      <c r="L273" s="300">
        <v>44490</v>
      </c>
      <c r="M273" s="300">
        <v>44533</v>
      </c>
      <c r="N273" s="292" t="s">
        <v>7</v>
      </c>
      <c r="O273" s="292" t="s">
        <v>174</v>
      </c>
      <c r="T273" s="292"/>
      <c r="V273" s="292"/>
      <c r="W273" s="292"/>
      <c r="X273" s="293" t="str">
        <f>VLOOKUP(功能_33[[#This Row],[User]],SKL放款!A:G,7,FALSE)</f>
        <v>放款服務課</v>
      </c>
      <c r="Y273" s="300">
        <v>44533</v>
      </c>
      <c r="Z273" s="300" t="s">
        <v>135</v>
      </c>
      <c r="AA273" s="300">
        <v>44531</v>
      </c>
      <c r="AB273" s="300">
        <v>44531</v>
      </c>
      <c r="AC273" s="300">
        <v>44539</v>
      </c>
      <c r="AD273" s="300"/>
      <c r="AE273" s="300"/>
      <c r="AF273" s="356"/>
      <c r="AG273" s="300" t="str">
        <f>IFERROR(IF(VLOOKUP(功能_33[[#This Row],[功能代號]],E:Q,11,FALSE)=0,"",VLOOKUP(功能_33[[#This Row],[功能代號]],E:Q,11,FALSE)),"")</f>
        <v>陳政皓</v>
      </c>
      <c r="AH273" s="300"/>
      <c r="AI273" s="300"/>
      <c r="AJ273" s="293"/>
      <c r="AK273" s="300"/>
      <c r="AL273" s="309" t="s">
        <v>3135</v>
      </c>
      <c r="AM273" s="220" t="s">
        <v>3136</v>
      </c>
      <c r="AN273" s="293" t="str">
        <f>VLOOKUP(功能_33[[#This Row],[功能代號]],需二審tmp!A:A,1,FALSE)</f>
        <v>L4320</v>
      </c>
      <c r="AO273" s="357">
        <v>44533</v>
      </c>
      <c r="AQ273" s="579" t="str">
        <f t="shared" si="28"/>
        <v>4-3</v>
      </c>
      <c r="AR273" s="581" t="str">
        <f t="shared" si="29"/>
        <v/>
      </c>
      <c r="AS273" s="583" t="str">
        <f t="shared" si="30"/>
        <v/>
      </c>
      <c r="AT273" s="585" t="str">
        <f t="shared" si="31"/>
        <v/>
      </c>
      <c r="AU273" s="587" t="str">
        <f t="shared" si="32"/>
        <v/>
      </c>
      <c r="AV273" s="589" t="str">
        <f t="shared" si="33"/>
        <v/>
      </c>
      <c r="AW273" s="613" t="str">
        <f>IFERROR(VLOOKUP(功能_33[[#This Row],[流程]],#REF!,1,FALSE),"")</f>
        <v/>
      </c>
    </row>
    <row r="274" spans="1:49" ht="14.25" customHeight="1" x14ac:dyDescent="0.3">
      <c r="C274" s="293" t="s">
        <v>94</v>
      </c>
      <c r="D274" s="293" t="s">
        <v>829</v>
      </c>
      <c r="E274" s="292" t="s">
        <v>834</v>
      </c>
      <c r="F274" s="293" t="s">
        <v>835</v>
      </c>
      <c r="G274" s="293"/>
      <c r="H274" s="292" t="s">
        <v>195</v>
      </c>
      <c r="I274" s="292" t="s">
        <v>2874</v>
      </c>
      <c r="J274" s="226" t="s">
        <v>3068</v>
      </c>
      <c r="K274" s="300">
        <v>44490</v>
      </c>
      <c r="L274" s="300">
        <v>44490</v>
      </c>
      <c r="M274" s="300">
        <v>44533</v>
      </c>
      <c r="N274" s="292" t="s">
        <v>7</v>
      </c>
      <c r="O274" s="292" t="s">
        <v>174</v>
      </c>
      <c r="T274" s="292"/>
      <c r="V274" s="292"/>
      <c r="W274" s="292"/>
      <c r="X274" s="293" t="str">
        <f>VLOOKUP(功能_33[[#This Row],[User]],SKL放款!A:G,7,FALSE)</f>
        <v>放款服務課</v>
      </c>
      <c r="Y274" s="300">
        <v>44533</v>
      </c>
      <c r="Z274" s="300" t="s">
        <v>135</v>
      </c>
      <c r="AA274" s="300">
        <v>44531</v>
      </c>
      <c r="AB274" s="300">
        <v>44531</v>
      </c>
      <c r="AC274" s="300">
        <v>44539</v>
      </c>
      <c r="AD274" s="300"/>
      <c r="AE274" s="300"/>
      <c r="AF274" s="356"/>
      <c r="AG274" s="300" t="str">
        <f>IFERROR(IF(VLOOKUP(功能_33[[#This Row],[功能代號]],E:Q,11,FALSE)=0,"",VLOOKUP(功能_33[[#This Row],[功能代號]],E:Q,11,FALSE)),"")</f>
        <v>陳政皓</v>
      </c>
      <c r="AH274" s="300"/>
      <c r="AI274" s="300"/>
      <c r="AJ274" s="293"/>
      <c r="AK274" s="300"/>
      <c r="AL274" s="292" t="s">
        <v>3085</v>
      </c>
      <c r="AM274" s="292" t="s">
        <v>3085</v>
      </c>
      <c r="AN274" s="293" t="str">
        <f>VLOOKUP(功能_33[[#This Row],[功能代號]],需二審tmp!A:A,1,FALSE)</f>
        <v>L4031</v>
      </c>
      <c r="AO274" s="357">
        <v>44533</v>
      </c>
      <c r="AQ274" s="579" t="str">
        <f t="shared" si="28"/>
        <v>4-3</v>
      </c>
      <c r="AR274" s="581" t="str">
        <f t="shared" si="29"/>
        <v/>
      </c>
      <c r="AS274" s="583" t="str">
        <f t="shared" si="30"/>
        <v/>
      </c>
      <c r="AT274" s="585" t="str">
        <f t="shared" si="31"/>
        <v/>
      </c>
      <c r="AU274" s="587" t="str">
        <f t="shared" si="32"/>
        <v/>
      </c>
      <c r="AV274" s="589" t="str">
        <f t="shared" si="33"/>
        <v/>
      </c>
      <c r="AW274" s="613" t="str">
        <f>IFERROR(VLOOKUP(功能_33[[#This Row],[流程]],#REF!,1,FALSE),"")</f>
        <v/>
      </c>
    </row>
    <row r="275" spans="1:49" ht="28.75" customHeight="1" x14ac:dyDescent="0.3">
      <c r="C275" s="293" t="s">
        <v>94</v>
      </c>
      <c r="D275" s="293" t="s">
        <v>829</v>
      </c>
      <c r="E275" s="292" t="s">
        <v>836</v>
      </c>
      <c r="F275" s="293" t="s">
        <v>837</v>
      </c>
      <c r="G275" s="293"/>
      <c r="H275" s="292" t="s">
        <v>195</v>
      </c>
      <c r="I275" s="292" t="s">
        <v>2874</v>
      </c>
      <c r="J275" s="226" t="s">
        <v>3068</v>
      </c>
      <c r="K275" s="300">
        <v>44490</v>
      </c>
      <c r="L275" s="300">
        <v>44490</v>
      </c>
      <c r="M275" s="300">
        <v>44533</v>
      </c>
      <c r="N275" s="292" t="s">
        <v>7</v>
      </c>
      <c r="O275" s="292" t="s">
        <v>174</v>
      </c>
      <c r="T275" s="292"/>
      <c r="V275" s="292"/>
      <c r="W275" s="292"/>
      <c r="X275" s="293" t="str">
        <f>VLOOKUP(功能_33[[#This Row],[User]],SKL放款!A:G,7,FALSE)</f>
        <v>放款服務課</v>
      </c>
      <c r="Y275" s="300">
        <v>44533</v>
      </c>
      <c r="Z275" s="300" t="s">
        <v>135</v>
      </c>
      <c r="AA275" s="300">
        <v>44531</v>
      </c>
      <c r="AB275" s="300">
        <v>44531</v>
      </c>
      <c r="AC275" s="300">
        <v>44539</v>
      </c>
      <c r="AD275" s="300"/>
      <c r="AE275" s="300"/>
      <c r="AF275" s="356"/>
      <c r="AG275" s="300" t="str">
        <f>IFERROR(IF(VLOOKUP(功能_33[[#This Row],[功能代號]],E:Q,11,FALSE)=0,"",VLOOKUP(功能_33[[#This Row],[功能代號]],E:Q,11,FALSE)),"")</f>
        <v>陳政皓</v>
      </c>
      <c r="AH275" s="300"/>
      <c r="AI275" s="300"/>
      <c r="AJ275" s="293"/>
      <c r="AK275" s="300"/>
      <c r="AL275" s="309" t="s">
        <v>3137</v>
      </c>
      <c r="AM275" s="220" t="s">
        <v>3138</v>
      </c>
      <c r="AN275" s="293" t="str">
        <f>VLOOKUP(功能_33[[#This Row],[功能代號]],需二審tmp!A:A,1,FALSE)</f>
        <v>L4321</v>
      </c>
      <c r="AO275" s="357">
        <v>44533</v>
      </c>
      <c r="AQ275" s="579" t="str">
        <f t="shared" si="28"/>
        <v>4-3</v>
      </c>
      <c r="AR275" s="581" t="str">
        <f t="shared" si="29"/>
        <v/>
      </c>
      <c r="AS275" s="583" t="str">
        <f t="shared" si="30"/>
        <v/>
      </c>
      <c r="AT275" s="585" t="str">
        <f t="shared" si="31"/>
        <v/>
      </c>
      <c r="AU275" s="587" t="str">
        <f t="shared" si="32"/>
        <v/>
      </c>
      <c r="AV275" s="589" t="str">
        <f t="shared" si="33"/>
        <v/>
      </c>
      <c r="AW275" s="613" t="str">
        <f>IFERROR(VLOOKUP(功能_33[[#This Row],[流程]],#REF!,1,FALSE),"")</f>
        <v/>
      </c>
    </row>
    <row r="276" spans="1:49" ht="14.25" customHeight="1" x14ac:dyDescent="0.3">
      <c r="C276" s="293" t="s">
        <v>94</v>
      </c>
      <c r="D276" s="293" t="s">
        <v>829</v>
      </c>
      <c r="E276" s="292" t="s">
        <v>838</v>
      </c>
      <c r="F276" s="293" t="s">
        <v>839</v>
      </c>
      <c r="G276" s="293" t="s">
        <v>840</v>
      </c>
      <c r="H276" s="292" t="s">
        <v>195</v>
      </c>
      <c r="I276" s="292" t="s">
        <v>2874</v>
      </c>
      <c r="J276" s="226" t="s">
        <v>3068</v>
      </c>
      <c r="K276" s="300">
        <v>44490</v>
      </c>
      <c r="L276" s="300">
        <v>44490</v>
      </c>
      <c r="M276" s="300">
        <v>44533</v>
      </c>
      <c r="N276" s="292" t="s">
        <v>7</v>
      </c>
      <c r="O276" s="292" t="s">
        <v>174</v>
      </c>
      <c r="T276" s="292"/>
      <c r="V276" s="292"/>
      <c r="W276" s="292"/>
      <c r="X276" s="293" t="str">
        <f>VLOOKUP(功能_33[[#This Row],[User]],SKL放款!A:G,7,FALSE)</f>
        <v>放款服務課</v>
      </c>
      <c r="Y276" s="300">
        <v>44533</v>
      </c>
      <c r="Z276" s="300" t="s">
        <v>198</v>
      </c>
      <c r="AA276" s="300">
        <v>44531</v>
      </c>
      <c r="AB276" s="300">
        <v>44531</v>
      </c>
      <c r="AC276" s="300">
        <v>44539</v>
      </c>
      <c r="AD276" s="300"/>
      <c r="AE276" s="300"/>
      <c r="AF276" s="356"/>
      <c r="AG276" s="300" t="str">
        <f>IFERROR(IF(VLOOKUP(功能_33[[#This Row],[功能代號]],E:Q,11,FALSE)=0,"",VLOOKUP(功能_33[[#This Row],[功能代號]],E:Q,11,FALSE)),"")</f>
        <v>陳政皓</v>
      </c>
      <c r="AH276" s="300"/>
      <c r="AI276" s="300"/>
      <c r="AJ276" s="293"/>
      <c r="AK276" s="300"/>
      <c r="AL276" s="292" t="s">
        <v>3085</v>
      </c>
      <c r="AM276" s="292" t="s">
        <v>3085</v>
      </c>
      <c r="AN276" s="293" t="e">
        <f>VLOOKUP(功能_33[[#This Row],[功能代號]],需二審tmp!A:A,1,FALSE)</f>
        <v>#N/A</v>
      </c>
      <c r="AO276" s="357">
        <v>44533</v>
      </c>
      <c r="AQ276" s="579" t="str">
        <f t="shared" si="28"/>
        <v>4-3</v>
      </c>
      <c r="AR276" s="581" t="str">
        <f t="shared" si="29"/>
        <v/>
      </c>
      <c r="AS276" s="583" t="str">
        <f t="shared" si="30"/>
        <v/>
      </c>
      <c r="AT276" s="585" t="str">
        <f t="shared" si="31"/>
        <v/>
      </c>
      <c r="AU276" s="587" t="str">
        <f t="shared" si="32"/>
        <v/>
      </c>
      <c r="AV276" s="589" t="str">
        <f t="shared" si="33"/>
        <v/>
      </c>
      <c r="AW276" s="613" t="str">
        <f>IFERROR(VLOOKUP(功能_33[[#This Row],[流程]],#REF!,1,FALSE),"")</f>
        <v/>
      </c>
    </row>
    <row r="277" spans="1:49" ht="14.25" customHeight="1" x14ac:dyDescent="0.3">
      <c r="C277" s="293" t="s">
        <v>94</v>
      </c>
      <c r="D277" s="293" t="s">
        <v>829</v>
      </c>
      <c r="E277" s="292" t="s">
        <v>841</v>
      </c>
      <c r="F277" s="293" t="s">
        <v>842</v>
      </c>
      <c r="G277" s="293"/>
      <c r="H277" s="292" t="s">
        <v>195</v>
      </c>
      <c r="I277" s="292" t="s">
        <v>2874</v>
      </c>
      <c r="J277" s="226" t="s">
        <v>3068</v>
      </c>
      <c r="K277" s="300">
        <v>44490</v>
      </c>
      <c r="L277" s="300">
        <v>44490</v>
      </c>
      <c r="M277" s="300">
        <v>44533</v>
      </c>
      <c r="N277" s="292" t="s">
        <v>7</v>
      </c>
      <c r="O277" s="292" t="s">
        <v>174</v>
      </c>
      <c r="T277" s="292"/>
      <c r="V277" s="292"/>
      <c r="W277" s="292"/>
      <c r="X277" s="293" t="str">
        <f>VLOOKUP(功能_33[[#This Row],[User]],SKL放款!A:G,7,FALSE)</f>
        <v>放款服務課</v>
      </c>
      <c r="Y277" s="300">
        <v>44533</v>
      </c>
      <c r="Z277" s="300" t="s">
        <v>135</v>
      </c>
      <c r="AA277" s="300">
        <v>44531</v>
      </c>
      <c r="AB277" s="300">
        <v>44531</v>
      </c>
      <c r="AC277" s="300">
        <v>44539</v>
      </c>
      <c r="AD277" s="300"/>
      <c r="AE277" s="300"/>
      <c r="AF277" s="356"/>
      <c r="AG277" s="300" t="str">
        <f>IFERROR(IF(VLOOKUP(功能_33[[#This Row],[功能代號]],E:Q,11,FALSE)=0,"",VLOOKUP(功能_33[[#This Row],[功能代號]],E:Q,11,FALSE)),"")</f>
        <v>陳政皓</v>
      </c>
      <c r="AH277" s="300"/>
      <c r="AI277" s="300"/>
      <c r="AJ277" s="293"/>
      <c r="AK277" s="300"/>
      <c r="AL277" s="292" t="s">
        <v>3085</v>
      </c>
      <c r="AM277" s="292" t="s">
        <v>3085</v>
      </c>
      <c r="AN277" s="293" t="str">
        <f>VLOOKUP(功能_33[[#This Row],[功能代號]],需二審tmp!A:A,1,FALSE)</f>
        <v>L4931</v>
      </c>
      <c r="AO277" s="357">
        <v>44533</v>
      </c>
      <c r="AQ277" s="579" t="str">
        <f t="shared" si="28"/>
        <v>4-3</v>
      </c>
      <c r="AR277" s="581" t="str">
        <f t="shared" si="29"/>
        <v/>
      </c>
      <c r="AS277" s="583" t="str">
        <f t="shared" si="30"/>
        <v/>
      </c>
      <c r="AT277" s="585" t="str">
        <f t="shared" si="31"/>
        <v/>
      </c>
      <c r="AU277" s="587" t="str">
        <f t="shared" si="32"/>
        <v/>
      </c>
      <c r="AV277" s="589" t="str">
        <f t="shared" si="33"/>
        <v/>
      </c>
      <c r="AW277" s="613" t="str">
        <f>IFERROR(VLOOKUP(功能_33[[#This Row],[流程]],#REF!,1,FALSE),"")</f>
        <v/>
      </c>
    </row>
    <row r="278" spans="1:49" ht="14.25" customHeight="1" x14ac:dyDescent="0.3">
      <c r="C278" s="293" t="s">
        <v>94</v>
      </c>
      <c r="D278" s="293" t="s">
        <v>829</v>
      </c>
      <c r="E278" s="292" t="s">
        <v>843</v>
      </c>
      <c r="F278" s="293" t="s">
        <v>844</v>
      </c>
      <c r="G278" s="293"/>
      <c r="H278" s="292" t="s">
        <v>195</v>
      </c>
      <c r="I278" s="292" t="s">
        <v>2874</v>
      </c>
      <c r="J278" s="226" t="s">
        <v>3068</v>
      </c>
      <c r="K278" s="300">
        <v>44490</v>
      </c>
      <c r="L278" s="300">
        <v>44490</v>
      </c>
      <c r="M278" s="300">
        <v>44533</v>
      </c>
      <c r="N278" s="292" t="s">
        <v>7</v>
      </c>
      <c r="O278" s="292" t="s">
        <v>174</v>
      </c>
      <c r="T278" s="292"/>
      <c r="V278" s="292"/>
      <c r="W278" s="292"/>
      <c r="X278" s="293" t="str">
        <f>VLOOKUP(功能_33[[#This Row],[User]],SKL放款!A:G,7,FALSE)</f>
        <v>放款服務課</v>
      </c>
      <c r="Y278" s="300">
        <v>44533</v>
      </c>
      <c r="Z278" s="300" t="s">
        <v>198</v>
      </c>
      <c r="AA278" s="300">
        <v>44531</v>
      </c>
      <c r="AB278" s="300">
        <v>44531</v>
      </c>
      <c r="AC278" s="300">
        <v>44539</v>
      </c>
      <c r="AD278" s="300"/>
      <c r="AE278" s="300"/>
      <c r="AF278" s="356"/>
      <c r="AG278" s="300" t="str">
        <f>IFERROR(IF(VLOOKUP(功能_33[[#This Row],[功能代號]],E:Q,11,FALSE)=0,"",VLOOKUP(功能_33[[#This Row],[功能代號]],E:Q,11,FALSE)),"")</f>
        <v>陳政皓</v>
      </c>
      <c r="AH278" s="300"/>
      <c r="AI278" s="300"/>
      <c r="AJ278" s="293"/>
      <c r="AK278" s="300"/>
      <c r="AL278" s="309" t="s">
        <v>3139</v>
      </c>
      <c r="AM278" s="293" t="s">
        <v>3140</v>
      </c>
      <c r="AN278" s="293" t="e">
        <f>VLOOKUP(功能_33[[#This Row],[功能代號]],需二審tmp!A:A,1,FALSE)</f>
        <v>#N/A</v>
      </c>
      <c r="AO278" s="357">
        <v>44533</v>
      </c>
      <c r="AQ278" s="579" t="str">
        <f t="shared" si="28"/>
        <v>4-3</v>
      </c>
      <c r="AR278" s="581" t="str">
        <f t="shared" si="29"/>
        <v/>
      </c>
      <c r="AS278" s="583" t="str">
        <f t="shared" si="30"/>
        <v/>
      </c>
      <c r="AT278" s="585" t="str">
        <f t="shared" si="31"/>
        <v/>
      </c>
      <c r="AU278" s="587" t="str">
        <f t="shared" si="32"/>
        <v/>
      </c>
      <c r="AV278" s="589" t="str">
        <f t="shared" si="33"/>
        <v/>
      </c>
      <c r="AW278" s="613" t="str">
        <f>IFERROR(VLOOKUP(功能_33[[#This Row],[流程]],#REF!,1,FALSE),"")</f>
        <v/>
      </c>
    </row>
    <row r="279" spans="1:49" ht="14.25" customHeight="1" x14ac:dyDescent="0.3">
      <c r="A279" s="609">
        <v>44547</v>
      </c>
      <c r="C279" s="293" t="s">
        <v>94</v>
      </c>
      <c r="D279" s="293" t="s">
        <v>829</v>
      </c>
      <c r="E279" s="292" t="s">
        <v>845</v>
      </c>
      <c r="F279" s="293" t="s">
        <v>846</v>
      </c>
      <c r="G279" s="293"/>
      <c r="H279" s="292" t="s">
        <v>195</v>
      </c>
      <c r="I279" s="292" t="s">
        <v>2874</v>
      </c>
      <c r="J279" s="226" t="s">
        <v>3068</v>
      </c>
      <c r="K279" s="300">
        <v>44490</v>
      </c>
      <c r="L279" s="300">
        <v>44490</v>
      </c>
      <c r="M279" s="300">
        <v>44533</v>
      </c>
      <c r="N279" s="292" t="s">
        <v>7</v>
      </c>
      <c r="O279" s="292" t="s">
        <v>11</v>
      </c>
      <c r="T279" s="292"/>
      <c r="V279" s="292"/>
      <c r="W279" s="292"/>
      <c r="X279" s="293" t="str">
        <f>VLOOKUP(功能_33[[#This Row],[User]],SKL放款!A:G,7,FALSE)</f>
        <v>放款服務課</v>
      </c>
      <c r="Y279" s="300"/>
      <c r="Z279" s="300" t="s">
        <v>135</v>
      </c>
      <c r="AA279" s="300">
        <v>44531</v>
      </c>
      <c r="AB279" s="300">
        <v>44531</v>
      </c>
      <c r="AC279" s="300"/>
      <c r="AD279" s="300"/>
      <c r="AE279" s="300"/>
      <c r="AF279" s="356"/>
      <c r="AG279" s="300" t="str">
        <f>IFERROR(IF(VLOOKUP(功能_33[[#This Row],[功能代號]],E:Q,11,FALSE)=0,"",VLOOKUP(功能_33[[#This Row],[功能代號]],E:Q,11,FALSE)),"")</f>
        <v>蔡珮瑜</v>
      </c>
      <c r="AH279" s="300"/>
      <c r="AI279" s="300"/>
      <c r="AJ279" s="293"/>
      <c r="AK279" s="300"/>
      <c r="AL279" s="292" t="s">
        <v>3085</v>
      </c>
      <c r="AM279" s="292" t="s">
        <v>3085</v>
      </c>
      <c r="AN279" s="293" t="str">
        <f>VLOOKUP(功能_33[[#This Row],[功能代號]],需二審tmp!A:A,1,FALSE)</f>
        <v>L4030</v>
      </c>
      <c r="AO279" s="357">
        <v>44533</v>
      </c>
      <c r="AQ279" s="579" t="str">
        <f t="shared" si="28"/>
        <v/>
      </c>
      <c r="AR279" s="581" t="str">
        <f t="shared" si="29"/>
        <v/>
      </c>
      <c r="AS279" s="583" t="str">
        <f t="shared" si="30"/>
        <v/>
      </c>
      <c r="AT279" s="585" t="str">
        <f t="shared" si="31"/>
        <v/>
      </c>
      <c r="AU279" s="587" t="str">
        <f t="shared" si="32"/>
        <v>4-3</v>
      </c>
      <c r="AV279" s="589" t="str">
        <f t="shared" si="33"/>
        <v/>
      </c>
      <c r="AW279" s="613" t="str">
        <f>IFERROR(VLOOKUP(功能_33[[#This Row],[流程]],#REF!,1,FALSE),"")</f>
        <v/>
      </c>
    </row>
    <row r="280" spans="1:49" ht="14.25" customHeight="1" x14ac:dyDescent="0.3">
      <c r="C280" s="293" t="s">
        <v>96</v>
      </c>
      <c r="D280" s="293" t="s">
        <v>2912</v>
      </c>
      <c r="E280" s="292" t="s">
        <v>847</v>
      </c>
      <c r="F280" s="293" t="s">
        <v>848</v>
      </c>
      <c r="G280" s="293"/>
      <c r="H280" s="292" t="s">
        <v>195</v>
      </c>
      <c r="I280" s="292" t="s">
        <v>318</v>
      </c>
      <c r="J280" s="226" t="s">
        <v>422</v>
      </c>
      <c r="K280" s="300">
        <v>44489</v>
      </c>
      <c r="L280" s="300">
        <v>44489</v>
      </c>
      <c r="M280" s="300">
        <v>44494</v>
      </c>
      <c r="N280" s="292" t="s">
        <v>12</v>
      </c>
      <c r="O280" s="292" t="s">
        <v>174</v>
      </c>
      <c r="T280" s="292"/>
      <c r="V280" s="292"/>
      <c r="W280" s="292"/>
      <c r="X280" s="293" t="str">
        <f>VLOOKUP(功能_33[[#This Row],[User]],SKL放款!A:G,7,FALSE)</f>
        <v>放款服務課</v>
      </c>
      <c r="Y280" s="300">
        <v>44494</v>
      </c>
      <c r="Z280" s="300" t="s">
        <v>135</v>
      </c>
      <c r="AA280" s="300" t="s">
        <v>3066</v>
      </c>
      <c r="AB280" s="300"/>
      <c r="AC280" s="300"/>
      <c r="AD280" s="300"/>
      <c r="AE280" s="300"/>
      <c r="AF280" s="356"/>
      <c r="AG280" s="300" t="str">
        <f>IFERROR(IF(VLOOKUP(功能_33[[#This Row],[功能代號]],E:Q,11,FALSE)=0,"",VLOOKUP(功能_33[[#This Row],[功能代號]],E:Q,11,FALSE)),"")</f>
        <v>陳政皓</v>
      </c>
      <c r="AH280" s="300"/>
      <c r="AI280" s="300"/>
      <c r="AJ280" s="293"/>
      <c r="AK280" s="300"/>
      <c r="AL280" s="292" t="s">
        <v>192</v>
      </c>
      <c r="AN280" s="293" t="str">
        <f>VLOOKUP(功能_33[[#This Row],[功能代號]],需二審tmp!A:A,1,FALSE)</f>
        <v>L6031</v>
      </c>
      <c r="AO280" s="357">
        <v>44526</v>
      </c>
      <c r="AQ280" s="579" t="str">
        <f t="shared" si="28"/>
        <v/>
      </c>
      <c r="AR280" s="581" t="str">
        <f t="shared" si="29"/>
        <v/>
      </c>
      <c r="AS280" s="583" t="str">
        <f t="shared" si="30"/>
        <v>6-3</v>
      </c>
      <c r="AT280" s="585" t="str">
        <f t="shared" si="31"/>
        <v/>
      </c>
      <c r="AU280" s="587" t="str">
        <f t="shared" si="32"/>
        <v/>
      </c>
      <c r="AV280" s="589" t="str">
        <f t="shared" si="33"/>
        <v/>
      </c>
      <c r="AW280" s="613" t="str">
        <f>IFERROR(VLOOKUP(功能_33[[#This Row],[流程]],#REF!,1,FALSE),"")</f>
        <v/>
      </c>
    </row>
    <row r="281" spans="1:49" ht="14.25" customHeight="1" x14ac:dyDescent="0.3">
      <c r="C281" s="293" t="s">
        <v>96</v>
      </c>
      <c r="D281" s="293" t="s">
        <v>2912</v>
      </c>
      <c r="E281" s="292" t="s">
        <v>849</v>
      </c>
      <c r="F281" s="293" t="s">
        <v>850</v>
      </c>
      <c r="G281" s="293"/>
      <c r="H281" s="292" t="s">
        <v>195</v>
      </c>
      <c r="I281" s="292" t="s">
        <v>318</v>
      </c>
      <c r="J281" s="226" t="s">
        <v>422</v>
      </c>
      <c r="K281" s="300">
        <v>44489</v>
      </c>
      <c r="L281" s="300">
        <v>44489</v>
      </c>
      <c r="M281" s="300">
        <v>44494</v>
      </c>
      <c r="N281" s="292" t="s">
        <v>12</v>
      </c>
      <c r="O281" s="292" t="s">
        <v>174</v>
      </c>
      <c r="T281" s="292"/>
      <c r="V281" s="292"/>
      <c r="W281" s="292"/>
      <c r="X281" s="293" t="str">
        <f>VLOOKUP(功能_33[[#This Row],[User]],SKL放款!A:G,7,FALSE)</f>
        <v>放款服務課</v>
      </c>
      <c r="Y281" s="300">
        <v>44494</v>
      </c>
      <c r="Z281" s="300" t="s">
        <v>135</v>
      </c>
      <c r="AA281" s="300" t="s">
        <v>3066</v>
      </c>
      <c r="AB281" s="300"/>
      <c r="AC281" s="300"/>
      <c r="AD281" s="300"/>
      <c r="AE281" s="300"/>
      <c r="AF281" s="356"/>
      <c r="AG281" s="300" t="str">
        <f>IFERROR(IF(VLOOKUP(功能_33[[#This Row],[功能代號]],E:Q,11,FALSE)=0,"",VLOOKUP(功能_33[[#This Row],[功能代號]],E:Q,11,FALSE)),"")</f>
        <v>陳政皓</v>
      </c>
      <c r="AH281" s="300"/>
      <c r="AI281" s="300"/>
      <c r="AJ281" s="293"/>
      <c r="AK281" s="300"/>
      <c r="AL281" s="292" t="s">
        <v>192</v>
      </c>
      <c r="AN281" s="293" t="str">
        <f>VLOOKUP(功能_33[[#This Row],[功能代號]],需二審tmp!A:A,1,FALSE)</f>
        <v>L6032</v>
      </c>
      <c r="AO281" s="357">
        <v>44526</v>
      </c>
      <c r="AQ281" s="579" t="str">
        <f t="shared" si="28"/>
        <v/>
      </c>
      <c r="AR281" s="581" t="str">
        <f t="shared" si="29"/>
        <v/>
      </c>
      <c r="AS281" s="583" t="str">
        <f t="shared" si="30"/>
        <v>6-3</v>
      </c>
      <c r="AT281" s="585" t="str">
        <f t="shared" si="31"/>
        <v/>
      </c>
      <c r="AU281" s="587" t="str">
        <f t="shared" si="32"/>
        <v/>
      </c>
      <c r="AV281" s="589" t="str">
        <f t="shared" si="33"/>
        <v/>
      </c>
      <c r="AW281" s="613" t="str">
        <f>IFERROR(VLOOKUP(功能_33[[#This Row],[流程]],#REF!,1,FALSE),"")</f>
        <v/>
      </c>
    </row>
    <row r="282" spans="1:49" ht="14.25" customHeight="1" x14ac:dyDescent="0.3">
      <c r="C282" s="293" t="s">
        <v>96</v>
      </c>
      <c r="D282" s="293" t="s">
        <v>2912</v>
      </c>
      <c r="E282" s="292" t="s">
        <v>851</v>
      </c>
      <c r="F282" s="293" t="s">
        <v>852</v>
      </c>
      <c r="G282" s="293"/>
      <c r="H282" s="292" t="s">
        <v>195</v>
      </c>
      <c r="I282" s="292" t="s">
        <v>318</v>
      </c>
      <c r="J282" s="226" t="s">
        <v>422</v>
      </c>
      <c r="K282" s="300">
        <v>44489</v>
      </c>
      <c r="L282" s="300">
        <v>44489</v>
      </c>
      <c r="M282" s="300">
        <v>44494</v>
      </c>
      <c r="N282" s="292" t="s">
        <v>12</v>
      </c>
      <c r="O282" s="292" t="s">
        <v>174</v>
      </c>
      <c r="T282" s="292"/>
      <c r="V282" s="292"/>
      <c r="W282" s="292"/>
      <c r="X282" s="293" t="str">
        <f>VLOOKUP(功能_33[[#This Row],[User]],SKL放款!A:G,7,FALSE)</f>
        <v>放款服務課</v>
      </c>
      <c r="Y282" s="300">
        <v>44494</v>
      </c>
      <c r="Z282" s="300" t="s">
        <v>135</v>
      </c>
      <c r="AA282" s="300" t="s">
        <v>3066</v>
      </c>
      <c r="AB282" s="300"/>
      <c r="AC282" s="300"/>
      <c r="AD282" s="300"/>
      <c r="AE282" s="300"/>
      <c r="AF282" s="356"/>
      <c r="AG282" s="300" t="str">
        <f>IFERROR(IF(VLOOKUP(功能_33[[#This Row],[功能代號]],E:Q,11,FALSE)=0,"",VLOOKUP(功能_33[[#This Row],[功能代號]],E:Q,11,FALSE)),"")</f>
        <v>陳政皓</v>
      </c>
      <c r="AH282" s="300"/>
      <c r="AI282" s="300"/>
      <c r="AJ282" s="293"/>
      <c r="AK282" s="300"/>
      <c r="AL282" s="292" t="s">
        <v>192</v>
      </c>
      <c r="AN282" s="293" t="str">
        <f>VLOOKUP(功能_33[[#This Row],[功能代號]],需二審tmp!A:A,1,FALSE)</f>
        <v>L6301</v>
      </c>
      <c r="AO282" s="357">
        <v>44526</v>
      </c>
      <c r="AQ282" s="579" t="str">
        <f t="shared" si="28"/>
        <v/>
      </c>
      <c r="AR282" s="581" t="str">
        <f t="shared" si="29"/>
        <v/>
      </c>
      <c r="AS282" s="583" t="str">
        <f t="shared" si="30"/>
        <v>6-3</v>
      </c>
      <c r="AT282" s="585" t="str">
        <f t="shared" si="31"/>
        <v/>
      </c>
      <c r="AU282" s="587" t="str">
        <f t="shared" si="32"/>
        <v/>
      </c>
      <c r="AV282" s="589" t="str">
        <f t="shared" si="33"/>
        <v/>
      </c>
      <c r="AW282" s="613" t="str">
        <f>IFERROR(VLOOKUP(功能_33[[#This Row],[流程]],#REF!,1,FALSE),"")</f>
        <v/>
      </c>
    </row>
    <row r="283" spans="1:49" ht="14.25" customHeight="1" x14ac:dyDescent="0.3">
      <c r="C283" s="293" t="s">
        <v>96</v>
      </c>
      <c r="D283" s="293" t="s">
        <v>2912</v>
      </c>
      <c r="E283" s="292" t="s">
        <v>853</v>
      </c>
      <c r="F283" s="293" t="s">
        <v>854</v>
      </c>
      <c r="G283" s="293"/>
      <c r="H283" s="292" t="s">
        <v>195</v>
      </c>
      <c r="I283" s="292" t="s">
        <v>318</v>
      </c>
      <c r="J283" s="226" t="s">
        <v>422</v>
      </c>
      <c r="K283" s="300">
        <v>44489</v>
      </c>
      <c r="L283" s="300">
        <v>44489</v>
      </c>
      <c r="M283" s="300">
        <v>44494</v>
      </c>
      <c r="N283" s="292" t="s">
        <v>12</v>
      </c>
      <c r="O283" s="292" t="s">
        <v>174</v>
      </c>
      <c r="T283" s="292"/>
      <c r="V283" s="292"/>
      <c r="W283" s="292"/>
      <c r="X283" s="293" t="str">
        <f>VLOOKUP(功能_33[[#This Row],[User]],SKL放款!A:G,7,FALSE)</f>
        <v>放款服務課</v>
      </c>
      <c r="Y283" s="300">
        <v>44494</v>
      </c>
      <c r="Z283" s="300" t="s">
        <v>135</v>
      </c>
      <c r="AA283" s="300" t="s">
        <v>3066</v>
      </c>
      <c r="AB283" s="300"/>
      <c r="AC283" s="300"/>
      <c r="AD283" s="300"/>
      <c r="AE283" s="300"/>
      <c r="AF283" s="356"/>
      <c r="AG283" s="300" t="str">
        <f>IFERROR(IF(VLOOKUP(功能_33[[#This Row],[功能代號]],E:Q,11,FALSE)=0,"",VLOOKUP(功能_33[[#This Row],[功能代號]],E:Q,11,FALSE)),"")</f>
        <v>陳政皓</v>
      </c>
      <c r="AH283" s="300"/>
      <c r="AI283" s="300"/>
      <c r="AJ283" s="293"/>
      <c r="AK283" s="300"/>
      <c r="AL283" s="292" t="s">
        <v>192</v>
      </c>
      <c r="AN283" s="293" t="str">
        <f>VLOOKUP(功能_33[[#This Row],[功能代號]],需二審tmp!A:A,1,FALSE)</f>
        <v>L6302</v>
      </c>
      <c r="AO283" s="357">
        <v>44526</v>
      </c>
      <c r="AQ283" s="579" t="str">
        <f t="shared" si="28"/>
        <v/>
      </c>
      <c r="AR283" s="581" t="str">
        <f t="shared" si="29"/>
        <v/>
      </c>
      <c r="AS283" s="583" t="str">
        <f t="shared" si="30"/>
        <v>6-3</v>
      </c>
      <c r="AT283" s="585" t="str">
        <f t="shared" si="31"/>
        <v/>
      </c>
      <c r="AU283" s="587" t="str">
        <f t="shared" si="32"/>
        <v/>
      </c>
      <c r="AV283" s="589" t="str">
        <f t="shared" si="33"/>
        <v/>
      </c>
      <c r="AW283" s="613" t="str">
        <f>IFERROR(VLOOKUP(功能_33[[#This Row],[流程]],#REF!,1,FALSE),"")</f>
        <v/>
      </c>
    </row>
    <row r="284" spans="1:49" ht="14.25" customHeight="1" x14ac:dyDescent="0.3">
      <c r="C284" s="293" t="s">
        <v>92</v>
      </c>
      <c r="D284" s="293" t="s">
        <v>2939</v>
      </c>
      <c r="E284" s="292" t="s">
        <v>855</v>
      </c>
      <c r="F284" s="293" t="s">
        <v>856</v>
      </c>
      <c r="G284" s="293" t="s">
        <v>679</v>
      </c>
      <c r="H284" s="292" t="s">
        <v>195</v>
      </c>
      <c r="I284" s="292" t="s">
        <v>206</v>
      </c>
      <c r="J284" s="226" t="s">
        <v>3062</v>
      </c>
      <c r="K284" s="300">
        <v>44494</v>
      </c>
      <c r="L284" s="300">
        <v>44494</v>
      </c>
      <c r="M284" s="300">
        <v>44536</v>
      </c>
      <c r="N284" s="292" t="s">
        <v>12</v>
      </c>
      <c r="O284" s="292" t="s">
        <v>14</v>
      </c>
      <c r="P284" s="271" t="s">
        <v>857</v>
      </c>
      <c r="T284" s="292"/>
      <c r="V284" s="292"/>
      <c r="W284" s="292"/>
      <c r="Y284" s="300">
        <v>44533</v>
      </c>
      <c r="Z284" s="300" t="s">
        <v>198</v>
      </c>
      <c r="AA284" s="300">
        <v>44477</v>
      </c>
      <c r="AB284" s="300">
        <v>44477</v>
      </c>
      <c r="AC284" s="300">
        <v>44539</v>
      </c>
      <c r="AD284" s="300" t="s">
        <v>199</v>
      </c>
      <c r="AE284" s="300"/>
      <c r="AF284" s="356"/>
      <c r="AG284" s="300" t="str">
        <f>IFERROR(IF(VLOOKUP(功能_33[[#This Row],[功能代號]],E:Q,11,FALSE)=0,"",VLOOKUP(功能_33[[#This Row],[功能代號]],E:Q,11,FALSE)),"")</f>
        <v>張舜雯</v>
      </c>
      <c r="AH284" s="300"/>
      <c r="AI284" s="300"/>
      <c r="AJ284" s="293"/>
      <c r="AL284" s="292">
        <v>227</v>
      </c>
      <c r="AM284" s="293" t="s">
        <v>858</v>
      </c>
      <c r="AN284" s="293" t="e">
        <f>VLOOKUP(功能_33[[#This Row],[功能代號]],需二審tmp!A:A,1,FALSE)</f>
        <v>#N/A</v>
      </c>
      <c r="AO284" s="357">
        <v>44523</v>
      </c>
      <c r="AQ284" s="579" t="str">
        <f t="shared" si="28"/>
        <v>2-3</v>
      </c>
      <c r="AR284" s="581" t="str">
        <f t="shared" si="29"/>
        <v/>
      </c>
      <c r="AS284" s="583" t="str">
        <f t="shared" si="30"/>
        <v/>
      </c>
      <c r="AT284" s="585" t="str">
        <f t="shared" si="31"/>
        <v/>
      </c>
      <c r="AU284" s="587" t="str">
        <f t="shared" si="32"/>
        <v/>
      </c>
      <c r="AV284" s="589" t="str">
        <f t="shared" si="33"/>
        <v/>
      </c>
      <c r="AW284" s="613" t="str">
        <f>IFERROR(VLOOKUP(功能_33[[#This Row],[流程]],#REF!,1,FALSE),"")</f>
        <v/>
      </c>
    </row>
    <row r="285" spans="1:49" ht="14.25" customHeight="1" x14ac:dyDescent="0.3">
      <c r="C285" s="293" t="s">
        <v>92</v>
      </c>
      <c r="D285" s="293" t="s">
        <v>2939</v>
      </c>
      <c r="E285" s="292" t="s">
        <v>859</v>
      </c>
      <c r="F285" s="220" t="s">
        <v>860</v>
      </c>
      <c r="G285" s="293" t="s">
        <v>861</v>
      </c>
      <c r="H285" s="292" t="s">
        <v>195</v>
      </c>
      <c r="I285" s="292" t="s">
        <v>206</v>
      </c>
      <c r="J285" s="226" t="s">
        <v>3062</v>
      </c>
      <c r="K285" s="300">
        <v>44494</v>
      </c>
      <c r="L285" s="300">
        <v>44494</v>
      </c>
      <c r="M285" s="300">
        <v>44536</v>
      </c>
      <c r="N285" s="292" t="s">
        <v>12</v>
      </c>
      <c r="O285" s="292" t="s">
        <v>14</v>
      </c>
      <c r="P285" s="271" t="s">
        <v>857</v>
      </c>
      <c r="T285" s="292"/>
      <c r="V285" s="292"/>
      <c r="W285" s="292"/>
      <c r="X285" s="293" t="str">
        <f>VLOOKUP(功能_33[[#This Row],[User]],SKL放款!A:G,7,FALSE)</f>
        <v>放款管理課</v>
      </c>
      <c r="Y285" s="300">
        <v>44533</v>
      </c>
      <c r="Z285" s="300">
        <v>44470</v>
      </c>
      <c r="AA285" s="300">
        <f>IF(功能_33[[#This Row],[URS交二審]]=0,"",功能_33[[#This Row],[URS交二審]]+7)</f>
        <v>44477</v>
      </c>
      <c r="AB285" s="300">
        <f>IF(功能_33[[#This Row],[URS交二審]]=0,"",功能_33[[#This Row],[URS交二審]]+7)</f>
        <v>44477</v>
      </c>
      <c r="AC285" s="300">
        <v>44539</v>
      </c>
      <c r="AD285" s="300" t="s">
        <v>199</v>
      </c>
      <c r="AE285" s="300"/>
      <c r="AF285" s="356"/>
      <c r="AG285" s="300" t="str">
        <f>IFERROR(IF(VLOOKUP(功能_33[[#This Row],[功能代號]],E:Q,11,FALSE)=0,"",VLOOKUP(功能_33[[#This Row],[功能代號]],E:Q,11,FALSE)),"")</f>
        <v>張舜雯</v>
      </c>
      <c r="AH285" s="300"/>
      <c r="AI285" s="300"/>
      <c r="AJ285" s="293"/>
      <c r="AL285" s="292">
        <v>227</v>
      </c>
      <c r="AM285" s="293" t="s">
        <v>862</v>
      </c>
      <c r="AN285" s="293" t="str">
        <f>VLOOKUP(功能_33[[#This Row],[功能代號]],需二審tmp!A:A,1,FALSE)</f>
        <v>L2035</v>
      </c>
      <c r="AO285" s="357">
        <v>44523</v>
      </c>
      <c r="AQ285" s="579" t="str">
        <f t="shared" si="28"/>
        <v>2-3</v>
      </c>
      <c r="AR285" s="581" t="str">
        <f t="shared" si="29"/>
        <v/>
      </c>
      <c r="AS285" s="583" t="str">
        <f t="shared" si="30"/>
        <v/>
      </c>
      <c r="AT285" s="585" t="str">
        <f t="shared" si="31"/>
        <v/>
      </c>
      <c r="AU285" s="587" t="str">
        <f t="shared" si="32"/>
        <v/>
      </c>
      <c r="AV285" s="589" t="str">
        <f t="shared" si="33"/>
        <v/>
      </c>
      <c r="AW285" s="613" t="str">
        <f>IFERROR(VLOOKUP(功能_33[[#This Row],[流程]],#REF!,1,FALSE),"")</f>
        <v/>
      </c>
    </row>
    <row r="286" spans="1:49" ht="14.25" customHeight="1" x14ac:dyDescent="0.3">
      <c r="C286" s="293" t="s">
        <v>92</v>
      </c>
      <c r="D286" s="293" t="s">
        <v>2939</v>
      </c>
      <c r="E286" s="292" t="s">
        <v>863</v>
      </c>
      <c r="F286" s="293" t="s">
        <v>864</v>
      </c>
      <c r="G286" s="293" t="s">
        <v>679</v>
      </c>
      <c r="H286" s="292" t="s">
        <v>195</v>
      </c>
      <c r="I286" s="292" t="s">
        <v>206</v>
      </c>
      <c r="J286" s="226" t="s">
        <v>3062</v>
      </c>
      <c r="K286" s="300">
        <v>44494</v>
      </c>
      <c r="L286" s="300">
        <v>44494</v>
      </c>
      <c r="M286" s="300">
        <v>44536</v>
      </c>
      <c r="N286" s="292" t="s">
        <v>12</v>
      </c>
      <c r="O286" s="292" t="s">
        <v>14</v>
      </c>
      <c r="P286" s="271" t="s">
        <v>857</v>
      </c>
      <c r="T286" s="292"/>
      <c r="V286" s="292"/>
      <c r="W286" s="292"/>
      <c r="X286" s="293" t="str">
        <f>VLOOKUP(功能_33[[#This Row],[User]],SKL放款!A:G,7,FALSE)</f>
        <v>放款管理課</v>
      </c>
      <c r="Y286" s="300">
        <v>44533</v>
      </c>
      <c r="Z286" s="300" t="s">
        <v>198</v>
      </c>
      <c r="AA286" s="300">
        <v>44477</v>
      </c>
      <c r="AB286" s="300">
        <v>44477</v>
      </c>
      <c r="AC286" s="300">
        <v>44539</v>
      </c>
      <c r="AD286" s="300" t="s">
        <v>199</v>
      </c>
      <c r="AE286" s="300"/>
      <c r="AF286" s="356"/>
      <c r="AG286" s="300" t="str">
        <f>IFERROR(IF(VLOOKUP(功能_33[[#This Row],[功能代號]],E:Q,11,FALSE)=0,"",VLOOKUP(功能_33[[#This Row],[功能代號]],E:Q,11,FALSE)),"")</f>
        <v>張舜雯</v>
      </c>
      <c r="AH286" s="300"/>
      <c r="AI286" s="300"/>
      <c r="AJ286" s="293"/>
      <c r="AL286" s="292" t="s">
        <v>192</v>
      </c>
      <c r="AN286" s="293" t="e">
        <f>VLOOKUP(功能_33[[#This Row],[功能代號]],需二審tmp!A:A,1,FALSE)</f>
        <v>#N/A</v>
      </c>
      <c r="AO286" s="357">
        <v>44523</v>
      </c>
      <c r="AQ286" s="579" t="str">
        <f t="shared" si="28"/>
        <v>2-3</v>
      </c>
      <c r="AR286" s="581" t="str">
        <f t="shared" si="29"/>
        <v/>
      </c>
      <c r="AS286" s="583" t="str">
        <f t="shared" si="30"/>
        <v/>
      </c>
      <c r="AT286" s="585" t="str">
        <f t="shared" si="31"/>
        <v/>
      </c>
      <c r="AU286" s="587" t="str">
        <f t="shared" si="32"/>
        <v/>
      </c>
      <c r="AV286" s="589" t="str">
        <f t="shared" si="33"/>
        <v/>
      </c>
      <c r="AW286" s="613" t="str">
        <f>IFERROR(VLOOKUP(功能_33[[#This Row],[流程]],#REF!,1,FALSE),"")</f>
        <v/>
      </c>
    </row>
    <row r="287" spans="1:49" ht="14.25" customHeight="1" x14ac:dyDescent="0.3">
      <c r="C287" s="293" t="s">
        <v>92</v>
      </c>
      <c r="D287" s="293" t="s">
        <v>2939</v>
      </c>
      <c r="E287" s="292" t="s">
        <v>865</v>
      </c>
      <c r="F287" s="293" t="s">
        <v>866</v>
      </c>
      <c r="G287" s="293" t="s">
        <v>867</v>
      </c>
      <c r="H287" s="292" t="s">
        <v>195</v>
      </c>
      <c r="I287" s="292" t="s">
        <v>206</v>
      </c>
      <c r="J287" s="226" t="s">
        <v>3062</v>
      </c>
      <c r="K287" s="300">
        <v>44494</v>
      </c>
      <c r="L287" s="300">
        <v>44494</v>
      </c>
      <c r="M287" s="300">
        <v>44536</v>
      </c>
      <c r="N287" s="292" t="s">
        <v>12</v>
      </c>
      <c r="O287" s="292" t="s">
        <v>14</v>
      </c>
      <c r="P287" s="271" t="s">
        <v>857</v>
      </c>
      <c r="T287" s="292"/>
      <c r="V287" s="292"/>
      <c r="W287" s="292"/>
      <c r="X287" s="293" t="str">
        <f>VLOOKUP(功能_33[[#This Row],[User]],SKL放款!A:G,7,FALSE)</f>
        <v>放款管理課</v>
      </c>
      <c r="Y287" s="300">
        <v>44533</v>
      </c>
      <c r="Z287" s="300">
        <v>44470</v>
      </c>
      <c r="AA287" s="300">
        <f>IF(功能_33[[#This Row],[URS交二審]]=0,"",功能_33[[#This Row],[URS交二審]]+7)</f>
        <v>44477</v>
      </c>
      <c r="AB287" s="300">
        <f>IF(功能_33[[#This Row],[URS交二審]]=0,"",功能_33[[#This Row],[URS交二審]]+7)</f>
        <v>44477</v>
      </c>
      <c r="AC287" s="300">
        <v>44539</v>
      </c>
      <c r="AD287" s="300" t="s">
        <v>199</v>
      </c>
      <c r="AE287" s="300"/>
      <c r="AF287" s="356"/>
      <c r="AG287" s="300" t="str">
        <f>IFERROR(IF(VLOOKUP(功能_33[[#This Row],[功能代號]],E:Q,11,FALSE)=0,"",VLOOKUP(功能_33[[#This Row],[功能代號]],E:Q,11,FALSE)),"")</f>
        <v>張舜雯</v>
      </c>
      <c r="AH287" s="300"/>
      <c r="AI287" s="300"/>
      <c r="AJ287" s="293"/>
      <c r="AL287" s="292">
        <v>227</v>
      </c>
      <c r="AM287" s="293" t="s">
        <v>868</v>
      </c>
      <c r="AN287" s="293" t="str">
        <f>VLOOKUP(功能_33[[#This Row],[功能代號]],需二審tmp!A:A,1,FALSE)</f>
        <v>L2306</v>
      </c>
      <c r="AO287" s="357">
        <v>44523</v>
      </c>
      <c r="AQ287" s="579" t="str">
        <f t="shared" si="28"/>
        <v>2-3</v>
      </c>
      <c r="AR287" s="581" t="str">
        <f t="shared" si="29"/>
        <v/>
      </c>
      <c r="AS287" s="583" t="str">
        <f t="shared" si="30"/>
        <v/>
      </c>
      <c r="AT287" s="585" t="str">
        <f t="shared" si="31"/>
        <v/>
      </c>
      <c r="AU287" s="587" t="str">
        <f t="shared" si="32"/>
        <v/>
      </c>
      <c r="AV287" s="589" t="str">
        <f t="shared" si="33"/>
        <v/>
      </c>
      <c r="AW287" s="613" t="str">
        <f>IFERROR(VLOOKUP(功能_33[[#This Row],[流程]],#REF!,1,FALSE),"")</f>
        <v/>
      </c>
    </row>
    <row r="288" spans="1:49" ht="14.25" customHeight="1" x14ac:dyDescent="0.3">
      <c r="C288" s="293" t="s">
        <v>92</v>
      </c>
      <c r="D288" s="293" t="s">
        <v>2944</v>
      </c>
      <c r="E288" s="292" t="s">
        <v>869</v>
      </c>
      <c r="F288" s="293" t="s">
        <v>870</v>
      </c>
      <c r="G288" s="293" t="s">
        <v>679</v>
      </c>
      <c r="H288" s="292" t="s">
        <v>138</v>
      </c>
      <c r="I288" s="292" t="s">
        <v>206</v>
      </c>
      <c r="J288" s="226" t="s">
        <v>3002</v>
      </c>
      <c r="K288" s="300">
        <v>44494</v>
      </c>
      <c r="L288" s="300">
        <v>44494</v>
      </c>
      <c r="M288" s="300">
        <v>44536</v>
      </c>
      <c r="N288" s="292" t="s">
        <v>12</v>
      </c>
      <c r="O288" s="292" t="s">
        <v>14</v>
      </c>
      <c r="P288" s="271" t="s">
        <v>857</v>
      </c>
      <c r="T288" s="292"/>
      <c r="V288" s="292"/>
      <c r="W288" s="292"/>
      <c r="X288" s="293" t="str">
        <f>VLOOKUP(功能_33[[#This Row],[User]],SKL放款!A:G,7,FALSE)</f>
        <v>放款管理課</v>
      </c>
      <c r="Y288" s="300">
        <v>44533</v>
      </c>
      <c r="Z288" s="300" t="s">
        <v>198</v>
      </c>
      <c r="AA288" s="300">
        <v>44543</v>
      </c>
      <c r="AB288" s="300"/>
      <c r="AC288" s="300"/>
      <c r="AD288" s="300" t="s">
        <v>199</v>
      </c>
      <c r="AE288" s="300"/>
      <c r="AF288" s="356"/>
      <c r="AG288" s="300" t="str">
        <f>IFERROR(IF(VLOOKUP(功能_33[[#This Row],[功能代號]],E:Q,11,FALSE)=0,"",VLOOKUP(功能_33[[#This Row],[功能代號]],E:Q,11,FALSE)),"")</f>
        <v>張舜雯</v>
      </c>
      <c r="AH288" s="300"/>
      <c r="AI288" s="300"/>
      <c r="AJ288" s="293"/>
      <c r="AL288" s="292" t="s">
        <v>192</v>
      </c>
      <c r="AN288" s="293" t="e">
        <f>VLOOKUP(功能_33[[#This Row],[功能代號]],需二審tmp!A:A,1,FALSE)</f>
        <v>#N/A</v>
      </c>
      <c r="AO288" s="357">
        <v>44523</v>
      </c>
      <c r="AQ288" s="579" t="str">
        <f t="shared" si="28"/>
        <v/>
      </c>
      <c r="AR288" s="581" t="str">
        <f t="shared" si="29"/>
        <v/>
      </c>
      <c r="AS288" s="583" t="str">
        <f t="shared" si="30"/>
        <v>2-2</v>
      </c>
      <c r="AT288" s="585" t="str">
        <f t="shared" si="31"/>
        <v/>
      </c>
      <c r="AU288" s="587" t="str">
        <f t="shared" si="32"/>
        <v/>
      </c>
      <c r="AV288" s="589" t="str">
        <f t="shared" si="33"/>
        <v/>
      </c>
      <c r="AW288" s="613" t="str">
        <f>IFERROR(VLOOKUP(功能_33[[#This Row],[流程]],#REF!,1,FALSE),"")</f>
        <v/>
      </c>
    </row>
    <row r="289" spans="3:49" ht="14.25" customHeight="1" x14ac:dyDescent="0.3">
      <c r="C289" s="293" t="s">
        <v>92</v>
      </c>
      <c r="D289" s="293" t="s">
        <v>2944</v>
      </c>
      <c r="E289" s="292" t="s">
        <v>871</v>
      </c>
      <c r="F289" s="293" t="s">
        <v>872</v>
      </c>
      <c r="G289" s="293" t="s">
        <v>873</v>
      </c>
      <c r="H289" s="292" t="s">
        <v>138</v>
      </c>
      <c r="I289" s="292" t="s">
        <v>206</v>
      </c>
      <c r="J289" s="226" t="s">
        <v>197</v>
      </c>
      <c r="K289" s="300">
        <v>44494</v>
      </c>
      <c r="L289" s="300">
        <v>44494</v>
      </c>
      <c r="M289" s="300">
        <v>44536</v>
      </c>
      <c r="N289" s="292" t="s">
        <v>12</v>
      </c>
      <c r="O289" s="292" t="s">
        <v>14</v>
      </c>
      <c r="P289" s="271" t="s">
        <v>857</v>
      </c>
      <c r="T289" s="292"/>
      <c r="V289" s="292"/>
      <c r="W289" s="292"/>
      <c r="X289" s="293" t="str">
        <f>VLOOKUP(功能_33[[#This Row],[User]],SKL放款!A:G,7,FALSE)</f>
        <v>放款管理課</v>
      </c>
      <c r="Y289" s="300">
        <v>44536</v>
      </c>
      <c r="Z289" s="300" t="s">
        <v>135</v>
      </c>
      <c r="AA289" s="300">
        <v>44543</v>
      </c>
      <c r="AB289" s="300"/>
      <c r="AC289" s="300"/>
      <c r="AD289" s="300"/>
      <c r="AE289" s="300"/>
      <c r="AF289" s="356"/>
      <c r="AG289" s="300" t="str">
        <f>IFERROR(IF(VLOOKUP(功能_33[[#This Row],[功能代號]],E:Q,11,FALSE)=0,"",VLOOKUP(功能_33[[#This Row],[功能代號]],E:Q,11,FALSE)),"")</f>
        <v>張舜雯</v>
      </c>
      <c r="AH289" s="300"/>
      <c r="AI289" s="300"/>
      <c r="AJ289" s="293"/>
      <c r="AL289" s="292" t="s">
        <v>192</v>
      </c>
      <c r="AN289" s="293" t="str">
        <f>VLOOKUP(功能_33[[#This Row],[功能代號]],需二審tmp!A:A,1,FALSE)</f>
        <v>L2023</v>
      </c>
      <c r="AO289" s="357">
        <v>44536</v>
      </c>
      <c r="AQ289" s="579" t="str">
        <f t="shared" si="28"/>
        <v/>
      </c>
      <c r="AR289" s="581" t="str">
        <f t="shared" si="29"/>
        <v/>
      </c>
      <c r="AS289" s="583" t="str">
        <f t="shared" si="30"/>
        <v>2-2</v>
      </c>
      <c r="AT289" s="585" t="str">
        <f t="shared" si="31"/>
        <v/>
      </c>
      <c r="AU289" s="587" t="str">
        <f t="shared" si="32"/>
        <v/>
      </c>
      <c r="AV289" s="589" t="str">
        <f t="shared" si="33"/>
        <v/>
      </c>
      <c r="AW289" s="613" t="str">
        <f>IFERROR(VLOOKUP(功能_33[[#This Row],[流程]],#REF!,1,FALSE),"")</f>
        <v/>
      </c>
    </row>
    <row r="290" spans="3:49" ht="14.25" customHeight="1" x14ac:dyDescent="0.3">
      <c r="C290" s="293" t="s">
        <v>92</v>
      </c>
      <c r="D290" s="293" t="s">
        <v>2944</v>
      </c>
      <c r="E290" s="292" t="s">
        <v>874</v>
      </c>
      <c r="F290" s="220" t="s">
        <v>875</v>
      </c>
      <c r="G290" s="293" t="s">
        <v>679</v>
      </c>
      <c r="H290" s="292" t="s">
        <v>138</v>
      </c>
      <c r="I290" s="292" t="s">
        <v>206</v>
      </c>
      <c r="J290" s="226" t="s">
        <v>197</v>
      </c>
      <c r="K290" s="300">
        <v>44494</v>
      </c>
      <c r="L290" s="300">
        <v>44494</v>
      </c>
      <c r="M290" s="300">
        <v>44536</v>
      </c>
      <c r="N290" s="292" t="s">
        <v>12</v>
      </c>
      <c r="O290" s="292" t="s">
        <v>13</v>
      </c>
      <c r="P290" s="271" t="s">
        <v>876</v>
      </c>
      <c r="T290" s="292"/>
      <c r="V290" s="292"/>
      <c r="W290" s="292"/>
      <c r="X290" s="293" t="str">
        <f>VLOOKUP(功能_33[[#This Row],[User]],SKL放款!A:G,7,FALSE)</f>
        <v>放款推展課</v>
      </c>
      <c r="Y290" s="300">
        <v>44533</v>
      </c>
      <c r="Z290" s="300">
        <v>44533</v>
      </c>
      <c r="AA290" s="300">
        <v>44543</v>
      </c>
      <c r="AB290" s="300"/>
      <c r="AC290" s="300"/>
      <c r="AD290" s="300"/>
      <c r="AE290" s="300"/>
      <c r="AF290" s="356"/>
      <c r="AG290" s="300" t="str">
        <f>IFERROR(IF(VLOOKUP(功能_33[[#This Row],[功能代號]],E:Q,11,FALSE)=0,"",VLOOKUP(功能_33[[#This Row],[功能代號]],E:Q,11,FALSE)),"")</f>
        <v>李珮君</v>
      </c>
      <c r="AH290" s="300"/>
      <c r="AI290" s="300"/>
      <c r="AJ290" s="293"/>
      <c r="AL290" s="292" t="s">
        <v>192</v>
      </c>
      <c r="AN290" s="293" t="str">
        <f>VLOOKUP(功能_33[[#This Row],[功能代號]],需二審tmp!A:A,1,FALSE)</f>
        <v>L2222</v>
      </c>
      <c r="AO290" s="357">
        <v>44523</v>
      </c>
      <c r="AQ290" s="579" t="str">
        <f t="shared" si="28"/>
        <v/>
      </c>
      <c r="AR290" s="581" t="str">
        <f t="shared" si="29"/>
        <v/>
      </c>
      <c r="AS290" s="583" t="str">
        <f t="shared" si="30"/>
        <v>2-2</v>
      </c>
      <c r="AT290" s="585" t="str">
        <f t="shared" si="31"/>
        <v/>
      </c>
      <c r="AU290" s="587" t="str">
        <f t="shared" si="32"/>
        <v/>
      </c>
      <c r="AV290" s="589" t="str">
        <f t="shared" si="33"/>
        <v/>
      </c>
      <c r="AW290" s="613" t="str">
        <f>IFERROR(VLOOKUP(功能_33[[#This Row],[流程]],#REF!,1,FALSE),"")</f>
        <v/>
      </c>
    </row>
    <row r="291" spans="3:49" ht="14.25" customHeight="1" x14ac:dyDescent="0.3">
      <c r="C291" s="293" t="s">
        <v>92</v>
      </c>
      <c r="D291" s="293" t="s">
        <v>2939</v>
      </c>
      <c r="E291" s="292" t="s">
        <v>877</v>
      </c>
      <c r="F291" s="293" t="s">
        <v>878</v>
      </c>
      <c r="G291" s="293"/>
      <c r="H291" s="292" t="s">
        <v>195</v>
      </c>
      <c r="I291" s="292" t="s">
        <v>206</v>
      </c>
      <c r="J291" s="226" t="s">
        <v>3062</v>
      </c>
      <c r="K291" s="300">
        <v>44494</v>
      </c>
      <c r="L291" s="300">
        <v>44494</v>
      </c>
      <c r="M291" s="300">
        <v>44536</v>
      </c>
      <c r="N291" s="292" t="s">
        <v>10</v>
      </c>
      <c r="O291" s="292" t="s">
        <v>13</v>
      </c>
      <c r="T291" s="292"/>
      <c r="V291" s="292"/>
      <c r="W291" s="292"/>
      <c r="X291" s="293" t="str">
        <f>VLOOKUP(功能_33[[#This Row],[User]],SKL放款!A:G,7,FALSE)</f>
        <v>放款推展課</v>
      </c>
      <c r="Y291" s="300">
        <v>44533</v>
      </c>
      <c r="Z291" s="300">
        <v>44477</v>
      </c>
      <c r="AA291" s="300">
        <v>44477</v>
      </c>
      <c r="AB291" s="300">
        <v>44477</v>
      </c>
      <c r="AC291" s="300">
        <v>44539</v>
      </c>
      <c r="AD291" s="300" t="s">
        <v>199</v>
      </c>
      <c r="AE291" s="300"/>
      <c r="AF291" s="356"/>
      <c r="AG291" s="300" t="str">
        <f>IFERROR(IF(VLOOKUP(功能_33[[#This Row],[功能代號]],E:Q,11,FALSE)=0,"",VLOOKUP(功能_33[[#This Row],[功能代號]],E:Q,11,FALSE)),"")</f>
        <v>李珮君</v>
      </c>
      <c r="AH291" s="300"/>
      <c r="AI291" s="300"/>
      <c r="AJ291" s="293"/>
      <c r="AK291" s="300"/>
      <c r="AL291" s="292">
        <v>217</v>
      </c>
      <c r="AM291" s="293" t="s">
        <v>879</v>
      </c>
      <c r="AN291" s="293" t="e">
        <f>VLOOKUP(功能_33[[#This Row],[功能代號]],需二審tmp!A:A,1,FALSE)</f>
        <v>#N/A</v>
      </c>
      <c r="AO291" s="357">
        <v>44523</v>
      </c>
      <c r="AQ291" s="579" t="str">
        <f t="shared" si="28"/>
        <v>2-3</v>
      </c>
      <c r="AR291" s="581" t="str">
        <f t="shared" si="29"/>
        <v/>
      </c>
      <c r="AS291" s="583" t="str">
        <f t="shared" si="30"/>
        <v/>
      </c>
      <c r="AT291" s="585" t="str">
        <f t="shared" si="31"/>
        <v/>
      </c>
      <c r="AU291" s="587" t="str">
        <f t="shared" si="32"/>
        <v/>
      </c>
      <c r="AV291" s="589" t="str">
        <f t="shared" si="33"/>
        <v/>
      </c>
      <c r="AW291" s="613" t="str">
        <f>IFERROR(VLOOKUP(功能_33[[#This Row],[流程]],#REF!,1,FALSE),"")</f>
        <v/>
      </c>
    </row>
    <row r="292" spans="3:49" ht="14.25" customHeight="1" x14ac:dyDescent="0.3">
      <c r="C292" s="293" t="s">
        <v>92</v>
      </c>
      <c r="D292" s="439" t="s">
        <v>2930</v>
      </c>
      <c r="E292" s="292" t="s">
        <v>880</v>
      </c>
      <c r="F292" s="271" t="s">
        <v>881</v>
      </c>
      <c r="G292" s="271"/>
      <c r="H292" s="292" t="s">
        <v>195</v>
      </c>
      <c r="I292" s="292" t="s">
        <v>206</v>
      </c>
      <c r="J292" s="226" t="s">
        <v>197</v>
      </c>
      <c r="K292" s="300">
        <v>44494</v>
      </c>
      <c r="L292" s="300">
        <v>44490</v>
      </c>
      <c r="M292" s="300">
        <f>IFERROR(IF(VLOOKUP(功能_33[[#This Row],[功能代號]],討論項目!A:H,8,FALSE)=0,"",VLOOKUP(功能_33[[#This Row],[功能代號]],討論項目!A:H,8,FALSE)),"")</f>
        <v>44490</v>
      </c>
      <c r="N292" s="292" t="s">
        <v>7</v>
      </c>
      <c r="O292" s="292" t="s">
        <v>174</v>
      </c>
      <c r="T292" s="292"/>
      <c r="V292" s="292"/>
      <c r="W292" s="292"/>
      <c r="X292" s="293" t="str">
        <f>VLOOKUP(功能_33[[#This Row],[User]],SKL放款!A:G,7,FALSE)</f>
        <v>放款服務課</v>
      </c>
      <c r="Y292" s="300">
        <v>44533</v>
      </c>
      <c r="Z292" s="300" t="s">
        <v>135</v>
      </c>
      <c r="AA292" s="300">
        <v>44531</v>
      </c>
      <c r="AB292" s="300">
        <v>44531</v>
      </c>
      <c r="AC292" s="300"/>
      <c r="AD292" s="300"/>
      <c r="AE292" s="300"/>
      <c r="AF292" s="356"/>
      <c r="AG292" s="300" t="str">
        <f>IFERROR(IF(VLOOKUP(功能_33[[#This Row],[功能代號]],E:Q,11,FALSE)=0,"",VLOOKUP(功能_33[[#This Row],[功能代號]],E:Q,11,FALSE)),"")</f>
        <v>陳政皓</v>
      </c>
      <c r="AH292" s="300"/>
      <c r="AI292" s="300"/>
      <c r="AJ292" s="293"/>
      <c r="AK292" s="300"/>
      <c r="AL292" s="292" t="s">
        <v>192</v>
      </c>
      <c r="AN292" s="293" t="str">
        <f>VLOOKUP(功能_33[[#This Row],[功能代號]],需二審tmp!A:A,1,FALSE)</f>
        <v>L2980</v>
      </c>
      <c r="AO292" s="357">
        <v>44523</v>
      </c>
      <c r="AQ292" s="579" t="str">
        <f t="shared" si="28"/>
        <v/>
      </c>
      <c r="AR292" s="581" t="str">
        <f t="shared" si="29"/>
        <v>2-9</v>
      </c>
      <c r="AS292" s="583" t="str">
        <f t="shared" si="30"/>
        <v/>
      </c>
      <c r="AT292" s="585" t="str">
        <f t="shared" si="31"/>
        <v/>
      </c>
      <c r="AU292" s="587" t="str">
        <f t="shared" si="32"/>
        <v/>
      </c>
      <c r="AV292" s="589" t="str">
        <f t="shared" si="33"/>
        <v/>
      </c>
      <c r="AW292" s="613" t="str">
        <f>IFERROR(VLOOKUP(功能_33[[#This Row],[流程]],#REF!,1,FALSE),"")</f>
        <v/>
      </c>
    </row>
    <row r="293" spans="3:49" ht="14.25" customHeight="1" x14ac:dyDescent="0.3">
      <c r="C293" s="293" t="s">
        <v>92</v>
      </c>
      <c r="D293" s="360" t="s">
        <v>2941</v>
      </c>
      <c r="E293" s="292" t="s">
        <v>882</v>
      </c>
      <c r="F293" s="293" t="s">
        <v>883</v>
      </c>
      <c r="G293" s="293"/>
      <c r="H293" s="292" t="s">
        <v>195</v>
      </c>
      <c r="I293" s="292" t="s">
        <v>206</v>
      </c>
      <c r="J293" s="226" t="s">
        <v>3002</v>
      </c>
      <c r="K293" s="300">
        <v>44494</v>
      </c>
      <c r="L293" s="300">
        <v>44494</v>
      </c>
      <c r="M293" s="300">
        <v>44536</v>
      </c>
      <c r="N293" s="292" t="s">
        <v>12</v>
      </c>
      <c r="O293" s="292" t="s">
        <v>174</v>
      </c>
      <c r="T293" s="292"/>
      <c r="V293" s="292"/>
      <c r="W293" s="292"/>
      <c r="X293" s="293" t="str">
        <f>VLOOKUP(功能_33[[#This Row],[User]],SKL放款!A:G,7,FALSE)</f>
        <v>放款服務課</v>
      </c>
      <c r="Y293" s="300">
        <v>44533</v>
      </c>
      <c r="Z293" s="300" t="s">
        <v>198</v>
      </c>
      <c r="AA293" s="300">
        <v>44477</v>
      </c>
      <c r="AB293" s="300">
        <v>44477</v>
      </c>
      <c r="AC293" s="300"/>
      <c r="AD293" s="300" t="s">
        <v>199</v>
      </c>
      <c r="AE293" s="300"/>
      <c r="AF293" s="356"/>
      <c r="AG293" s="300" t="str">
        <f>IFERROR(IF(VLOOKUP(功能_33[[#This Row],[功能代號]],E:Q,11,FALSE)=0,"",VLOOKUP(功能_33[[#This Row],[功能代號]],E:Q,11,FALSE)),"")</f>
        <v>陳政皓</v>
      </c>
      <c r="AH293" s="300"/>
      <c r="AI293" s="300"/>
      <c r="AJ293" s="293"/>
      <c r="AK293" s="300"/>
      <c r="AL293" s="292">
        <v>210</v>
      </c>
      <c r="AM293" s="293" t="s">
        <v>884</v>
      </c>
      <c r="AN293" s="293" t="e">
        <f>VLOOKUP(功能_33[[#This Row],[功能代號]],需二審tmp!A:A,1,FALSE)</f>
        <v>#N/A</v>
      </c>
      <c r="AO293" s="357">
        <v>44523</v>
      </c>
      <c r="AQ293" s="579" t="str">
        <f t="shared" si="28"/>
        <v/>
      </c>
      <c r="AR293" s="581" t="str">
        <f t="shared" si="29"/>
        <v>2-9</v>
      </c>
      <c r="AS293" s="583" t="str">
        <f t="shared" si="30"/>
        <v/>
      </c>
      <c r="AT293" s="585" t="str">
        <f t="shared" si="31"/>
        <v/>
      </c>
      <c r="AU293" s="587" t="str">
        <f t="shared" si="32"/>
        <v/>
      </c>
      <c r="AV293" s="589" t="str">
        <f t="shared" si="33"/>
        <v/>
      </c>
      <c r="AW293" s="613" t="str">
        <f>IFERROR(VLOOKUP(功能_33[[#This Row],[流程]],#REF!,1,FALSE),"")</f>
        <v/>
      </c>
    </row>
    <row r="294" spans="3:49" ht="14.25" customHeight="1" x14ac:dyDescent="0.3">
      <c r="C294" s="293" t="s">
        <v>92</v>
      </c>
      <c r="D294" s="360" t="s">
        <v>2941</v>
      </c>
      <c r="E294" s="292" t="s">
        <v>885</v>
      </c>
      <c r="F294" s="293" t="s">
        <v>886</v>
      </c>
      <c r="G294" s="293"/>
      <c r="H294" s="292" t="s">
        <v>195</v>
      </c>
      <c r="I294" s="292" t="s">
        <v>206</v>
      </c>
      <c r="J294" s="226" t="s">
        <v>197</v>
      </c>
      <c r="K294" s="300">
        <v>44494</v>
      </c>
      <c r="L294" s="300">
        <v>44494</v>
      </c>
      <c r="M294" s="300">
        <f>IFERROR(IF(VLOOKUP(功能_33[[#This Row],[功能代號]],討論項目!A:H,8,FALSE)=0,"",VLOOKUP(功能_33[[#This Row],[功能代號]],討論項目!A:H,8,FALSE)),"")</f>
        <v>44494</v>
      </c>
      <c r="N294" s="292" t="s">
        <v>12</v>
      </c>
      <c r="O294" s="292" t="s">
        <v>174</v>
      </c>
      <c r="T294" s="292"/>
      <c r="V294" s="292"/>
      <c r="W294" s="292"/>
      <c r="X294" s="293" t="str">
        <f>VLOOKUP(功能_33[[#This Row],[User]],SKL放款!A:G,7,FALSE)</f>
        <v>放款服務課</v>
      </c>
      <c r="Y294" s="300">
        <v>44533</v>
      </c>
      <c r="Z294" s="300" t="s">
        <v>135</v>
      </c>
      <c r="AA294" s="300">
        <v>44529</v>
      </c>
      <c r="AB294" s="300">
        <v>44529</v>
      </c>
      <c r="AC294" s="300"/>
      <c r="AD294" s="300"/>
      <c r="AE294" s="300"/>
      <c r="AF294" s="356"/>
      <c r="AG294" s="300" t="str">
        <f>IFERROR(IF(VLOOKUP(功能_33[[#This Row],[功能代號]],E:Q,11,FALSE)=0,"",VLOOKUP(功能_33[[#This Row],[功能代號]],E:Q,11,FALSE)),"")</f>
        <v>陳政皓</v>
      </c>
      <c r="AH294" s="300"/>
      <c r="AI294" s="300"/>
      <c r="AJ294" s="293"/>
      <c r="AK294" s="300"/>
      <c r="AL294" s="292">
        <v>231</v>
      </c>
      <c r="AM294" s="293" t="s">
        <v>887</v>
      </c>
      <c r="AN294" s="293" t="str">
        <f>VLOOKUP(功能_33[[#This Row],[功能代號]],需二審tmp!A:A,1,FALSE)</f>
        <v>L2703</v>
      </c>
      <c r="AO294" s="357">
        <v>44523</v>
      </c>
      <c r="AQ294" s="579" t="str">
        <f t="shared" si="28"/>
        <v/>
      </c>
      <c r="AR294" s="581" t="str">
        <f t="shared" si="29"/>
        <v>2-9</v>
      </c>
      <c r="AS294" s="583" t="str">
        <f t="shared" si="30"/>
        <v/>
      </c>
      <c r="AT294" s="585" t="str">
        <f t="shared" si="31"/>
        <v/>
      </c>
      <c r="AU294" s="587" t="str">
        <f t="shared" si="32"/>
        <v/>
      </c>
      <c r="AV294" s="589" t="str">
        <f t="shared" si="33"/>
        <v/>
      </c>
      <c r="AW294" s="613" t="str">
        <f>IFERROR(VLOOKUP(功能_33[[#This Row],[流程]],#REF!,1,FALSE),"")</f>
        <v/>
      </c>
    </row>
    <row r="295" spans="3:49" ht="14.25" customHeight="1" x14ac:dyDescent="0.3">
      <c r="C295" s="293" t="s">
        <v>92</v>
      </c>
      <c r="D295" s="293" t="s">
        <v>2929</v>
      </c>
      <c r="E295" s="292" t="s">
        <v>888</v>
      </c>
      <c r="F295" s="293" t="s">
        <v>889</v>
      </c>
      <c r="G295" s="293"/>
      <c r="H295" s="292" t="s">
        <v>195</v>
      </c>
      <c r="I295" s="292" t="s">
        <v>206</v>
      </c>
      <c r="J295" s="226" t="s">
        <v>197</v>
      </c>
      <c r="K295" s="300">
        <v>44494</v>
      </c>
      <c r="L295" s="300">
        <v>44494</v>
      </c>
      <c r="M295" s="300">
        <f>IFERROR(IF(VLOOKUP(功能_33[[#This Row],[功能代號]],討論項目!A:H,8,FALSE)=0,"",VLOOKUP(功能_33[[#This Row],[功能代號]],討論項目!A:H,8,FALSE)),"")</f>
        <v>44494</v>
      </c>
      <c r="N295" s="292" t="s">
        <v>10</v>
      </c>
      <c r="O295" s="292" t="s">
        <v>25</v>
      </c>
      <c r="P295" s="271" t="s">
        <v>876</v>
      </c>
      <c r="T295" s="292"/>
      <c r="V295" s="292"/>
      <c r="W295" s="292"/>
      <c r="X295" s="293" t="str">
        <f>VLOOKUP(功能_33[[#This Row],[User]],SKL放款!A:G,7,FALSE)</f>
        <v>放款管理課</v>
      </c>
      <c r="Y295" s="300">
        <v>44533</v>
      </c>
      <c r="Z295" s="300" t="s">
        <v>135</v>
      </c>
      <c r="AA295" s="300">
        <v>44525</v>
      </c>
      <c r="AB295" s="300">
        <v>44525</v>
      </c>
      <c r="AC295" s="300"/>
      <c r="AD295" s="300"/>
      <c r="AE295" s="300"/>
      <c r="AF295" s="356"/>
      <c r="AG295" s="300" t="str">
        <f>IFERROR(IF(VLOOKUP(功能_33[[#This Row],[功能代號]],E:Q,11,FALSE)=0,"",VLOOKUP(功能_33[[#This Row],[功能代號]],E:Q,11,FALSE)),"")</f>
        <v>邱怡婷</v>
      </c>
      <c r="AH295" s="300"/>
      <c r="AI295" s="300"/>
      <c r="AJ295" s="293"/>
      <c r="AK295" s="300"/>
      <c r="AL295" s="292" t="s">
        <v>192</v>
      </c>
      <c r="AN295" s="293" t="str">
        <f>VLOOKUP(功能_33[[#This Row],[功能代號]],需二審tmp!A:A,1,FALSE)</f>
        <v>L2039</v>
      </c>
      <c r="AO295" s="357">
        <v>44523</v>
      </c>
      <c r="AQ295" s="579" t="str">
        <f t="shared" si="28"/>
        <v/>
      </c>
      <c r="AR295" s="581" t="str">
        <f t="shared" si="29"/>
        <v>2-4</v>
      </c>
      <c r="AS295" s="583" t="str">
        <f t="shared" si="30"/>
        <v/>
      </c>
      <c r="AT295" s="585" t="str">
        <f t="shared" si="31"/>
        <v/>
      </c>
      <c r="AU295" s="587" t="str">
        <f t="shared" si="32"/>
        <v/>
      </c>
      <c r="AV295" s="589" t="str">
        <f t="shared" si="33"/>
        <v/>
      </c>
      <c r="AW295" s="613" t="str">
        <f>IFERROR(VLOOKUP(功能_33[[#This Row],[流程]],#REF!,1,FALSE),"")</f>
        <v/>
      </c>
    </row>
    <row r="296" spans="3:49" ht="14.25" customHeight="1" x14ac:dyDescent="0.3">
      <c r="C296" s="293" t="s">
        <v>92</v>
      </c>
      <c r="D296" s="293" t="s">
        <v>2929</v>
      </c>
      <c r="E296" s="292" t="s">
        <v>890</v>
      </c>
      <c r="F296" s="293" t="s">
        <v>891</v>
      </c>
      <c r="G296" s="293"/>
      <c r="H296" s="292" t="s">
        <v>195</v>
      </c>
      <c r="I296" s="292" t="s">
        <v>206</v>
      </c>
      <c r="J296" s="226" t="s">
        <v>3001</v>
      </c>
      <c r="K296" s="300">
        <v>44494</v>
      </c>
      <c r="L296" s="300">
        <v>44494</v>
      </c>
      <c r="M296" s="300">
        <f>IFERROR(IF(VLOOKUP(功能_33[[#This Row],[功能代號]],討論項目!A:H,8,FALSE)=0,"",VLOOKUP(功能_33[[#This Row],[功能代號]],討論項目!A:H,8,FALSE)),"")</f>
        <v>44494</v>
      </c>
      <c r="N296" s="292" t="s">
        <v>10</v>
      </c>
      <c r="O296" s="292" t="s">
        <v>25</v>
      </c>
      <c r="P296" s="271" t="s">
        <v>876</v>
      </c>
      <c r="T296" s="292"/>
      <c r="V296" s="292"/>
      <c r="W296" s="292"/>
      <c r="X296" s="293" t="str">
        <f>VLOOKUP(功能_33[[#This Row],[User]],SKL放款!A:G,7,FALSE)</f>
        <v>放款管理課</v>
      </c>
      <c r="Y296" s="300">
        <v>44533</v>
      </c>
      <c r="Z296" s="300" t="s">
        <v>135</v>
      </c>
      <c r="AA296" s="300">
        <v>44525</v>
      </c>
      <c r="AB296" s="300">
        <v>44525</v>
      </c>
      <c r="AC296" s="300"/>
      <c r="AD296" s="300"/>
      <c r="AE296" s="300"/>
      <c r="AF296" s="356"/>
      <c r="AG296" s="300" t="str">
        <f>IFERROR(IF(VLOOKUP(功能_33[[#This Row],[功能代號]],E:Q,11,FALSE)=0,"",VLOOKUP(功能_33[[#This Row],[功能代號]],E:Q,11,FALSE)),"")</f>
        <v>邱怡婷</v>
      </c>
      <c r="AH296" s="300"/>
      <c r="AI296" s="300"/>
      <c r="AJ296" s="293"/>
      <c r="AK296" s="300"/>
      <c r="AL296" s="292" t="s">
        <v>192</v>
      </c>
      <c r="AN296" s="293" t="str">
        <f>VLOOKUP(功能_33[[#This Row],[功能代號]],需二審tmp!A:A,1,FALSE)</f>
        <v>L2480</v>
      </c>
      <c r="AO296" s="357">
        <v>44523</v>
      </c>
      <c r="AQ296" s="579" t="str">
        <f t="shared" si="28"/>
        <v/>
      </c>
      <c r="AR296" s="581" t="str">
        <f t="shared" si="29"/>
        <v>2-4</v>
      </c>
      <c r="AS296" s="583" t="str">
        <f t="shared" si="30"/>
        <v/>
      </c>
      <c r="AT296" s="585" t="str">
        <f t="shared" si="31"/>
        <v/>
      </c>
      <c r="AU296" s="587" t="str">
        <f t="shared" si="32"/>
        <v/>
      </c>
      <c r="AV296" s="589" t="str">
        <f t="shared" si="33"/>
        <v/>
      </c>
      <c r="AW296" s="613" t="str">
        <f>IFERROR(VLOOKUP(功能_33[[#This Row],[流程]],#REF!,1,FALSE),"")</f>
        <v/>
      </c>
    </row>
    <row r="297" spans="3:49" ht="14.25" customHeight="1" x14ac:dyDescent="0.3">
      <c r="C297" s="293" t="s">
        <v>95</v>
      </c>
      <c r="D297" s="293" t="s">
        <v>2919</v>
      </c>
      <c r="E297" s="292" t="s">
        <v>892</v>
      </c>
      <c r="F297" s="293" t="s">
        <v>893</v>
      </c>
      <c r="G297" s="293"/>
      <c r="H297" s="292" t="s">
        <v>485</v>
      </c>
      <c r="I297" s="292" t="s">
        <v>485</v>
      </c>
      <c r="J297" s="226" t="s">
        <v>3167</v>
      </c>
      <c r="K297" s="300">
        <v>44496</v>
      </c>
      <c r="L297" s="300">
        <v>44496</v>
      </c>
      <c r="M297" s="300">
        <v>44537</v>
      </c>
      <c r="N297" s="292" t="s">
        <v>7</v>
      </c>
      <c r="O297" s="292" t="s">
        <v>14</v>
      </c>
      <c r="P297" s="271" t="s">
        <v>3065</v>
      </c>
      <c r="T297" s="292"/>
      <c r="V297" s="292"/>
      <c r="W297" s="292"/>
      <c r="X297" s="293" t="str">
        <f>VLOOKUP(功能_33[[#This Row],[User]],SKL放款!A:G,7,FALSE)</f>
        <v>放款管理課</v>
      </c>
      <c r="Y297" s="300">
        <v>44537</v>
      </c>
      <c r="Z297" s="300" t="s">
        <v>135</v>
      </c>
      <c r="AA297" s="300">
        <v>44539</v>
      </c>
      <c r="AB297" s="300">
        <v>44539</v>
      </c>
      <c r="AC297" s="300">
        <v>44539</v>
      </c>
      <c r="AD297" s="300"/>
      <c r="AE297" s="300"/>
      <c r="AF297" s="356"/>
      <c r="AG297" s="300" t="str">
        <f>IFERROR(IF(VLOOKUP(功能_33[[#This Row],[功能代號]],E:Q,11,FALSE)=0,"",VLOOKUP(功能_33[[#This Row],[功能代號]],E:Q,11,FALSE)),"")</f>
        <v>張舜雯</v>
      </c>
      <c r="AH297" s="300"/>
      <c r="AI297" s="300"/>
      <c r="AJ297" s="293"/>
      <c r="AK297" s="223">
        <v>44488</v>
      </c>
      <c r="AL297" s="292" t="s">
        <v>3164</v>
      </c>
      <c r="AM297" s="293" t="s">
        <v>3165</v>
      </c>
      <c r="AN297" s="293" t="str">
        <f>VLOOKUP(功能_33[[#This Row],[功能代號]],需二審tmp!A:A,1,FALSE)</f>
        <v>L5060</v>
      </c>
      <c r="AQ297" s="579" t="str">
        <f t="shared" si="28"/>
        <v>5-4</v>
      </c>
      <c r="AR297" s="581" t="str">
        <f t="shared" si="29"/>
        <v/>
      </c>
      <c r="AS297" s="583" t="str">
        <f t="shared" si="30"/>
        <v/>
      </c>
      <c r="AT297" s="585" t="str">
        <f t="shared" si="31"/>
        <v/>
      </c>
      <c r="AU297" s="587" t="str">
        <f t="shared" si="32"/>
        <v/>
      </c>
      <c r="AV297" s="589" t="str">
        <f t="shared" si="33"/>
        <v/>
      </c>
      <c r="AW297" s="613" t="str">
        <f>IFERROR(VLOOKUP(功能_33[[#This Row],[流程]],#REF!,1,FALSE),"")</f>
        <v/>
      </c>
    </row>
    <row r="298" spans="3:49" ht="14.25" customHeight="1" x14ac:dyDescent="0.3">
      <c r="C298" s="293" t="s">
        <v>95</v>
      </c>
      <c r="D298" s="293" t="s">
        <v>2919</v>
      </c>
      <c r="E298" s="292" t="s">
        <v>894</v>
      </c>
      <c r="F298" s="293" t="s">
        <v>895</v>
      </c>
      <c r="G298" s="293"/>
      <c r="H298" s="292" t="s">
        <v>485</v>
      </c>
      <c r="I298" s="292" t="s">
        <v>485</v>
      </c>
      <c r="J298" s="226" t="s">
        <v>3167</v>
      </c>
      <c r="K298" s="300">
        <v>44496</v>
      </c>
      <c r="L298" s="300">
        <v>44496</v>
      </c>
      <c r="M298" s="300">
        <v>44496</v>
      </c>
      <c r="N298" s="292" t="s">
        <v>7</v>
      </c>
      <c r="O298" s="292" t="s">
        <v>14</v>
      </c>
      <c r="P298" s="271" t="s">
        <v>3065</v>
      </c>
      <c r="T298" s="292"/>
      <c r="V298" s="292"/>
      <c r="W298" s="292"/>
      <c r="X298" s="293" t="str">
        <f>VLOOKUP(功能_33[[#This Row],[User]],SKL放款!A:G,7,FALSE)</f>
        <v>放款管理課</v>
      </c>
      <c r="Y298" s="300">
        <v>44496</v>
      </c>
      <c r="Z298" s="300" t="s">
        <v>198</v>
      </c>
      <c r="AA298" s="300">
        <v>44539</v>
      </c>
      <c r="AB298" s="300">
        <v>44539</v>
      </c>
      <c r="AC298" s="300">
        <v>44539</v>
      </c>
      <c r="AD298" s="300"/>
      <c r="AE298" s="300"/>
      <c r="AF298" s="356"/>
      <c r="AG298" s="300" t="str">
        <f>IFERROR(IF(VLOOKUP(功能_33[[#This Row],[功能代號]],E:Q,11,FALSE)=0,"",VLOOKUP(功能_33[[#This Row],[功能代號]],E:Q,11,FALSE)),"")</f>
        <v>張舜雯</v>
      </c>
      <c r="AH298" s="300"/>
      <c r="AI298" s="300"/>
      <c r="AJ298" s="293"/>
      <c r="AK298" s="300"/>
      <c r="AL298" s="292" t="s">
        <v>3164</v>
      </c>
      <c r="AM298" s="293" t="s">
        <v>3165</v>
      </c>
      <c r="AN298" s="293" t="e">
        <f>VLOOKUP(功能_33[[#This Row],[功能代號]],需二審tmp!A:A,1,FALSE)</f>
        <v>#N/A</v>
      </c>
      <c r="AO298" s="357">
        <v>44526</v>
      </c>
      <c r="AQ298" s="579" t="str">
        <f t="shared" si="28"/>
        <v>5-4</v>
      </c>
      <c r="AR298" s="581" t="str">
        <f t="shared" si="29"/>
        <v/>
      </c>
      <c r="AS298" s="583" t="str">
        <f t="shared" si="30"/>
        <v/>
      </c>
      <c r="AT298" s="585" t="str">
        <f t="shared" si="31"/>
        <v/>
      </c>
      <c r="AU298" s="587" t="str">
        <f t="shared" si="32"/>
        <v/>
      </c>
      <c r="AV298" s="589" t="str">
        <f t="shared" si="33"/>
        <v/>
      </c>
      <c r="AW298" s="613" t="str">
        <f>IFERROR(VLOOKUP(功能_33[[#This Row],[流程]],#REF!,1,FALSE),"")</f>
        <v/>
      </c>
    </row>
    <row r="299" spans="3:49" ht="14.25" customHeight="1" x14ac:dyDescent="0.3">
      <c r="C299" s="293" t="s">
        <v>95</v>
      </c>
      <c r="D299" s="293" t="s">
        <v>2919</v>
      </c>
      <c r="E299" s="292" t="s">
        <v>896</v>
      </c>
      <c r="F299" s="293" t="s">
        <v>897</v>
      </c>
      <c r="G299" s="293"/>
      <c r="H299" s="292" t="s">
        <v>485</v>
      </c>
      <c r="I299" s="292" t="s">
        <v>485</v>
      </c>
      <c r="J299" s="226" t="s">
        <v>3167</v>
      </c>
      <c r="K299" s="300">
        <v>44496</v>
      </c>
      <c r="L299" s="300">
        <v>44496</v>
      </c>
      <c r="M299" s="300">
        <v>44515</v>
      </c>
      <c r="N299" s="292" t="s">
        <v>7</v>
      </c>
      <c r="O299" s="292" t="s">
        <v>14</v>
      </c>
      <c r="P299" s="271" t="s">
        <v>3065</v>
      </c>
      <c r="T299" s="292"/>
      <c r="V299" s="292"/>
      <c r="W299" s="292"/>
      <c r="X299" s="293" t="str">
        <f>VLOOKUP(功能_33[[#This Row],[User]],SKL放款!A:G,7,FALSE)</f>
        <v>放款管理課</v>
      </c>
      <c r="Y299" s="300">
        <v>44515</v>
      </c>
      <c r="Z299" s="300" t="s">
        <v>135</v>
      </c>
      <c r="AA299" s="300">
        <v>44539</v>
      </c>
      <c r="AB299" s="300">
        <v>44539</v>
      </c>
      <c r="AC299" s="300">
        <v>44539</v>
      </c>
      <c r="AD299" s="300"/>
      <c r="AE299" s="300"/>
      <c r="AF299" s="356"/>
      <c r="AG299" s="300" t="str">
        <f>IFERROR(IF(VLOOKUP(功能_33[[#This Row],[功能代號]],E:Q,11,FALSE)=0,"",VLOOKUP(功能_33[[#This Row],[功能代號]],E:Q,11,FALSE)),"")</f>
        <v>張舜雯</v>
      </c>
      <c r="AH299" s="300"/>
      <c r="AI299" s="300"/>
      <c r="AJ299" s="293"/>
      <c r="AK299" s="300"/>
      <c r="AL299" s="292" t="s">
        <v>3164</v>
      </c>
      <c r="AM299" s="293" t="s">
        <v>3165</v>
      </c>
      <c r="AN299" s="293" t="str">
        <f>VLOOKUP(功能_33[[#This Row],[功能代號]],需二審tmp!A:A,1,FALSE)</f>
        <v>L5961</v>
      </c>
      <c r="AO299" s="357">
        <v>44526</v>
      </c>
      <c r="AQ299" s="579" t="str">
        <f t="shared" si="28"/>
        <v>5-4</v>
      </c>
      <c r="AR299" s="581" t="str">
        <f t="shared" si="29"/>
        <v/>
      </c>
      <c r="AS299" s="583" t="str">
        <f t="shared" si="30"/>
        <v/>
      </c>
      <c r="AT299" s="585" t="str">
        <f t="shared" si="31"/>
        <v/>
      </c>
      <c r="AU299" s="587" t="str">
        <f t="shared" si="32"/>
        <v/>
      </c>
      <c r="AV299" s="589" t="str">
        <f t="shared" si="33"/>
        <v/>
      </c>
      <c r="AW299" s="613" t="str">
        <f>IFERROR(VLOOKUP(功能_33[[#This Row],[流程]],#REF!,1,FALSE),"")</f>
        <v/>
      </c>
    </row>
    <row r="300" spans="3:49" ht="14.25" customHeight="1" x14ac:dyDescent="0.3">
      <c r="C300" s="293" t="s">
        <v>95</v>
      </c>
      <c r="D300" s="293" t="s">
        <v>2919</v>
      </c>
      <c r="E300" s="292" t="s">
        <v>898</v>
      </c>
      <c r="F300" s="293" t="s">
        <v>899</v>
      </c>
      <c r="G300" s="293"/>
      <c r="H300" s="292" t="s">
        <v>485</v>
      </c>
      <c r="I300" s="292" t="s">
        <v>485</v>
      </c>
      <c r="J300" s="226" t="s">
        <v>3167</v>
      </c>
      <c r="K300" s="300">
        <v>44496</v>
      </c>
      <c r="L300" s="300">
        <v>44496</v>
      </c>
      <c r="M300" s="300">
        <v>44503</v>
      </c>
      <c r="N300" s="292" t="s">
        <v>7</v>
      </c>
      <c r="O300" s="292" t="s">
        <v>14</v>
      </c>
      <c r="P300" s="271" t="s">
        <v>3065</v>
      </c>
      <c r="T300" s="292"/>
      <c r="V300" s="292"/>
      <c r="W300" s="292"/>
      <c r="X300" s="293" t="str">
        <f>VLOOKUP(功能_33[[#This Row],[User]],SKL放款!A:G,7,FALSE)</f>
        <v>放款管理課</v>
      </c>
      <c r="Y300" s="300">
        <v>44503</v>
      </c>
      <c r="Z300" s="300" t="s">
        <v>135</v>
      </c>
      <c r="AA300" s="300">
        <v>44539</v>
      </c>
      <c r="AB300" s="300">
        <v>44539</v>
      </c>
      <c r="AC300" s="300">
        <v>44539</v>
      </c>
      <c r="AD300" s="300"/>
      <c r="AE300" s="300"/>
      <c r="AF300" s="356"/>
      <c r="AG300" s="300" t="str">
        <f>IFERROR(IF(VLOOKUP(功能_33[[#This Row],[功能代號]],E:Q,11,FALSE)=0,"",VLOOKUP(功能_33[[#This Row],[功能代號]],E:Q,11,FALSE)),"")</f>
        <v>張舜雯</v>
      </c>
      <c r="AH300" s="300"/>
      <c r="AI300" s="300"/>
      <c r="AJ300" s="293"/>
      <c r="AK300" s="300"/>
      <c r="AL300" s="292" t="s">
        <v>3164</v>
      </c>
      <c r="AM300" s="293" t="s">
        <v>3165</v>
      </c>
      <c r="AN300" s="293" t="str">
        <f>VLOOKUP(功能_33[[#This Row],[功能代號]],需二審tmp!A:A,1,FALSE)</f>
        <v>L5601</v>
      </c>
      <c r="AO300" s="357">
        <v>44526</v>
      </c>
      <c r="AQ300" s="579" t="str">
        <f t="shared" si="28"/>
        <v>5-4</v>
      </c>
      <c r="AR300" s="581" t="str">
        <f t="shared" si="29"/>
        <v/>
      </c>
      <c r="AS300" s="583" t="str">
        <f t="shared" si="30"/>
        <v/>
      </c>
      <c r="AT300" s="585" t="str">
        <f t="shared" si="31"/>
        <v/>
      </c>
      <c r="AU300" s="587" t="str">
        <f t="shared" si="32"/>
        <v/>
      </c>
      <c r="AV300" s="589" t="str">
        <f t="shared" si="33"/>
        <v/>
      </c>
      <c r="AW300" s="613" t="str">
        <f>IFERROR(VLOOKUP(功能_33[[#This Row],[流程]],#REF!,1,FALSE),"")</f>
        <v/>
      </c>
    </row>
    <row r="301" spans="3:49" ht="14.25" customHeight="1" x14ac:dyDescent="0.3">
      <c r="C301" s="293" t="s">
        <v>95</v>
      </c>
      <c r="D301" s="293" t="s">
        <v>2919</v>
      </c>
      <c r="E301" s="292" t="s">
        <v>900</v>
      </c>
      <c r="F301" s="293" t="s">
        <v>901</v>
      </c>
      <c r="G301" s="293"/>
      <c r="H301" s="292" t="s">
        <v>485</v>
      </c>
      <c r="I301" s="292" t="s">
        <v>485</v>
      </c>
      <c r="J301" s="226" t="s">
        <v>3167</v>
      </c>
      <c r="K301" s="300">
        <v>44496</v>
      </c>
      <c r="L301" s="300">
        <v>44496</v>
      </c>
      <c r="M301" s="300">
        <v>44501</v>
      </c>
      <c r="N301" s="292" t="s">
        <v>7</v>
      </c>
      <c r="O301" s="292" t="s">
        <v>14</v>
      </c>
      <c r="P301" s="271" t="s">
        <v>3065</v>
      </c>
      <c r="T301" s="292"/>
      <c r="V301" s="292"/>
      <c r="W301" s="292"/>
      <c r="X301" s="293" t="str">
        <f>VLOOKUP(功能_33[[#This Row],[User]],SKL放款!A:G,7,FALSE)</f>
        <v>放款管理課</v>
      </c>
      <c r="Y301" s="300">
        <v>44501</v>
      </c>
      <c r="Z301" s="300" t="s">
        <v>135</v>
      </c>
      <c r="AA301" s="300">
        <v>44539</v>
      </c>
      <c r="AB301" s="300">
        <v>44539</v>
      </c>
      <c r="AC301" s="300">
        <v>44539</v>
      </c>
      <c r="AD301" s="300"/>
      <c r="AE301" s="300"/>
      <c r="AF301" s="356"/>
      <c r="AG301" s="300" t="str">
        <f>IFERROR(IF(VLOOKUP(功能_33[[#This Row],[功能代號]],E:Q,11,FALSE)=0,"",VLOOKUP(功能_33[[#This Row],[功能代號]],E:Q,11,FALSE)),"")</f>
        <v>張舜雯</v>
      </c>
      <c r="AH301" s="300"/>
      <c r="AI301" s="300"/>
      <c r="AJ301" s="293"/>
      <c r="AK301" s="300"/>
      <c r="AL301" s="292" t="s">
        <v>3164</v>
      </c>
      <c r="AM301" s="293" t="s">
        <v>3165</v>
      </c>
      <c r="AN301" s="293" t="str">
        <f>VLOOKUP(功能_33[[#This Row],[功能代號]],需二審tmp!A:A,1,FALSE)</f>
        <v>L5962</v>
      </c>
      <c r="AO301" s="357">
        <v>44526</v>
      </c>
      <c r="AQ301" s="579" t="str">
        <f t="shared" si="28"/>
        <v>5-4</v>
      </c>
      <c r="AR301" s="581" t="str">
        <f t="shared" si="29"/>
        <v/>
      </c>
      <c r="AS301" s="583" t="str">
        <f t="shared" si="30"/>
        <v/>
      </c>
      <c r="AT301" s="585" t="str">
        <f t="shared" si="31"/>
        <v/>
      </c>
      <c r="AU301" s="587" t="str">
        <f t="shared" si="32"/>
        <v/>
      </c>
      <c r="AV301" s="589" t="str">
        <f t="shared" si="33"/>
        <v/>
      </c>
      <c r="AW301" s="613" t="str">
        <f>IFERROR(VLOOKUP(功能_33[[#This Row],[流程]],#REF!,1,FALSE),"")</f>
        <v/>
      </c>
    </row>
    <row r="302" spans="3:49" ht="14.25" customHeight="1" x14ac:dyDescent="0.3">
      <c r="C302" s="293" t="s">
        <v>95</v>
      </c>
      <c r="D302" s="293" t="s">
        <v>2919</v>
      </c>
      <c r="E302" s="292" t="s">
        <v>902</v>
      </c>
      <c r="F302" s="293" t="s">
        <v>903</v>
      </c>
      <c r="G302" s="293"/>
      <c r="H302" s="292" t="s">
        <v>485</v>
      </c>
      <c r="I302" s="292" t="s">
        <v>485</v>
      </c>
      <c r="J302" s="226" t="s">
        <v>3167</v>
      </c>
      <c r="K302" s="300">
        <v>44496</v>
      </c>
      <c r="L302" s="300">
        <v>44496</v>
      </c>
      <c r="M302" s="300">
        <v>44503</v>
      </c>
      <c r="N302" s="292" t="s">
        <v>7</v>
      </c>
      <c r="O302" s="292" t="s">
        <v>14</v>
      </c>
      <c r="P302" s="271" t="s">
        <v>3065</v>
      </c>
      <c r="T302" s="292"/>
      <c r="V302" s="292"/>
      <c r="W302" s="292"/>
      <c r="X302" s="293" t="str">
        <f>VLOOKUP(功能_33[[#This Row],[User]],SKL放款!A:G,7,FALSE)</f>
        <v>放款管理課</v>
      </c>
      <c r="Y302" s="300">
        <v>44503</v>
      </c>
      <c r="Z302" s="300" t="s">
        <v>135</v>
      </c>
      <c r="AA302" s="300">
        <v>44539</v>
      </c>
      <c r="AB302" s="300">
        <v>44539</v>
      </c>
      <c r="AC302" s="300">
        <v>44539</v>
      </c>
      <c r="AD302" s="300"/>
      <c r="AE302" s="300"/>
      <c r="AF302" s="356"/>
      <c r="AG302" s="300" t="str">
        <f>IFERROR(IF(VLOOKUP(功能_33[[#This Row],[功能代號]],E:Q,11,FALSE)=0,"",VLOOKUP(功能_33[[#This Row],[功能代號]],E:Q,11,FALSE)),"")</f>
        <v>張舜雯</v>
      </c>
      <c r="AH302" s="300"/>
      <c r="AI302" s="300"/>
      <c r="AJ302" s="293"/>
      <c r="AK302" s="300"/>
      <c r="AL302" s="292" t="s">
        <v>3164</v>
      </c>
      <c r="AM302" s="293" t="s">
        <v>3165</v>
      </c>
      <c r="AN302" s="293" t="str">
        <f>VLOOKUP(功能_33[[#This Row],[功能代號]],需二審tmp!A:A,1,FALSE)</f>
        <v>L5602</v>
      </c>
      <c r="AO302" s="357">
        <v>44526</v>
      </c>
      <c r="AQ302" s="579" t="str">
        <f t="shared" si="28"/>
        <v>5-4</v>
      </c>
      <c r="AR302" s="581" t="str">
        <f t="shared" si="29"/>
        <v/>
      </c>
      <c r="AS302" s="583" t="str">
        <f t="shared" si="30"/>
        <v/>
      </c>
      <c r="AT302" s="585" t="str">
        <f t="shared" si="31"/>
        <v/>
      </c>
      <c r="AU302" s="587" t="str">
        <f t="shared" si="32"/>
        <v/>
      </c>
      <c r="AV302" s="589" t="str">
        <f t="shared" si="33"/>
        <v/>
      </c>
      <c r="AW302" s="613" t="str">
        <f>IFERROR(VLOOKUP(功能_33[[#This Row],[流程]],#REF!,1,FALSE),"")</f>
        <v/>
      </c>
    </row>
    <row r="303" spans="3:49" ht="14.25" customHeight="1" x14ac:dyDescent="0.3">
      <c r="C303" s="293" t="s">
        <v>95</v>
      </c>
      <c r="D303" s="293" t="s">
        <v>2919</v>
      </c>
      <c r="E303" s="292" t="s">
        <v>904</v>
      </c>
      <c r="F303" s="293" t="s">
        <v>905</v>
      </c>
      <c r="G303" s="293"/>
      <c r="H303" s="292" t="s">
        <v>485</v>
      </c>
      <c r="I303" s="292" t="s">
        <v>485</v>
      </c>
      <c r="J303" s="226" t="s">
        <v>3167</v>
      </c>
      <c r="K303" s="300">
        <v>44496</v>
      </c>
      <c r="L303" s="300">
        <v>44496</v>
      </c>
      <c r="M303" s="300">
        <v>44516</v>
      </c>
      <c r="N303" s="292" t="s">
        <v>7</v>
      </c>
      <c r="O303" s="292" t="s">
        <v>14</v>
      </c>
      <c r="P303" s="271" t="s">
        <v>3065</v>
      </c>
      <c r="T303" s="292"/>
      <c r="V303" s="292"/>
      <c r="W303" s="292"/>
      <c r="X303" s="293" t="str">
        <f>VLOOKUP(功能_33[[#This Row],[User]],SKL放款!A:G,7,FALSE)</f>
        <v>放款管理課</v>
      </c>
      <c r="Y303" s="300">
        <v>44516</v>
      </c>
      <c r="Z303" s="300" t="s">
        <v>135</v>
      </c>
      <c r="AA303" s="300">
        <v>44539</v>
      </c>
      <c r="AB303" s="300">
        <v>44539</v>
      </c>
      <c r="AC303" s="300">
        <v>44539</v>
      </c>
      <c r="AD303" s="300"/>
      <c r="AE303" s="300"/>
      <c r="AF303" s="356"/>
      <c r="AG303" s="300" t="str">
        <f>IFERROR(IF(VLOOKUP(功能_33[[#This Row],[功能代號]],E:Q,11,FALSE)=0,"",VLOOKUP(功能_33[[#This Row],[功能代號]],E:Q,11,FALSE)),"")</f>
        <v>張舜雯</v>
      </c>
      <c r="AH303" s="300"/>
      <c r="AI303" s="300"/>
      <c r="AJ303" s="293"/>
      <c r="AK303" s="300"/>
      <c r="AL303" s="292" t="s">
        <v>3164</v>
      </c>
      <c r="AM303" s="293" t="s">
        <v>3165</v>
      </c>
      <c r="AN303" s="293" t="str">
        <f>VLOOKUP(功能_33[[#This Row],[功能代號]],需二審tmp!A:A,1,FALSE)</f>
        <v>L5963</v>
      </c>
      <c r="AO303" s="357">
        <v>44526</v>
      </c>
      <c r="AQ303" s="579" t="str">
        <f t="shared" si="28"/>
        <v>5-4</v>
      </c>
      <c r="AR303" s="581" t="str">
        <f t="shared" si="29"/>
        <v/>
      </c>
      <c r="AS303" s="583" t="str">
        <f t="shared" si="30"/>
        <v/>
      </c>
      <c r="AT303" s="585" t="str">
        <f t="shared" si="31"/>
        <v/>
      </c>
      <c r="AU303" s="587" t="str">
        <f t="shared" si="32"/>
        <v/>
      </c>
      <c r="AV303" s="589" t="str">
        <f t="shared" si="33"/>
        <v/>
      </c>
      <c r="AW303" s="613" t="str">
        <f>IFERROR(VLOOKUP(功能_33[[#This Row],[流程]],#REF!,1,FALSE),"")</f>
        <v/>
      </c>
    </row>
    <row r="304" spans="3:49" ht="14.25" customHeight="1" x14ac:dyDescent="0.3">
      <c r="C304" s="293" t="s">
        <v>95</v>
      </c>
      <c r="D304" s="293" t="s">
        <v>2919</v>
      </c>
      <c r="E304" s="292" t="s">
        <v>906</v>
      </c>
      <c r="F304" s="293" t="s">
        <v>907</v>
      </c>
      <c r="G304" s="293"/>
      <c r="H304" s="292" t="s">
        <v>485</v>
      </c>
      <c r="I304" s="292" t="s">
        <v>485</v>
      </c>
      <c r="J304" s="226" t="s">
        <v>3167</v>
      </c>
      <c r="K304" s="300">
        <v>44496</v>
      </c>
      <c r="L304" s="300">
        <v>44496</v>
      </c>
      <c r="M304" s="300">
        <v>44517</v>
      </c>
      <c r="N304" s="292" t="s">
        <v>7</v>
      </c>
      <c r="O304" s="292" t="s">
        <v>14</v>
      </c>
      <c r="P304" s="271" t="s">
        <v>3065</v>
      </c>
      <c r="T304" s="292"/>
      <c r="V304" s="292"/>
      <c r="W304" s="292"/>
      <c r="X304" s="293" t="str">
        <f>VLOOKUP(功能_33[[#This Row],[User]],SKL放款!A:G,7,FALSE)</f>
        <v>放款管理課</v>
      </c>
      <c r="Y304" s="300">
        <v>44517</v>
      </c>
      <c r="Z304" s="300" t="s">
        <v>135</v>
      </c>
      <c r="AA304" s="300">
        <v>44539</v>
      </c>
      <c r="AB304" s="300">
        <v>44539</v>
      </c>
      <c r="AC304" s="300">
        <v>44539</v>
      </c>
      <c r="AD304" s="300"/>
      <c r="AE304" s="300"/>
      <c r="AF304" s="356"/>
      <c r="AG304" s="300" t="str">
        <f>IFERROR(IF(VLOOKUP(功能_33[[#This Row],[功能代號]],E:Q,11,FALSE)=0,"",VLOOKUP(功能_33[[#This Row],[功能代號]],E:Q,11,FALSE)),"")</f>
        <v>張舜雯</v>
      </c>
      <c r="AH304" s="300"/>
      <c r="AI304" s="300"/>
      <c r="AJ304" s="293"/>
      <c r="AK304" s="300"/>
      <c r="AL304" s="292" t="s">
        <v>3164</v>
      </c>
      <c r="AM304" s="293" t="s">
        <v>3165</v>
      </c>
      <c r="AN304" s="293" t="str">
        <f>VLOOKUP(功能_33[[#This Row],[功能代號]],需二審tmp!A:A,1,FALSE)</f>
        <v>L5603</v>
      </c>
      <c r="AO304" s="357">
        <v>44526</v>
      </c>
      <c r="AQ304" s="579" t="str">
        <f t="shared" si="28"/>
        <v>5-4</v>
      </c>
      <c r="AR304" s="581" t="str">
        <f t="shared" si="29"/>
        <v/>
      </c>
      <c r="AS304" s="583" t="str">
        <f t="shared" si="30"/>
        <v/>
      </c>
      <c r="AT304" s="585" t="str">
        <f t="shared" si="31"/>
        <v/>
      </c>
      <c r="AU304" s="587" t="str">
        <f t="shared" si="32"/>
        <v/>
      </c>
      <c r="AV304" s="589" t="str">
        <f t="shared" si="33"/>
        <v/>
      </c>
      <c r="AW304" s="613" t="str">
        <f>IFERROR(VLOOKUP(功能_33[[#This Row],[流程]],#REF!,1,FALSE),"")</f>
        <v/>
      </c>
    </row>
    <row r="305" spans="1:49" ht="14.25" customHeight="1" x14ac:dyDescent="0.3">
      <c r="C305" s="293" t="s">
        <v>95</v>
      </c>
      <c r="D305" s="293" t="s">
        <v>2919</v>
      </c>
      <c r="E305" s="292" t="s">
        <v>908</v>
      </c>
      <c r="F305" s="293" t="s">
        <v>909</v>
      </c>
      <c r="G305" s="293"/>
      <c r="H305" s="292" t="s">
        <v>485</v>
      </c>
      <c r="I305" s="292" t="s">
        <v>485</v>
      </c>
      <c r="J305" s="226" t="s">
        <v>3167</v>
      </c>
      <c r="K305" s="300">
        <v>44497</v>
      </c>
      <c r="L305" s="300">
        <v>44496</v>
      </c>
      <c r="M305" s="300">
        <v>44501</v>
      </c>
      <c r="N305" s="292" t="s">
        <v>7</v>
      </c>
      <c r="O305" s="292" t="s">
        <v>14</v>
      </c>
      <c r="P305" s="271" t="s">
        <v>3065</v>
      </c>
      <c r="T305" s="292"/>
      <c r="V305" s="292"/>
      <c r="W305" s="292"/>
      <c r="X305" s="293" t="str">
        <f>VLOOKUP(功能_33[[#This Row],[User]],SKL放款!A:G,7,FALSE)</f>
        <v>放款管理課</v>
      </c>
      <c r="Y305" s="300">
        <v>44501</v>
      </c>
      <c r="Z305" s="300" t="s">
        <v>135</v>
      </c>
      <c r="AA305" s="300">
        <v>44539</v>
      </c>
      <c r="AB305" s="300">
        <v>44539</v>
      </c>
      <c r="AC305" s="300">
        <v>44539</v>
      </c>
      <c r="AD305" s="300"/>
      <c r="AE305" s="300"/>
      <c r="AF305" s="356"/>
      <c r="AG305" s="300" t="str">
        <f>IFERROR(IF(VLOOKUP(功能_33[[#This Row],[功能代號]],E:Q,11,FALSE)=0,"",VLOOKUP(功能_33[[#This Row],[功能代號]],E:Q,11,FALSE)),"")</f>
        <v>張舜雯</v>
      </c>
      <c r="AH305" s="300"/>
      <c r="AI305" s="300"/>
      <c r="AJ305" s="293"/>
      <c r="AK305" s="300"/>
      <c r="AL305" s="292" t="s">
        <v>3164</v>
      </c>
      <c r="AM305" s="293" t="s">
        <v>3165</v>
      </c>
      <c r="AN305" s="293" t="str">
        <f>VLOOKUP(功能_33[[#This Row],[功能代號]],需二審tmp!A:A,1,FALSE)</f>
        <v>L5964</v>
      </c>
      <c r="AO305" s="357">
        <v>44526</v>
      </c>
      <c r="AQ305" s="579" t="str">
        <f t="shared" si="28"/>
        <v>5-4</v>
      </c>
      <c r="AR305" s="581" t="str">
        <f t="shared" si="29"/>
        <v/>
      </c>
      <c r="AS305" s="583" t="str">
        <f t="shared" si="30"/>
        <v/>
      </c>
      <c r="AT305" s="585" t="str">
        <f t="shared" si="31"/>
        <v/>
      </c>
      <c r="AU305" s="587" t="str">
        <f t="shared" si="32"/>
        <v/>
      </c>
      <c r="AV305" s="589" t="str">
        <f t="shared" si="33"/>
        <v/>
      </c>
      <c r="AW305" s="613" t="str">
        <f>IFERROR(VLOOKUP(功能_33[[#This Row],[流程]],#REF!,1,FALSE),"")</f>
        <v/>
      </c>
    </row>
    <row r="306" spans="1:49" ht="14.25" customHeight="1" x14ac:dyDescent="0.3">
      <c r="C306" s="293" t="s">
        <v>95</v>
      </c>
      <c r="D306" s="293" t="s">
        <v>2919</v>
      </c>
      <c r="E306" s="292" t="s">
        <v>910</v>
      </c>
      <c r="F306" s="293" t="s">
        <v>911</v>
      </c>
      <c r="G306" s="293"/>
      <c r="H306" s="292" t="s">
        <v>485</v>
      </c>
      <c r="I306" s="292" t="s">
        <v>485</v>
      </c>
      <c r="J306" s="226" t="s">
        <v>3167</v>
      </c>
      <c r="K306" s="300">
        <v>44497</v>
      </c>
      <c r="L306" s="300">
        <v>44496</v>
      </c>
      <c r="M306" s="300">
        <v>44524</v>
      </c>
      <c r="N306" s="292" t="s">
        <v>7</v>
      </c>
      <c r="O306" s="292" t="s">
        <v>14</v>
      </c>
      <c r="P306" s="271" t="s">
        <v>3065</v>
      </c>
      <c r="T306" s="292"/>
      <c r="V306" s="292"/>
      <c r="W306" s="292"/>
      <c r="X306" s="293" t="str">
        <f>VLOOKUP(功能_33[[#This Row],[User]],SKL放款!A:G,7,FALSE)</f>
        <v>放款管理課</v>
      </c>
      <c r="Y306" s="300">
        <v>44524</v>
      </c>
      <c r="Z306" s="300" t="s">
        <v>135</v>
      </c>
      <c r="AA306" s="300">
        <v>44539</v>
      </c>
      <c r="AB306" s="300">
        <v>44539</v>
      </c>
      <c r="AC306" s="300">
        <v>44539</v>
      </c>
      <c r="AD306" s="300"/>
      <c r="AE306" s="300"/>
      <c r="AF306" s="356"/>
      <c r="AG306" s="300" t="str">
        <f>IFERROR(IF(VLOOKUP(功能_33[[#This Row],[功能代號]],E:Q,11,FALSE)=0,"",VLOOKUP(功能_33[[#This Row],[功能代號]],E:Q,11,FALSE)),"")</f>
        <v>張舜雯</v>
      </c>
      <c r="AH306" s="300"/>
      <c r="AI306" s="300"/>
      <c r="AJ306" s="293"/>
      <c r="AK306" s="300"/>
      <c r="AL306" s="292" t="s">
        <v>3164</v>
      </c>
      <c r="AM306" s="293" t="s">
        <v>3165</v>
      </c>
      <c r="AN306" s="293" t="str">
        <f>VLOOKUP(功能_33[[#This Row],[功能代號]],需二審tmp!A:A,1,FALSE)</f>
        <v>L5604</v>
      </c>
      <c r="AO306" s="357">
        <v>44526</v>
      </c>
      <c r="AQ306" s="579" t="str">
        <f t="shared" si="28"/>
        <v>5-4</v>
      </c>
      <c r="AR306" s="581" t="str">
        <f t="shared" si="29"/>
        <v/>
      </c>
      <c r="AS306" s="583" t="str">
        <f t="shared" si="30"/>
        <v/>
      </c>
      <c r="AT306" s="585" t="str">
        <f t="shared" si="31"/>
        <v/>
      </c>
      <c r="AU306" s="587" t="str">
        <f t="shared" si="32"/>
        <v/>
      </c>
      <c r="AV306" s="589" t="str">
        <f t="shared" si="33"/>
        <v/>
      </c>
      <c r="AW306" s="613" t="str">
        <f>IFERROR(VLOOKUP(功能_33[[#This Row],[流程]],#REF!,1,FALSE),"")</f>
        <v/>
      </c>
    </row>
    <row r="307" spans="1:49" ht="14.25" customHeight="1" x14ac:dyDescent="0.3">
      <c r="C307" s="293" t="s">
        <v>95</v>
      </c>
      <c r="D307" s="293" t="s">
        <v>2919</v>
      </c>
      <c r="E307" s="292" t="s">
        <v>912</v>
      </c>
      <c r="F307" s="293" t="s">
        <v>913</v>
      </c>
      <c r="G307" s="293"/>
      <c r="H307" s="292" t="s">
        <v>485</v>
      </c>
      <c r="I307" s="292" t="s">
        <v>485</v>
      </c>
      <c r="J307" s="226" t="s">
        <v>3167</v>
      </c>
      <c r="K307" s="300">
        <v>44497</v>
      </c>
      <c r="L307" s="300">
        <v>44496</v>
      </c>
      <c r="M307" s="300">
        <v>44501</v>
      </c>
      <c r="N307" s="292" t="s">
        <v>7</v>
      </c>
      <c r="O307" s="292" t="s">
        <v>14</v>
      </c>
      <c r="P307" s="271" t="s">
        <v>3065</v>
      </c>
      <c r="T307" s="292"/>
      <c r="V307" s="292"/>
      <c r="W307" s="292"/>
      <c r="X307" s="293" t="str">
        <f>VLOOKUP(功能_33[[#This Row],[User]],SKL放款!A:G,7,FALSE)</f>
        <v>放款管理課</v>
      </c>
      <c r="Y307" s="300">
        <v>44501</v>
      </c>
      <c r="Z307" s="300" t="s">
        <v>135</v>
      </c>
      <c r="AA307" s="300">
        <v>44539</v>
      </c>
      <c r="AB307" s="300">
        <v>44539</v>
      </c>
      <c r="AC307" s="300">
        <v>44539</v>
      </c>
      <c r="AD307" s="300"/>
      <c r="AE307" s="300"/>
      <c r="AF307" s="356"/>
      <c r="AG307" s="300" t="str">
        <f>IFERROR(IF(VLOOKUP(功能_33[[#This Row],[功能代號]],E:Q,11,FALSE)=0,"",VLOOKUP(功能_33[[#This Row],[功能代號]],E:Q,11,FALSE)),"")</f>
        <v>張舜雯</v>
      </c>
      <c r="AH307" s="300"/>
      <c r="AI307" s="300"/>
      <c r="AJ307" s="293"/>
      <c r="AK307" s="300"/>
      <c r="AL307" s="292" t="s">
        <v>3164</v>
      </c>
      <c r="AM307" s="293" t="s">
        <v>3165</v>
      </c>
      <c r="AN307" s="293" t="str">
        <f>VLOOKUP(功能_33[[#This Row],[功能代號]],需二審tmp!A:A,1,FALSE)</f>
        <v>L5965</v>
      </c>
      <c r="AO307" s="357">
        <v>44526</v>
      </c>
      <c r="AQ307" s="579" t="str">
        <f t="shared" si="28"/>
        <v>5-4</v>
      </c>
      <c r="AR307" s="581" t="str">
        <f t="shared" si="29"/>
        <v/>
      </c>
      <c r="AS307" s="583" t="str">
        <f t="shared" si="30"/>
        <v/>
      </c>
      <c r="AT307" s="585" t="str">
        <f t="shared" si="31"/>
        <v/>
      </c>
      <c r="AU307" s="587" t="str">
        <f t="shared" si="32"/>
        <v/>
      </c>
      <c r="AV307" s="589" t="str">
        <f t="shared" si="33"/>
        <v/>
      </c>
      <c r="AW307" s="613" t="str">
        <f>IFERROR(VLOOKUP(功能_33[[#This Row],[流程]],#REF!,1,FALSE),"")</f>
        <v/>
      </c>
    </row>
    <row r="308" spans="1:49" ht="14.25" customHeight="1" x14ac:dyDescent="0.3">
      <c r="C308" s="293" t="s">
        <v>95</v>
      </c>
      <c r="D308" s="293" t="s">
        <v>2919</v>
      </c>
      <c r="E308" s="292" t="s">
        <v>914</v>
      </c>
      <c r="F308" s="293" t="s">
        <v>915</v>
      </c>
      <c r="G308" s="293"/>
      <c r="H308" s="292" t="s">
        <v>485</v>
      </c>
      <c r="I308" s="292" t="s">
        <v>485</v>
      </c>
      <c r="J308" s="226" t="s">
        <v>3167</v>
      </c>
      <c r="K308" s="300">
        <v>44497</v>
      </c>
      <c r="L308" s="300">
        <v>44496</v>
      </c>
      <c r="M308" s="300">
        <v>44515</v>
      </c>
      <c r="N308" s="292" t="s">
        <v>7</v>
      </c>
      <c r="O308" s="292" t="s">
        <v>14</v>
      </c>
      <c r="P308" s="271" t="s">
        <v>3065</v>
      </c>
      <c r="T308" s="292"/>
      <c r="V308" s="292"/>
      <c r="W308" s="292"/>
      <c r="X308" s="293" t="str">
        <f>VLOOKUP(功能_33[[#This Row],[User]],SKL放款!A:G,7,FALSE)</f>
        <v>放款管理課</v>
      </c>
      <c r="Y308" s="300">
        <v>44515</v>
      </c>
      <c r="Z308" s="300" t="s">
        <v>135</v>
      </c>
      <c r="AA308" s="300">
        <v>44539</v>
      </c>
      <c r="AB308" s="300">
        <v>44539</v>
      </c>
      <c r="AC308" s="300">
        <v>44539</v>
      </c>
      <c r="AD308" s="300"/>
      <c r="AE308" s="300"/>
      <c r="AF308" s="356"/>
      <c r="AG308" s="300" t="str">
        <f>IFERROR(IF(VLOOKUP(功能_33[[#This Row],[功能代號]],E:Q,11,FALSE)=0,"",VLOOKUP(功能_33[[#This Row],[功能代號]],E:Q,11,FALSE)),"")</f>
        <v>張舜雯</v>
      </c>
      <c r="AH308" s="300"/>
      <c r="AI308" s="300"/>
      <c r="AJ308" s="293"/>
      <c r="AK308" s="300"/>
      <c r="AL308" s="292" t="s">
        <v>3164</v>
      </c>
      <c r="AM308" s="293" t="s">
        <v>3165</v>
      </c>
      <c r="AN308" s="293" t="str">
        <f>VLOOKUP(功能_33[[#This Row],[功能代號]],需二審tmp!A:A,1,FALSE)</f>
        <v>L5605</v>
      </c>
      <c r="AO308" s="357">
        <v>44526</v>
      </c>
      <c r="AQ308" s="579" t="str">
        <f t="shared" si="28"/>
        <v>5-4</v>
      </c>
      <c r="AR308" s="581" t="str">
        <f t="shared" si="29"/>
        <v/>
      </c>
      <c r="AS308" s="583" t="str">
        <f t="shared" si="30"/>
        <v/>
      </c>
      <c r="AT308" s="585" t="str">
        <f t="shared" si="31"/>
        <v/>
      </c>
      <c r="AU308" s="587" t="str">
        <f t="shared" si="32"/>
        <v/>
      </c>
      <c r="AV308" s="589" t="str">
        <f t="shared" si="33"/>
        <v/>
      </c>
      <c r="AW308" s="613" t="str">
        <f>IFERROR(VLOOKUP(功能_33[[#This Row],[流程]],#REF!,1,FALSE),"")</f>
        <v/>
      </c>
    </row>
    <row r="309" spans="1:49" ht="14.25" customHeight="1" x14ac:dyDescent="0.3">
      <c r="C309" s="293" t="s">
        <v>95</v>
      </c>
      <c r="D309" s="293" t="s">
        <v>2919</v>
      </c>
      <c r="E309" s="292" t="s">
        <v>916</v>
      </c>
      <c r="F309" s="293" t="s">
        <v>917</v>
      </c>
      <c r="G309" s="293"/>
      <c r="H309" s="292" t="s">
        <v>485</v>
      </c>
      <c r="I309" s="292" t="s">
        <v>485</v>
      </c>
      <c r="J309" s="226" t="s">
        <v>3167</v>
      </c>
      <c r="K309" s="300">
        <v>44497</v>
      </c>
      <c r="L309" s="300">
        <v>44496</v>
      </c>
      <c r="M309" s="300">
        <v>44503</v>
      </c>
      <c r="N309" s="292" t="s">
        <v>7</v>
      </c>
      <c r="O309" s="292" t="s">
        <v>14</v>
      </c>
      <c r="P309" s="271" t="s">
        <v>3065</v>
      </c>
      <c r="T309" s="292"/>
      <c r="V309" s="292"/>
      <c r="W309" s="292"/>
      <c r="X309" s="293" t="str">
        <f>VLOOKUP(功能_33[[#This Row],[User]],SKL放款!A:G,7,FALSE)</f>
        <v>放款管理課</v>
      </c>
      <c r="Y309" s="300">
        <v>44503</v>
      </c>
      <c r="Z309" s="300" t="s">
        <v>135</v>
      </c>
      <c r="AA309" s="300">
        <v>44539</v>
      </c>
      <c r="AB309" s="300">
        <v>44539</v>
      </c>
      <c r="AC309" s="300">
        <v>44539</v>
      </c>
      <c r="AD309" s="300"/>
      <c r="AE309" s="300"/>
      <c r="AF309" s="356"/>
      <c r="AG309" s="300" t="str">
        <f>IFERROR(IF(VLOOKUP(功能_33[[#This Row],[功能代號]],E:Q,11,FALSE)=0,"",VLOOKUP(功能_33[[#This Row],[功能代號]],E:Q,11,FALSE)),"")</f>
        <v>張舜雯</v>
      </c>
      <c r="AH309" s="300"/>
      <c r="AI309" s="300"/>
      <c r="AJ309" s="293"/>
      <c r="AK309" s="300"/>
      <c r="AL309" s="292" t="s">
        <v>3164</v>
      </c>
      <c r="AM309" s="293" t="s">
        <v>3165</v>
      </c>
      <c r="AN309" s="293" t="str">
        <f>VLOOKUP(功能_33[[#This Row],[功能代號]],需二審tmp!A:A,1,FALSE)</f>
        <v>L5061</v>
      </c>
      <c r="AO309" s="357">
        <v>44526</v>
      </c>
      <c r="AQ309" s="579" t="str">
        <f t="shared" si="28"/>
        <v>5-4</v>
      </c>
      <c r="AR309" s="581" t="str">
        <f t="shared" si="29"/>
        <v/>
      </c>
      <c r="AS309" s="583" t="str">
        <f t="shared" si="30"/>
        <v/>
      </c>
      <c r="AT309" s="585" t="str">
        <f t="shared" si="31"/>
        <v/>
      </c>
      <c r="AU309" s="587" t="str">
        <f t="shared" si="32"/>
        <v/>
      </c>
      <c r="AV309" s="589" t="str">
        <f t="shared" si="33"/>
        <v/>
      </c>
      <c r="AW309" s="613" t="str">
        <f>IFERROR(VLOOKUP(功能_33[[#This Row],[流程]],#REF!,1,FALSE),"")</f>
        <v/>
      </c>
    </row>
    <row r="310" spans="1:49" ht="14.25" customHeight="1" x14ac:dyDescent="0.3">
      <c r="C310" s="293" t="s">
        <v>95</v>
      </c>
      <c r="D310" s="293" t="s">
        <v>2919</v>
      </c>
      <c r="E310" s="292" t="s">
        <v>918</v>
      </c>
      <c r="F310" s="293" t="s">
        <v>919</v>
      </c>
      <c r="G310" s="293" t="s">
        <v>920</v>
      </c>
      <c r="H310" s="292" t="s">
        <v>485</v>
      </c>
      <c r="I310" s="292" t="s">
        <v>485</v>
      </c>
      <c r="J310" s="226" t="s">
        <v>3167</v>
      </c>
      <c r="K310" s="300">
        <v>44497</v>
      </c>
      <c r="L310" s="300">
        <v>44496</v>
      </c>
      <c r="M310" s="300">
        <v>44515</v>
      </c>
      <c r="N310" s="292" t="s">
        <v>7</v>
      </c>
      <c r="O310" s="292" t="s">
        <v>14</v>
      </c>
      <c r="P310" s="271" t="s">
        <v>3065</v>
      </c>
      <c r="T310" s="292"/>
      <c r="V310" s="292"/>
      <c r="W310" s="292"/>
      <c r="X310" s="293" t="str">
        <f>VLOOKUP(功能_33[[#This Row],[User]],SKL放款!A:G,7,FALSE)</f>
        <v>放款管理課</v>
      </c>
      <c r="Y310" s="300">
        <v>44515</v>
      </c>
      <c r="Z310" s="300" t="s">
        <v>135</v>
      </c>
      <c r="AA310" s="300">
        <v>44539</v>
      </c>
      <c r="AB310" s="300">
        <v>44539</v>
      </c>
      <c r="AC310" s="300">
        <v>44539</v>
      </c>
      <c r="AD310" s="300"/>
      <c r="AE310" s="300"/>
      <c r="AF310" s="356"/>
      <c r="AG310" s="300" t="str">
        <f>IFERROR(IF(VLOOKUP(功能_33[[#This Row],[功能代號]],E:Q,11,FALSE)=0,"",VLOOKUP(功能_33[[#This Row],[功能代號]],E:Q,11,FALSE)),"")</f>
        <v>張舜雯</v>
      </c>
      <c r="AH310" s="300"/>
      <c r="AI310" s="300"/>
      <c r="AJ310" s="293"/>
      <c r="AK310" s="300"/>
      <c r="AL310" s="292" t="s">
        <v>3164</v>
      </c>
      <c r="AM310" s="293" t="s">
        <v>3165</v>
      </c>
      <c r="AN310" s="293" t="str">
        <f>VLOOKUP(功能_33[[#This Row],[功能代號]],需二審tmp!A:A,1,FALSE)</f>
        <v>L5062</v>
      </c>
      <c r="AO310" s="357">
        <v>44526</v>
      </c>
      <c r="AQ310" s="579" t="str">
        <f t="shared" si="28"/>
        <v>5-4</v>
      </c>
      <c r="AR310" s="581" t="str">
        <f t="shared" si="29"/>
        <v/>
      </c>
      <c r="AS310" s="583" t="str">
        <f t="shared" si="30"/>
        <v/>
      </c>
      <c r="AT310" s="585" t="str">
        <f t="shared" si="31"/>
        <v/>
      </c>
      <c r="AU310" s="587" t="str">
        <f t="shared" si="32"/>
        <v/>
      </c>
      <c r="AV310" s="589" t="str">
        <f t="shared" si="33"/>
        <v/>
      </c>
      <c r="AW310" s="613" t="str">
        <f>IFERROR(VLOOKUP(功能_33[[#This Row],[流程]],#REF!,1,FALSE),"")</f>
        <v/>
      </c>
    </row>
    <row r="311" spans="1:49" ht="14.25" customHeight="1" x14ac:dyDescent="0.3">
      <c r="C311" s="293" t="s">
        <v>95</v>
      </c>
      <c r="D311" s="293" t="s">
        <v>2919</v>
      </c>
      <c r="E311" s="292" t="s">
        <v>921</v>
      </c>
      <c r="F311" s="293" t="s">
        <v>922</v>
      </c>
      <c r="G311" s="293" t="s">
        <v>920</v>
      </c>
      <c r="H311" s="292" t="s">
        <v>485</v>
      </c>
      <c r="I311" s="292" t="s">
        <v>485</v>
      </c>
      <c r="J311" s="226" t="s">
        <v>3167</v>
      </c>
      <c r="K311" s="300">
        <v>44497</v>
      </c>
      <c r="L311" s="300">
        <v>44496</v>
      </c>
      <c r="M311" s="300">
        <v>44503</v>
      </c>
      <c r="N311" s="292" t="s">
        <v>7</v>
      </c>
      <c r="O311" s="292" t="s">
        <v>14</v>
      </c>
      <c r="P311" s="271" t="s">
        <v>3065</v>
      </c>
      <c r="T311" s="292"/>
      <c r="V311" s="292"/>
      <c r="W311" s="292"/>
      <c r="X311" s="293" t="str">
        <f>VLOOKUP(功能_33[[#This Row],[User]],SKL放款!A:G,7,FALSE)</f>
        <v>放款管理課</v>
      </c>
      <c r="Y311" s="300">
        <v>44503</v>
      </c>
      <c r="Z311" s="300" t="s">
        <v>2833</v>
      </c>
      <c r="AA311" s="300">
        <v>44539</v>
      </c>
      <c r="AB311" s="300">
        <v>44539</v>
      </c>
      <c r="AC311" s="300">
        <v>44539</v>
      </c>
      <c r="AD311" s="300"/>
      <c r="AE311" s="300"/>
      <c r="AF311" s="356"/>
      <c r="AG311" s="300" t="str">
        <f>IFERROR(IF(VLOOKUP(功能_33[[#This Row],[功能代號]],E:Q,11,FALSE)=0,"",VLOOKUP(功能_33[[#This Row],[功能代號]],E:Q,11,FALSE)),"")</f>
        <v>張舜雯</v>
      </c>
      <c r="AH311" s="300"/>
      <c r="AI311" s="300"/>
      <c r="AJ311" s="293"/>
      <c r="AK311" s="300"/>
      <c r="AL311" s="292" t="s">
        <v>3164</v>
      </c>
      <c r="AM311" s="293" t="s">
        <v>3165</v>
      </c>
      <c r="AN311" s="293" t="str">
        <f>VLOOKUP(功能_33[[#This Row],[功能代號]],需二審tmp!A:A,1,FALSE)</f>
        <v>L5606</v>
      </c>
      <c r="AO311" s="357">
        <v>44526</v>
      </c>
      <c r="AQ311" s="579" t="str">
        <f t="shared" si="28"/>
        <v>5-4</v>
      </c>
      <c r="AR311" s="581" t="str">
        <f t="shared" si="29"/>
        <v/>
      </c>
      <c r="AS311" s="583" t="str">
        <f t="shared" si="30"/>
        <v/>
      </c>
      <c r="AT311" s="585" t="str">
        <f t="shared" si="31"/>
        <v/>
      </c>
      <c r="AU311" s="587" t="str">
        <f t="shared" si="32"/>
        <v/>
      </c>
      <c r="AV311" s="589" t="str">
        <f t="shared" si="33"/>
        <v/>
      </c>
      <c r="AW311" s="613" t="str">
        <f>IFERROR(VLOOKUP(功能_33[[#This Row],[流程]],#REF!,1,FALSE),"")</f>
        <v/>
      </c>
    </row>
    <row r="312" spans="1:49" ht="14.25" customHeight="1" x14ac:dyDescent="0.3">
      <c r="C312" s="293" t="s">
        <v>98</v>
      </c>
      <c r="D312" s="293" t="s">
        <v>923</v>
      </c>
      <c r="E312" s="292" t="s">
        <v>924</v>
      </c>
      <c r="F312" s="293" t="s">
        <v>925</v>
      </c>
      <c r="G312" s="293"/>
      <c r="H312" s="292" t="s">
        <v>195</v>
      </c>
      <c r="I312" s="292" t="s">
        <v>196</v>
      </c>
      <c r="J312" s="226" t="s">
        <v>926</v>
      </c>
      <c r="K312" s="300">
        <v>44502</v>
      </c>
      <c r="L312" s="300">
        <v>44503</v>
      </c>
      <c r="M312" s="300">
        <v>44537</v>
      </c>
      <c r="N312" s="292" t="s">
        <v>7</v>
      </c>
      <c r="O312" s="292" t="s">
        <v>28</v>
      </c>
      <c r="P312" s="271" t="s">
        <v>927</v>
      </c>
      <c r="T312" s="292"/>
      <c r="V312" s="292"/>
      <c r="W312" s="292"/>
      <c r="X312" s="293" t="str">
        <f>VLOOKUP(功能_33[[#This Row],[User]],SKL放款!A:G,7,FALSE)</f>
        <v>放款審查課</v>
      </c>
      <c r="Y312" s="300">
        <v>44533</v>
      </c>
      <c r="Z312" s="300">
        <v>44526</v>
      </c>
      <c r="AA312" s="300">
        <v>44526</v>
      </c>
      <c r="AB312" s="300">
        <v>44526</v>
      </c>
      <c r="AC312" s="300"/>
      <c r="AD312" s="300"/>
      <c r="AE312" s="300"/>
      <c r="AF312" s="356"/>
      <c r="AG312" s="300" t="str">
        <f>IFERROR(IF(VLOOKUP(功能_33[[#This Row],[功能代號]],E:Q,11,FALSE)=0,"",VLOOKUP(功能_33[[#This Row],[功能代號]],E:Q,11,FALSE)),"")</f>
        <v>施美娟</v>
      </c>
      <c r="AH312" s="300"/>
      <c r="AI312" s="300"/>
      <c r="AJ312" s="293"/>
      <c r="AK312" s="300">
        <v>44438</v>
      </c>
      <c r="AL312" s="292" t="s">
        <v>192</v>
      </c>
      <c r="AN312" s="293" t="str">
        <f>VLOOKUP(功能_33[[#This Row],[功能代號]],需二審tmp!A:A,1,FALSE)</f>
        <v>L8080</v>
      </c>
      <c r="AO312" s="357">
        <v>44526</v>
      </c>
      <c r="AQ312" s="579" t="str">
        <f t="shared" si="28"/>
        <v/>
      </c>
      <c r="AR312" s="581" t="str">
        <f t="shared" si="29"/>
        <v>8-1</v>
      </c>
      <c r="AS312" s="583" t="str">
        <f t="shared" si="30"/>
        <v/>
      </c>
      <c r="AT312" s="585" t="str">
        <f t="shared" si="31"/>
        <v/>
      </c>
      <c r="AU312" s="587" t="str">
        <f t="shared" si="32"/>
        <v/>
      </c>
      <c r="AV312" s="589" t="str">
        <f t="shared" si="33"/>
        <v/>
      </c>
      <c r="AW312" s="613" t="str">
        <f>IFERROR(VLOOKUP(功能_33[[#This Row],[流程]],#REF!,1,FALSE),"")</f>
        <v/>
      </c>
    </row>
    <row r="313" spans="1:49" ht="14.25" customHeight="1" x14ac:dyDescent="0.3">
      <c r="C313" s="293" t="s">
        <v>98</v>
      </c>
      <c r="D313" s="293" t="s">
        <v>923</v>
      </c>
      <c r="E313" s="292" t="s">
        <v>928</v>
      </c>
      <c r="F313" s="293" t="s">
        <v>929</v>
      </c>
      <c r="G313" s="293"/>
      <c r="H313" s="292" t="s">
        <v>195</v>
      </c>
      <c r="I313" s="292" t="s">
        <v>318</v>
      </c>
      <c r="J313" s="226" t="s">
        <v>926</v>
      </c>
      <c r="K313" s="300">
        <v>44502</v>
      </c>
      <c r="L313" s="300">
        <v>44503</v>
      </c>
      <c r="M313" s="300">
        <v>44503</v>
      </c>
      <c r="N313" s="292" t="s">
        <v>7</v>
      </c>
      <c r="O313" s="292" t="s">
        <v>28</v>
      </c>
      <c r="P313" s="271" t="s">
        <v>927</v>
      </c>
      <c r="T313" s="292"/>
      <c r="V313" s="292"/>
      <c r="W313" s="292"/>
      <c r="X313" s="293" t="str">
        <f>VLOOKUP(功能_33[[#This Row],[User]],SKL放款!A:G,7,FALSE)</f>
        <v>放款審查課</v>
      </c>
      <c r="Y313" s="300">
        <v>44533</v>
      </c>
      <c r="Z313" s="300" t="s">
        <v>198</v>
      </c>
      <c r="AA313" s="300">
        <v>44526</v>
      </c>
      <c r="AB313" s="300">
        <v>44526</v>
      </c>
      <c r="AC313" s="300"/>
      <c r="AD313" s="300"/>
      <c r="AE313" s="300"/>
      <c r="AF313" s="356"/>
      <c r="AG313" s="300" t="str">
        <f>IFERROR(IF(VLOOKUP(功能_33[[#This Row],[功能代號]],E:Q,11,FALSE)=0,"",VLOOKUP(功能_33[[#This Row],[功能代號]],E:Q,11,FALSE)),"")</f>
        <v>施美娟</v>
      </c>
      <c r="AH313" s="300"/>
      <c r="AI313" s="300"/>
      <c r="AJ313" s="293"/>
      <c r="AK313" s="300"/>
      <c r="AL313" s="292" t="s">
        <v>192</v>
      </c>
      <c r="AN313" s="293" t="e">
        <f>VLOOKUP(功能_33[[#This Row],[功能代號]],需二審tmp!A:A,1,FALSE)</f>
        <v>#N/A</v>
      </c>
      <c r="AO313" s="357">
        <v>44526</v>
      </c>
      <c r="AQ313" s="579" t="str">
        <f t="shared" si="28"/>
        <v/>
      </c>
      <c r="AR313" s="581" t="str">
        <f t="shared" si="29"/>
        <v>8-1</v>
      </c>
      <c r="AS313" s="583" t="str">
        <f t="shared" si="30"/>
        <v/>
      </c>
      <c r="AT313" s="585" t="str">
        <f t="shared" si="31"/>
        <v/>
      </c>
      <c r="AU313" s="587" t="str">
        <f t="shared" si="32"/>
        <v/>
      </c>
      <c r="AV313" s="589" t="str">
        <f t="shared" si="33"/>
        <v/>
      </c>
      <c r="AW313" s="613" t="str">
        <f>IFERROR(VLOOKUP(功能_33[[#This Row],[流程]],#REF!,1,FALSE),"")</f>
        <v/>
      </c>
    </row>
    <row r="314" spans="1:49" ht="14.25" customHeight="1" x14ac:dyDescent="0.3">
      <c r="A314" s="609">
        <v>44547</v>
      </c>
      <c r="C314" s="293" t="s">
        <v>98</v>
      </c>
      <c r="D314" s="439" t="s">
        <v>2948</v>
      </c>
      <c r="E314" s="292" t="s">
        <v>930</v>
      </c>
      <c r="F314" s="293" t="s">
        <v>931</v>
      </c>
      <c r="G314" s="293"/>
      <c r="H314" s="292" t="s">
        <v>138</v>
      </c>
      <c r="I314" s="292" t="s">
        <v>138</v>
      </c>
      <c r="J314" s="299" t="s">
        <v>926</v>
      </c>
      <c r="K314" s="300">
        <v>44524</v>
      </c>
      <c r="L314" s="300">
        <v>44526</v>
      </c>
      <c r="M314" s="300"/>
      <c r="N314" s="292" t="s">
        <v>7</v>
      </c>
      <c r="O314" s="292" t="s">
        <v>28</v>
      </c>
      <c r="P314" s="271" t="s">
        <v>927</v>
      </c>
      <c r="T314" s="292"/>
      <c r="V314" s="292"/>
      <c r="W314" s="292"/>
      <c r="X314" s="293" t="str">
        <f>VLOOKUP(功能_33[[#This Row],[User]],SKL放款!A:G,7,FALSE)</f>
        <v>放款審查課</v>
      </c>
      <c r="Y314" s="300">
        <v>44537</v>
      </c>
      <c r="Z314" s="300" t="s">
        <v>3033</v>
      </c>
      <c r="AA314" s="300"/>
      <c r="AB314" s="300"/>
      <c r="AC314" s="300"/>
      <c r="AD314" s="300"/>
      <c r="AE314" s="300"/>
      <c r="AF314" s="356"/>
      <c r="AG314" s="300" t="str">
        <f>IFERROR(IF(VLOOKUP(功能_33[[#This Row],[功能代號]],E:Q,11,FALSE)=0,"",VLOOKUP(功能_33[[#This Row],[功能代號]],E:Q,11,FALSE)),"")</f>
        <v>施美娟</v>
      </c>
      <c r="AH314" s="300"/>
      <c r="AI314" s="300"/>
      <c r="AJ314" s="293"/>
      <c r="AK314" s="300"/>
      <c r="AL314" s="292" t="s">
        <v>192</v>
      </c>
      <c r="AN314" s="293" t="e">
        <f>VLOOKUP(功能_33[[#This Row],[功能代號]],需二審tmp!A:A,1,FALSE)</f>
        <v>#N/A</v>
      </c>
      <c r="AQ314" s="579" t="str">
        <f t="shared" si="28"/>
        <v/>
      </c>
      <c r="AR314" s="581" t="str">
        <f t="shared" si="29"/>
        <v/>
      </c>
      <c r="AS314" s="583" t="str">
        <f t="shared" si="30"/>
        <v/>
      </c>
      <c r="AT314" s="585" t="str">
        <f t="shared" si="31"/>
        <v>8-1</v>
      </c>
      <c r="AU314" s="587" t="str">
        <f t="shared" si="32"/>
        <v/>
      </c>
      <c r="AV314" s="589" t="str">
        <f t="shared" si="33"/>
        <v/>
      </c>
      <c r="AW314" s="613" t="str">
        <f>IFERROR(VLOOKUP(功能_33[[#This Row],[流程]],#REF!,1,FALSE),"")</f>
        <v/>
      </c>
    </row>
    <row r="315" spans="1:49" ht="14.25" customHeight="1" x14ac:dyDescent="0.3">
      <c r="A315" s="609">
        <v>44547</v>
      </c>
      <c r="C315" s="293" t="s">
        <v>98</v>
      </c>
      <c r="D315" s="439" t="s">
        <v>2948</v>
      </c>
      <c r="E315" s="292" t="s">
        <v>932</v>
      </c>
      <c r="F315" s="293" t="s">
        <v>933</v>
      </c>
      <c r="G315" s="293" t="s">
        <v>934</v>
      </c>
      <c r="H315" s="292" t="s">
        <v>138</v>
      </c>
      <c r="I315" s="292" t="s">
        <v>138</v>
      </c>
      <c r="J315" s="299" t="s">
        <v>926</v>
      </c>
      <c r="K315" s="300">
        <v>44524</v>
      </c>
      <c r="L315" s="300">
        <v>44526</v>
      </c>
      <c r="M315" s="300"/>
      <c r="N315" s="292" t="s">
        <v>7</v>
      </c>
      <c r="O315" s="292" t="s">
        <v>28</v>
      </c>
      <c r="P315" s="271" t="s">
        <v>927</v>
      </c>
      <c r="T315" s="292"/>
      <c r="V315" s="292"/>
      <c r="W315" s="292"/>
      <c r="X315" s="293" t="str">
        <f>VLOOKUP(功能_33[[#This Row],[User]],SKL放款!A:G,7,FALSE)</f>
        <v>放款審查課</v>
      </c>
      <c r="Y315" s="300">
        <v>44537</v>
      </c>
      <c r="Z315" s="300" t="s">
        <v>3033</v>
      </c>
      <c r="AA315" s="300"/>
      <c r="AB315" s="300"/>
      <c r="AC315" s="300"/>
      <c r="AD315" s="300"/>
      <c r="AE315" s="300"/>
      <c r="AF315" s="356"/>
      <c r="AG315" s="300" t="str">
        <f>IFERROR(IF(VLOOKUP(功能_33[[#This Row],[功能代號]],E:Q,11,FALSE)=0,"",VLOOKUP(功能_33[[#This Row],[功能代號]],E:Q,11,FALSE)),"")</f>
        <v>施美娟</v>
      </c>
      <c r="AH315" s="300"/>
      <c r="AI315" s="300"/>
      <c r="AJ315" s="293"/>
      <c r="AK315" s="300"/>
      <c r="AL315" s="292" t="s">
        <v>192</v>
      </c>
      <c r="AN315" s="293" t="e">
        <f>VLOOKUP(功能_33[[#This Row],[功能代號]],需二審tmp!A:A,1,FALSE)</f>
        <v>#N/A</v>
      </c>
      <c r="AQ315" s="579" t="str">
        <f t="shared" si="28"/>
        <v/>
      </c>
      <c r="AR315" s="581" t="str">
        <f t="shared" si="29"/>
        <v/>
      </c>
      <c r="AS315" s="583" t="str">
        <f t="shared" si="30"/>
        <v/>
      </c>
      <c r="AT315" s="585" t="str">
        <f t="shared" si="31"/>
        <v>8-1</v>
      </c>
      <c r="AU315" s="587" t="str">
        <f t="shared" si="32"/>
        <v/>
      </c>
      <c r="AV315" s="589" t="str">
        <f t="shared" si="33"/>
        <v/>
      </c>
      <c r="AW315" s="613" t="str">
        <f>IFERROR(VLOOKUP(功能_33[[#This Row],[流程]],#REF!,1,FALSE),"")</f>
        <v/>
      </c>
    </row>
    <row r="316" spans="1:49" ht="14.25" customHeight="1" x14ac:dyDescent="0.3">
      <c r="A316" s="609">
        <v>44547</v>
      </c>
      <c r="C316" s="293" t="s">
        <v>98</v>
      </c>
      <c r="D316" s="439" t="s">
        <v>2948</v>
      </c>
      <c r="E316" s="292" t="s">
        <v>935</v>
      </c>
      <c r="F316" s="293" t="s">
        <v>936</v>
      </c>
      <c r="G316" s="293" t="s">
        <v>937</v>
      </c>
      <c r="H316" s="292" t="s">
        <v>138</v>
      </c>
      <c r="I316" s="292" t="s">
        <v>138</v>
      </c>
      <c r="J316" s="299" t="s">
        <v>926</v>
      </c>
      <c r="K316" s="300">
        <v>44524</v>
      </c>
      <c r="L316" s="300">
        <v>44526</v>
      </c>
      <c r="M316" s="300"/>
      <c r="N316" s="292" t="s">
        <v>7</v>
      </c>
      <c r="O316" s="292" t="s">
        <v>28</v>
      </c>
      <c r="P316" s="271" t="s">
        <v>927</v>
      </c>
      <c r="T316" s="292"/>
      <c r="V316" s="292"/>
      <c r="W316" s="292"/>
      <c r="X316" s="293" t="str">
        <f>VLOOKUP(功能_33[[#This Row],[User]],SKL放款!A:G,7,FALSE)</f>
        <v>放款審查課</v>
      </c>
      <c r="Y316" s="300">
        <v>44537</v>
      </c>
      <c r="Z316" s="300" t="s">
        <v>3033</v>
      </c>
      <c r="AA316" s="300"/>
      <c r="AB316" s="284"/>
      <c r="AC316" s="284"/>
      <c r="AD316" s="284"/>
      <c r="AE316" s="284"/>
      <c r="AF316" s="284"/>
      <c r="AG316" s="284" t="str">
        <f>IFERROR(IF(VLOOKUP(功能_33[[#This Row],[功能代號]],E:Q,11,FALSE)=0,"",VLOOKUP(功能_33[[#This Row],[功能代號]],E:Q,11,FALSE)),"")</f>
        <v>施美娟</v>
      </c>
      <c r="AH316" s="284"/>
      <c r="AI316" s="284"/>
      <c r="AJ316" s="293"/>
      <c r="AL316" s="292" t="e">
        <f>VLOOKUP(功能_33[[#This Row],[功能代號]],'[4]20211001'!$A:$J,8,FALSE)</f>
        <v>#N/A</v>
      </c>
      <c r="AM316" s="293" t="e">
        <f>VLOOKUP(功能_33[[#This Row],[功能代號]],'[4]20211001'!$A:$J,9,FALSE)</f>
        <v>#N/A</v>
      </c>
      <c r="AN316" s="293" t="e">
        <f>VLOOKUP(功能_33[[#This Row],[功能代號]],需二審tmp!A:A,1,FALSE)</f>
        <v>#N/A</v>
      </c>
      <c r="AQ316" s="579" t="str">
        <f t="shared" si="28"/>
        <v/>
      </c>
      <c r="AR316" s="581" t="str">
        <f t="shared" si="29"/>
        <v/>
      </c>
      <c r="AS316" s="583" t="str">
        <f t="shared" si="30"/>
        <v/>
      </c>
      <c r="AT316" s="585" t="str">
        <f t="shared" si="31"/>
        <v>8-1</v>
      </c>
      <c r="AU316" s="587" t="str">
        <f t="shared" si="32"/>
        <v/>
      </c>
      <c r="AV316" s="589" t="str">
        <f t="shared" si="33"/>
        <v/>
      </c>
      <c r="AW316" s="613" t="str">
        <f>IFERROR(VLOOKUP(功能_33[[#This Row],[流程]],#REF!,1,FALSE),"")</f>
        <v/>
      </c>
    </row>
    <row r="317" spans="1:49" ht="14.25" customHeight="1" x14ac:dyDescent="0.3">
      <c r="A317" s="609">
        <v>44547</v>
      </c>
      <c r="C317" s="293" t="s">
        <v>98</v>
      </c>
      <c r="D317" s="439" t="s">
        <v>2948</v>
      </c>
      <c r="E317" s="292" t="s">
        <v>938</v>
      </c>
      <c r="F317" s="293" t="s">
        <v>939</v>
      </c>
      <c r="G317" s="293"/>
      <c r="H317" s="292" t="s">
        <v>138</v>
      </c>
      <c r="I317" s="292" t="s">
        <v>138</v>
      </c>
      <c r="J317" s="299" t="s">
        <v>926</v>
      </c>
      <c r="K317" s="300">
        <v>44524</v>
      </c>
      <c r="L317" s="300">
        <v>44526</v>
      </c>
      <c r="M317" s="300"/>
      <c r="N317" s="292" t="s">
        <v>7</v>
      </c>
      <c r="O317" s="292" t="s">
        <v>28</v>
      </c>
      <c r="P317" s="271" t="s">
        <v>927</v>
      </c>
      <c r="T317" s="292"/>
      <c r="V317" s="292"/>
      <c r="W317" s="292"/>
      <c r="X317" s="293" t="str">
        <f>VLOOKUP(功能_33[[#This Row],[User]],SKL放款!A:G,7,FALSE)</f>
        <v>放款審查課</v>
      </c>
      <c r="Y317" s="300">
        <v>44537</v>
      </c>
      <c r="Z317" s="300" t="s">
        <v>3033</v>
      </c>
      <c r="AA317" s="300"/>
      <c r="AB317" s="300"/>
      <c r="AC317" s="300"/>
      <c r="AD317" s="300"/>
      <c r="AE317" s="300"/>
      <c r="AF317" s="356"/>
      <c r="AG317" s="300" t="str">
        <f>IFERROR(IF(VLOOKUP(功能_33[[#This Row],[功能代號]],E:Q,11,FALSE)=0,"",VLOOKUP(功能_33[[#This Row],[功能代號]],E:Q,11,FALSE)),"")</f>
        <v>施美娟</v>
      </c>
      <c r="AH317" s="300"/>
      <c r="AI317" s="300"/>
      <c r="AJ317" s="293"/>
      <c r="AK317" s="300"/>
      <c r="AL317" s="292" t="s">
        <v>192</v>
      </c>
      <c r="AN317" s="293" t="e">
        <f>VLOOKUP(功能_33[[#This Row],[功能代號]],需二審tmp!A:A,1,FALSE)</f>
        <v>#N/A</v>
      </c>
      <c r="AQ317" s="579" t="str">
        <f t="shared" si="28"/>
        <v/>
      </c>
      <c r="AR317" s="581" t="str">
        <f t="shared" si="29"/>
        <v/>
      </c>
      <c r="AS317" s="583" t="str">
        <f t="shared" si="30"/>
        <v/>
      </c>
      <c r="AT317" s="585" t="str">
        <f t="shared" si="31"/>
        <v>8-1</v>
      </c>
      <c r="AU317" s="587" t="str">
        <f t="shared" si="32"/>
        <v/>
      </c>
      <c r="AV317" s="589" t="str">
        <f t="shared" si="33"/>
        <v/>
      </c>
      <c r="AW317" s="613" t="str">
        <f>IFERROR(VLOOKUP(功能_33[[#This Row],[流程]],#REF!,1,FALSE),"")</f>
        <v/>
      </c>
    </row>
    <row r="318" spans="1:49" ht="14.25" customHeight="1" x14ac:dyDescent="0.3">
      <c r="A318" s="609">
        <v>44547</v>
      </c>
      <c r="C318" s="293" t="s">
        <v>98</v>
      </c>
      <c r="D318" s="439" t="s">
        <v>2948</v>
      </c>
      <c r="E318" s="292" t="s">
        <v>938</v>
      </c>
      <c r="F318" s="293" t="s">
        <v>939</v>
      </c>
      <c r="G318" s="293"/>
      <c r="H318" s="292" t="s">
        <v>138</v>
      </c>
      <c r="I318" s="292" t="s">
        <v>138</v>
      </c>
      <c r="J318" s="299" t="s">
        <v>926</v>
      </c>
      <c r="K318" s="300">
        <v>44524</v>
      </c>
      <c r="L318" s="300">
        <v>44526</v>
      </c>
      <c r="M318" s="300"/>
      <c r="N318" s="292" t="s">
        <v>7</v>
      </c>
      <c r="O318" s="292" t="s">
        <v>28</v>
      </c>
      <c r="P318" s="271" t="s">
        <v>927</v>
      </c>
      <c r="T318" s="292"/>
      <c r="V318" s="292"/>
      <c r="W318" s="292"/>
      <c r="X318" s="293" t="str">
        <f>VLOOKUP(功能_33[[#This Row],[User]],SKL放款!A:G,7,FALSE)</f>
        <v>放款審查課</v>
      </c>
      <c r="Y318" s="300">
        <v>44537</v>
      </c>
      <c r="Z318" s="300" t="s">
        <v>3033</v>
      </c>
      <c r="AA318" s="300"/>
      <c r="AB318" s="300"/>
      <c r="AC318" s="300"/>
      <c r="AD318" s="300"/>
      <c r="AE318" s="300"/>
      <c r="AF318" s="356"/>
      <c r="AG318" s="300" t="str">
        <f>IFERROR(IF(VLOOKUP(功能_33[[#This Row],[功能代號]],E:Q,11,FALSE)=0,"",VLOOKUP(功能_33[[#This Row],[功能代號]],E:Q,11,FALSE)),"")</f>
        <v>施美娟</v>
      </c>
      <c r="AH318" s="300"/>
      <c r="AI318" s="300"/>
      <c r="AJ318" s="293"/>
      <c r="AK318" s="300"/>
      <c r="AL318" s="292" t="s">
        <v>192</v>
      </c>
      <c r="AN318" s="293" t="e">
        <f>VLOOKUP(功能_33[[#This Row],[功能代號]],需二審tmp!A:A,1,FALSE)</f>
        <v>#N/A</v>
      </c>
      <c r="AQ318" s="579" t="str">
        <f t="shared" si="28"/>
        <v/>
      </c>
      <c r="AR318" s="581" t="str">
        <f t="shared" si="29"/>
        <v/>
      </c>
      <c r="AS318" s="583" t="str">
        <f t="shared" si="30"/>
        <v/>
      </c>
      <c r="AT318" s="585" t="str">
        <f t="shared" si="31"/>
        <v>8-1</v>
      </c>
      <c r="AU318" s="587" t="str">
        <f t="shared" si="32"/>
        <v/>
      </c>
      <c r="AV318" s="589" t="str">
        <f t="shared" si="33"/>
        <v/>
      </c>
      <c r="AW318" s="613" t="str">
        <f>IFERROR(VLOOKUP(功能_33[[#This Row],[流程]],#REF!,1,FALSE),"")</f>
        <v/>
      </c>
    </row>
    <row r="319" spans="1:49" ht="14.25" customHeight="1" x14ac:dyDescent="0.3">
      <c r="C319" s="293" t="s">
        <v>98</v>
      </c>
      <c r="D319" s="293" t="s">
        <v>940</v>
      </c>
      <c r="E319" s="292" t="s">
        <v>941</v>
      </c>
      <c r="F319" s="293" t="s">
        <v>942</v>
      </c>
      <c r="G319" s="293"/>
      <c r="H319" s="292" t="s">
        <v>195</v>
      </c>
      <c r="I319" s="292" t="s">
        <v>318</v>
      </c>
      <c r="J319" s="299" t="s">
        <v>926</v>
      </c>
      <c r="K319" s="300">
        <v>44503</v>
      </c>
      <c r="L319" s="300">
        <v>44503</v>
      </c>
      <c r="M319" s="300">
        <v>44533</v>
      </c>
      <c r="N319" s="292" t="s">
        <v>7</v>
      </c>
      <c r="O319" s="292" t="s">
        <v>22</v>
      </c>
      <c r="T319" s="292"/>
      <c r="V319" s="292"/>
      <c r="W319" s="292"/>
      <c r="X319" s="293" t="str">
        <f>VLOOKUP(功能_33[[#This Row],[User]],SKL放款!A:G,7,FALSE)</f>
        <v>放款服務課</v>
      </c>
      <c r="Y319" s="300">
        <v>44533</v>
      </c>
      <c r="Z319" s="300" t="s">
        <v>2833</v>
      </c>
      <c r="AA319" s="283">
        <v>44543</v>
      </c>
      <c r="AB319" s="300"/>
      <c r="AC319" s="300"/>
      <c r="AD319" s="300"/>
      <c r="AE319" s="300"/>
      <c r="AF319" s="356"/>
      <c r="AG319" s="300" t="str">
        <f>IFERROR(IF(VLOOKUP(功能_33[[#This Row],[功能代號]],E:Q,11,FALSE)=0,"",VLOOKUP(功能_33[[#This Row],[功能代號]],E:Q,11,FALSE)),"")</f>
        <v>許慧玉</v>
      </c>
      <c r="AH319" s="300"/>
      <c r="AI319" s="300"/>
      <c r="AJ319" s="293"/>
      <c r="AK319" s="300"/>
      <c r="AM319" s="293" t="s">
        <v>943</v>
      </c>
      <c r="AN319" s="293" t="str">
        <f>VLOOKUP(功能_33[[#This Row],[功能代號]],需二審tmp!A:A,1,FALSE)</f>
        <v>L8701</v>
      </c>
      <c r="AO319" s="357">
        <v>44533</v>
      </c>
      <c r="AQ319" s="579" t="str">
        <f t="shared" si="28"/>
        <v/>
      </c>
      <c r="AR319" s="581" t="str">
        <f t="shared" si="29"/>
        <v/>
      </c>
      <c r="AS319" s="583" t="str">
        <f t="shared" si="30"/>
        <v>8-7</v>
      </c>
      <c r="AT319" s="585" t="str">
        <f t="shared" si="31"/>
        <v/>
      </c>
      <c r="AU319" s="587" t="str">
        <f t="shared" si="32"/>
        <v/>
      </c>
      <c r="AV319" s="589" t="str">
        <f t="shared" si="33"/>
        <v/>
      </c>
      <c r="AW319" s="613" t="str">
        <f>IFERROR(VLOOKUP(功能_33[[#This Row],[流程]],#REF!,1,FALSE),"")</f>
        <v/>
      </c>
    </row>
    <row r="320" spans="1:49" ht="14.25" customHeight="1" x14ac:dyDescent="0.3">
      <c r="C320" s="293" t="s">
        <v>98</v>
      </c>
      <c r="D320" s="293" t="s">
        <v>944</v>
      </c>
      <c r="E320" s="292" t="s">
        <v>945</v>
      </c>
      <c r="F320" s="293" t="s">
        <v>946</v>
      </c>
      <c r="G320" s="293"/>
      <c r="H320" s="292" t="s">
        <v>195</v>
      </c>
      <c r="I320" s="292" t="s">
        <v>318</v>
      </c>
      <c r="J320" s="226" t="s">
        <v>926</v>
      </c>
      <c r="K320" s="300">
        <v>44498</v>
      </c>
      <c r="L320" s="300">
        <v>44498</v>
      </c>
      <c r="M320" s="300">
        <v>44498</v>
      </c>
      <c r="N320" s="292" t="s">
        <v>7</v>
      </c>
      <c r="O320" s="292" t="s">
        <v>24</v>
      </c>
      <c r="T320" s="292"/>
      <c r="V320" s="292"/>
      <c r="W320" s="292"/>
      <c r="X320" s="293" t="str">
        <f>VLOOKUP(功能_33[[#This Row],[User]],SKL放款!A:G,7,FALSE)</f>
        <v>放款服務課</v>
      </c>
      <c r="Y320" s="300">
        <v>44533</v>
      </c>
      <c r="Z320" s="300" t="s">
        <v>2833</v>
      </c>
      <c r="AA320" s="300">
        <v>44498</v>
      </c>
      <c r="AB320" s="300"/>
      <c r="AC320" s="300"/>
      <c r="AD320" s="300"/>
      <c r="AE320" s="300"/>
      <c r="AF320" s="356"/>
      <c r="AG320" s="300" t="str">
        <f>IFERROR(IF(VLOOKUP(功能_33[[#This Row],[功能代號]],E:Q,11,FALSE)=0,"",VLOOKUP(功能_33[[#This Row],[功能代號]],E:Q,11,FALSE)),"")</f>
        <v>邵淑微</v>
      </c>
      <c r="AH320" s="300"/>
      <c r="AI320" s="300"/>
      <c r="AJ320" s="293"/>
      <c r="AK320" s="300"/>
      <c r="AL320" s="292" t="s">
        <v>192</v>
      </c>
      <c r="AN320" s="293" t="e">
        <f>VLOOKUP(功能_33[[#This Row],[功能代號]],需二審tmp!A:A,1,FALSE)</f>
        <v>#N/A</v>
      </c>
      <c r="AO320" s="357">
        <v>44533</v>
      </c>
      <c r="AQ320" s="579" t="str">
        <f t="shared" si="28"/>
        <v/>
      </c>
      <c r="AR320" s="581" t="str">
        <f t="shared" si="29"/>
        <v/>
      </c>
      <c r="AS320" s="583" t="str">
        <f t="shared" si="30"/>
        <v>8-2</v>
      </c>
      <c r="AT320" s="585" t="str">
        <f t="shared" si="31"/>
        <v/>
      </c>
      <c r="AU320" s="587" t="str">
        <f t="shared" si="32"/>
        <v/>
      </c>
      <c r="AV320" s="589" t="str">
        <f t="shared" si="33"/>
        <v/>
      </c>
      <c r="AW320" s="613" t="str">
        <f>IFERROR(VLOOKUP(功能_33[[#This Row],[流程]],#REF!,1,FALSE),"")</f>
        <v/>
      </c>
    </row>
    <row r="321" spans="3:49" ht="14.25" customHeight="1" x14ac:dyDescent="0.3">
      <c r="C321" s="293" t="s">
        <v>98</v>
      </c>
      <c r="D321" s="293" t="s">
        <v>944</v>
      </c>
      <c r="E321" s="292" t="s">
        <v>947</v>
      </c>
      <c r="F321" s="293" t="s">
        <v>948</v>
      </c>
      <c r="G321" s="293"/>
      <c r="H321" s="292" t="s">
        <v>195</v>
      </c>
      <c r="I321" s="292" t="s">
        <v>318</v>
      </c>
      <c r="J321" s="226" t="s">
        <v>926</v>
      </c>
      <c r="K321" s="300">
        <v>44498</v>
      </c>
      <c r="L321" s="300">
        <v>44498</v>
      </c>
      <c r="M321" s="300">
        <v>44533</v>
      </c>
      <c r="N321" s="292" t="s">
        <v>12</v>
      </c>
      <c r="O321" s="292" t="s">
        <v>24</v>
      </c>
      <c r="T321" s="292"/>
      <c r="V321" s="292"/>
      <c r="W321" s="292"/>
      <c r="X321" s="293" t="str">
        <f>VLOOKUP(功能_33[[#This Row],[User]],SKL放款!A:G,7,FALSE)</f>
        <v>放款服務課</v>
      </c>
      <c r="Y321" s="300">
        <v>44533</v>
      </c>
      <c r="Z321" s="300" t="s">
        <v>2833</v>
      </c>
      <c r="AA321" s="223" t="s">
        <v>3160</v>
      </c>
      <c r="AB321" s="300">
        <v>44539</v>
      </c>
      <c r="AC321" s="300"/>
      <c r="AD321" s="300"/>
      <c r="AE321" s="300"/>
      <c r="AF321" s="356"/>
      <c r="AG321" s="300" t="str">
        <f>IFERROR(IF(VLOOKUP(功能_33[[#This Row],[功能代號]],E:Q,11,FALSE)=0,"",VLOOKUP(功能_33[[#This Row],[功能代號]],E:Q,11,FALSE)),"")</f>
        <v>邵淑微</v>
      </c>
      <c r="AH321" s="300"/>
      <c r="AI321" s="300"/>
      <c r="AJ321" s="293"/>
      <c r="AK321" s="300"/>
      <c r="AL321" s="304" t="s">
        <v>949</v>
      </c>
      <c r="AM321" s="305" t="s">
        <v>950</v>
      </c>
      <c r="AN321" s="293" t="str">
        <f>VLOOKUP(功能_33[[#This Row],[功能代號]],需二審tmp!A:A,1,FALSE)</f>
        <v>L8201</v>
      </c>
      <c r="AO321" s="357">
        <v>44533</v>
      </c>
      <c r="AQ321" s="579" t="str">
        <f t="shared" si="28"/>
        <v/>
      </c>
      <c r="AR321" s="581" t="str">
        <f t="shared" si="29"/>
        <v>8-2</v>
      </c>
      <c r="AS321" s="583" t="str">
        <f t="shared" si="30"/>
        <v/>
      </c>
      <c r="AT321" s="585" t="str">
        <f t="shared" si="31"/>
        <v/>
      </c>
      <c r="AU321" s="587" t="str">
        <f t="shared" si="32"/>
        <v/>
      </c>
      <c r="AV321" s="589" t="str">
        <f t="shared" si="33"/>
        <v/>
      </c>
      <c r="AW321" s="613" t="str">
        <f>IFERROR(VLOOKUP(功能_33[[#This Row],[流程]],#REF!,1,FALSE),"")</f>
        <v/>
      </c>
    </row>
    <row r="322" spans="3:49" ht="14.25" customHeight="1" x14ac:dyDescent="0.3">
      <c r="C322" s="293" t="s">
        <v>98</v>
      </c>
      <c r="D322" s="293" t="s">
        <v>944</v>
      </c>
      <c r="E322" s="292" t="s">
        <v>951</v>
      </c>
      <c r="F322" s="293" t="s">
        <v>952</v>
      </c>
      <c r="G322" s="293"/>
      <c r="H322" s="292" t="s">
        <v>195</v>
      </c>
      <c r="I322" s="292" t="s">
        <v>318</v>
      </c>
      <c r="J322" s="226" t="s">
        <v>926</v>
      </c>
      <c r="K322" s="300">
        <v>44498</v>
      </c>
      <c r="L322" s="300">
        <v>44498</v>
      </c>
      <c r="M322" s="300">
        <v>44533</v>
      </c>
      <c r="N322" s="292" t="s">
        <v>7</v>
      </c>
      <c r="O322" s="292" t="s">
        <v>24</v>
      </c>
      <c r="T322" s="292"/>
      <c r="V322" s="292"/>
      <c r="W322" s="292"/>
      <c r="X322" s="293" t="str">
        <f>VLOOKUP(功能_33[[#This Row],[User]],SKL放款!A:G,7,FALSE)</f>
        <v>放款服務課</v>
      </c>
      <c r="Y322" s="300">
        <v>44533</v>
      </c>
      <c r="Z322" s="300" t="s">
        <v>2833</v>
      </c>
      <c r="AA322" s="223" t="s">
        <v>3160</v>
      </c>
      <c r="AB322" s="300"/>
      <c r="AC322" s="300"/>
      <c r="AD322" s="300"/>
      <c r="AE322" s="300"/>
      <c r="AF322" s="356"/>
      <c r="AG322" s="300" t="str">
        <f>IFERROR(IF(VLOOKUP(功能_33[[#This Row],[功能代號]],E:Q,11,FALSE)=0,"",VLOOKUP(功能_33[[#This Row],[功能代號]],E:Q,11,FALSE)),"")</f>
        <v>邵淑微</v>
      </c>
      <c r="AH322" s="300"/>
      <c r="AI322" s="300"/>
      <c r="AJ322" s="293"/>
      <c r="AK322" s="300"/>
      <c r="AL322" s="292" t="s">
        <v>192</v>
      </c>
      <c r="AN322" s="293" t="str">
        <f>VLOOKUP(功能_33[[#This Row],[功能代號]],需二審tmp!A:A,1,FALSE)</f>
        <v>L8924</v>
      </c>
      <c r="AO322" s="357">
        <v>44533</v>
      </c>
      <c r="AQ322" s="579" t="str">
        <f t="shared" si="28"/>
        <v/>
      </c>
      <c r="AR322" s="581" t="str">
        <f t="shared" si="29"/>
        <v/>
      </c>
      <c r="AS322" s="583" t="str">
        <f t="shared" si="30"/>
        <v>8-2</v>
      </c>
      <c r="AT322" s="585" t="str">
        <f t="shared" si="31"/>
        <v/>
      </c>
      <c r="AU322" s="587" t="str">
        <f t="shared" si="32"/>
        <v/>
      </c>
      <c r="AV322" s="589" t="str">
        <f t="shared" si="33"/>
        <v/>
      </c>
      <c r="AW322" s="613" t="str">
        <f>IFERROR(VLOOKUP(功能_33[[#This Row],[流程]],#REF!,1,FALSE),"")</f>
        <v/>
      </c>
    </row>
    <row r="323" spans="3:49" ht="14.25" customHeight="1" x14ac:dyDescent="0.3">
      <c r="C323" s="293" t="s">
        <v>98</v>
      </c>
      <c r="D323" s="293" t="s">
        <v>944</v>
      </c>
      <c r="E323" s="292" t="s">
        <v>953</v>
      </c>
      <c r="F323" s="293" t="s">
        <v>954</v>
      </c>
      <c r="G323" s="293"/>
      <c r="H323" s="292" t="s">
        <v>195</v>
      </c>
      <c r="I323" s="292" t="s">
        <v>318</v>
      </c>
      <c r="J323" s="226" t="s">
        <v>926</v>
      </c>
      <c r="K323" s="300">
        <v>44498</v>
      </c>
      <c r="L323" s="300">
        <v>44498</v>
      </c>
      <c r="M323" s="300">
        <v>44537</v>
      </c>
      <c r="N323" s="292" t="s">
        <v>7</v>
      </c>
      <c r="O323" s="292" t="s">
        <v>24</v>
      </c>
      <c r="T323" s="292"/>
      <c r="V323" s="292"/>
      <c r="W323" s="292"/>
      <c r="X323" s="293" t="str">
        <f>VLOOKUP(功能_33[[#This Row],[User]],SKL放款!A:G,7,FALSE)</f>
        <v>放款服務課</v>
      </c>
      <c r="Y323" s="300">
        <v>44537</v>
      </c>
      <c r="Z323" s="300" t="s">
        <v>2833</v>
      </c>
      <c r="AA323" s="223" t="s">
        <v>3160</v>
      </c>
      <c r="AB323" s="300">
        <v>44539</v>
      </c>
      <c r="AC323" s="300"/>
      <c r="AD323" s="300"/>
      <c r="AE323" s="300"/>
      <c r="AF323" s="356"/>
      <c r="AG323" s="300" t="str">
        <f>IFERROR(IF(VLOOKUP(功能_33[[#This Row],[功能代號]],E:Q,11,FALSE)=0,"",VLOOKUP(功能_33[[#This Row],[功能代號]],E:Q,11,FALSE)),"")</f>
        <v>邵淑微</v>
      </c>
      <c r="AH323" s="300"/>
      <c r="AI323" s="300"/>
      <c r="AJ323" s="293"/>
      <c r="AK323" s="300"/>
      <c r="AM323" s="289" t="s">
        <v>955</v>
      </c>
      <c r="AN323" s="293" t="str">
        <f>VLOOKUP(功能_33[[#This Row],[功能代號]],需二審tmp!A:A,1,FALSE)</f>
        <v>L8202</v>
      </c>
      <c r="AO323" s="357">
        <v>44533</v>
      </c>
      <c r="AQ323" s="579" t="str">
        <f t="shared" si="28"/>
        <v/>
      </c>
      <c r="AR323" s="581" t="str">
        <f t="shared" si="29"/>
        <v>8-2</v>
      </c>
      <c r="AS323" s="583" t="str">
        <f t="shared" si="30"/>
        <v/>
      </c>
      <c r="AT323" s="585" t="str">
        <f t="shared" si="31"/>
        <v/>
      </c>
      <c r="AU323" s="587" t="str">
        <f t="shared" si="32"/>
        <v/>
      </c>
      <c r="AV323" s="589" t="str">
        <f t="shared" si="33"/>
        <v/>
      </c>
      <c r="AW323" s="613" t="str">
        <f>IFERROR(VLOOKUP(功能_33[[#This Row],[流程]],#REF!,1,FALSE),"")</f>
        <v/>
      </c>
    </row>
    <row r="324" spans="3:49" ht="14.25" customHeight="1" x14ac:dyDescent="0.3">
      <c r="C324" s="293" t="s">
        <v>98</v>
      </c>
      <c r="D324" s="293" t="s">
        <v>944</v>
      </c>
      <c r="E324" s="292" t="s">
        <v>956</v>
      </c>
      <c r="F324" s="293" t="s">
        <v>957</v>
      </c>
      <c r="G324" s="293"/>
      <c r="H324" s="292" t="s">
        <v>195</v>
      </c>
      <c r="I324" s="292" t="s">
        <v>318</v>
      </c>
      <c r="J324" s="226" t="s">
        <v>926</v>
      </c>
      <c r="K324" s="300">
        <v>44498</v>
      </c>
      <c r="L324" s="300">
        <v>44498</v>
      </c>
      <c r="M324" s="300">
        <v>44498</v>
      </c>
      <c r="N324" s="292" t="s">
        <v>12</v>
      </c>
      <c r="O324" s="292" t="s">
        <v>11</v>
      </c>
      <c r="T324" s="292"/>
      <c r="V324" s="292"/>
      <c r="W324" s="292"/>
      <c r="X324" s="293" t="str">
        <f>VLOOKUP(功能_33[[#This Row],[User]],SKL放款!A:G,7,FALSE)</f>
        <v>放款服務課</v>
      </c>
      <c r="Y324" s="300">
        <v>44533</v>
      </c>
      <c r="Z324" s="300" t="s">
        <v>198</v>
      </c>
      <c r="AA324" s="300">
        <v>44498</v>
      </c>
      <c r="AB324" s="300">
        <v>44498</v>
      </c>
      <c r="AC324" s="300"/>
      <c r="AD324" s="300"/>
      <c r="AE324" s="300"/>
      <c r="AF324" s="356"/>
      <c r="AG324" s="300" t="str">
        <f>IFERROR(IF(VLOOKUP(功能_33[[#This Row],[功能代號]],E:Q,11,FALSE)=0,"",VLOOKUP(功能_33[[#This Row],[功能代號]],E:Q,11,FALSE)),"")</f>
        <v>蔡珮瑜</v>
      </c>
      <c r="AH324" s="300"/>
      <c r="AI324" s="300"/>
      <c r="AJ324" s="293"/>
      <c r="AK324" s="300"/>
      <c r="AL324" s="304" t="s">
        <v>958</v>
      </c>
      <c r="AM324" s="305" t="s">
        <v>959</v>
      </c>
      <c r="AN324" s="293" t="e">
        <f>VLOOKUP(功能_33[[#This Row],[功能代號]],需二審tmp!A:A,1,FALSE)</f>
        <v>#N/A</v>
      </c>
      <c r="AO324" s="357">
        <v>44533</v>
      </c>
      <c r="AQ324" s="579" t="str">
        <f t="shared" ref="AQ324:AQ387" si="34">IF(COUNTA(AC324)=1,LEFT(D324,3),"")</f>
        <v/>
      </c>
      <c r="AR324" s="581" t="str">
        <f t="shared" ref="AR324:AR387" si="35">IF(AND(COUNTA(L324)=1,COUNTA(M324)=1,COUNTA(Y324)=1,COUNTA(AB324)=1,COUNTA(AC324)=0),LEFT(D324,3),"")</f>
        <v>8-2</v>
      </c>
      <c r="AS324" s="583" t="str">
        <f t="shared" ref="AS324:AS387" si="36">IF(AND(COUNTA(L324)=1,COUNTA(M324)=1,COUNTA(Y324)=1,COUNTA(AB324)=0,COUNTA(AC324)=0),LEFT(D324,3),"")</f>
        <v/>
      </c>
      <c r="AT324" s="585" t="str">
        <f t="shared" ref="AT324:AT387" si="37">IF(AND(COUNTA(M324)=0,COUNTA(Y324)=1),LEFT(D324,3),"")</f>
        <v/>
      </c>
      <c r="AU324" s="587" t="str">
        <f t="shared" ref="AU324:AU387" si="38">IF(AND(COUNTA(M324)=1,COUNTA(Y324)=0),LEFT(D324,3),"")</f>
        <v/>
      </c>
      <c r="AV324" s="589" t="str">
        <f t="shared" ref="AV324:AV387" si="39">IF(AND(COUNTA(M324)=0,COUNTA(Y324)=0),LEFT(D324,3),"")</f>
        <v/>
      </c>
      <c r="AW324" s="613" t="str">
        <f>IFERROR(VLOOKUP(功能_33[[#This Row],[流程]],#REF!,1,FALSE),"")</f>
        <v/>
      </c>
    </row>
    <row r="325" spans="3:49" ht="14.25" customHeight="1" x14ac:dyDescent="0.3">
      <c r="C325" s="293" t="s">
        <v>98</v>
      </c>
      <c r="D325" s="293" t="s">
        <v>944</v>
      </c>
      <c r="E325" s="292" t="s">
        <v>960</v>
      </c>
      <c r="F325" s="293" t="s">
        <v>959</v>
      </c>
      <c r="G325" s="293"/>
      <c r="H325" s="292" t="s">
        <v>195</v>
      </c>
      <c r="I325" s="292" t="s">
        <v>318</v>
      </c>
      <c r="J325" s="226" t="s">
        <v>926</v>
      </c>
      <c r="K325" s="300">
        <v>44498</v>
      </c>
      <c r="L325" s="300">
        <v>44498</v>
      </c>
      <c r="M325" s="300">
        <v>44533</v>
      </c>
      <c r="N325" s="292" t="s">
        <v>12</v>
      </c>
      <c r="O325" s="292" t="s">
        <v>24</v>
      </c>
      <c r="T325" s="292"/>
      <c r="V325" s="292"/>
      <c r="W325" s="292"/>
      <c r="X325" s="293" t="str">
        <f>VLOOKUP(功能_33[[#This Row],[User]],SKL放款!A:G,7,FALSE)</f>
        <v>放款服務課</v>
      </c>
      <c r="Y325" s="300">
        <v>44533</v>
      </c>
      <c r="Z325" s="300" t="s">
        <v>2833</v>
      </c>
      <c r="AA325" s="223" t="s">
        <v>3160</v>
      </c>
      <c r="AB325" s="300"/>
      <c r="AC325" s="300"/>
      <c r="AD325" s="300"/>
      <c r="AE325" s="300"/>
      <c r="AF325" s="356"/>
      <c r="AG325" s="300" t="str">
        <f>IFERROR(IF(VLOOKUP(功能_33[[#This Row],[功能代號]],E:Q,11,FALSE)=0,"",VLOOKUP(功能_33[[#This Row],[功能代號]],E:Q,11,FALSE)),"")</f>
        <v>邵淑微</v>
      </c>
      <c r="AH325" s="300"/>
      <c r="AI325" s="300"/>
      <c r="AJ325" s="293"/>
      <c r="AK325" s="300"/>
      <c r="AL325" s="304" t="s">
        <v>958</v>
      </c>
      <c r="AM325" s="305" t="s">
        <v>959</v>
      </c>
      <c r="AN325" s="293" t="str">
        <f>VLOOKUP(功能_33[[#This Row],[功能代號]],需二審tmp!A:A,1,FALSE)</f>
        <v>L8203</v>
      </c>
      <c r="AO325" s="357">
        <v>44533</v>
      </c>
      <c r="AQ325" s="579" t="str">
        <f t="shared" si="34"/>
        <v/>
      </c>
      <c r="AR325" s="581" t="str">
        <f t="shared" si="35"/>
        <v/>
      </c>
      <c r="AS325" s="583" t="str">
        <f t="shared" si="36"/>
        <v>8-2</v>
      </c>
      <c r="AT325" s="585" t="str">
        <f t="shared" si="37"/>
        <v/>
      </c>
      <c r="AU325" s="587" t="str">
        <f t="shared" si="38"/>
        <v/>
      </c>
      <c r="AV325" s="589" t="str">
        <f t="shared" si="39"/>
        <v/>
      </c>
      <c r="AW325" s="613" t="str">
        <f>IFERROR(VLOOKUP(功能_33[[#This Row],[流程]],#REF!,1,FALSE),"")</f>
        <v/>
      </c>
    </row>
    <row r="326" spans="3:49" ht="14.25" customHeight="1" x14ac:dyDescent="0.3">
      <c r="C326" s="293" t="s">
        <v>98</v>
      </c>
      <c r="D326" s="293" t="s">
        <v>944</v>
      </c>
      <c r="E326" s="292" t="s">
        <v>961</v>
      </c>
      <c r="F326" s="293" t="s">
        <v>962</v>
      </c>
      <c r="G326" s="293"/>
      <c r="H326" s="292" t="s">
        <v>195</v>
      </c>
      <c r="I326" s="292" t="s">
        <v>318</v>
      </c>
      <c r="J326" s="226" t="s">
        <v>926</v>
      </c>
      <c r="K326" s="300">
        <v>44498</v>
      </c>
      <c r="L326" s="300">
        <v>44498</v>
      </c>
      <c r="M326" s="300">
        <v>44533</v>
      </c>
      <c r="N326" s="292" t="s">
        <v>12</v>
      </c>
      <c r="O326" s="292" t="s">
        <v>11</v>
      </c>
      <c r="T326" s="292"/>
      <c r="V326" s="292"/>
      <c r="W326" s="292"/>
      <c r="X326" s="293" t="str">
        <f>VLOOKUP(功能_33[[#This Row],[User]],SKL放款!A:G,7,FALSE)</f>
        <v>放款服務課</v>
      </c>
      <c r="Y326" s="300">
        <v>44533</v>
      </c>
      <c r="Z326" s="300" t="s">
        <v>2833</v>
      </c>
      <c r="AA326" s="300" t="s">
        <v>3066</v>
      </c>
      <c r="AB326" s="300"/>
      <c r="AC326" s="300"/>
      <c r="AD326" s="300"/>
      <c r="AE326" s="300"/>
      <c r="AF326" s="356"/>
      <c r="AG326" s="300" t="str">
        <f>IFERROR(IF(VLOOKUP(功能_33[[#This Row],[功能代號]],E:Q,11,FALSE)=0,"",VLOOKUP(功能_33[[#This Row],[功能代號]],E:Q,11,FALSE)),"")</f>
        <v>蔡珮瑜</v>
      </c>
      <c r="AH326" s="300"/>
      <c r="AI326" s="300"/>
      <c r="AJ326" s="293"/>
      <c r="AK326" s="300"/>
      <c r="AL326" s="304" t="s">
        <v>963</v>
      </c>
      <c r="AM326" s="305" t="s">
        <v>964</v>
      </c>
      <c r="AN326" s="293" t="str">
        <f>VLOOKUP(功能_33[[#This Row],[功能代號]],需二審tmp!A:A,1,FALSE)</f>
        <v>L8923</v>
      </c>
      <c r="AO326" s="357">
        <v>44533</v>
      </c>
      <c r="AQ326" s="579" t="str">
        <f t="shared" si="34"/>
        <v/>
      </c>
      <c r="AR326" s="581" t="str">
        <f t="shared" si="35"/>
        <v/>
      </c>
      <c r="AS326" s="583" t="str">
        <f t="shared" si="36"/>
        <v>8-2</v>
      </c>
      <c r="AT326" s="585" t="str">
        <f t="shared" si="37"/>
        <v/>
      </c>
      <c r="AU326" s="587" t="str">
        <f t="shared" si="38"/>
        <v/>
      </c>
      <c r="AV326" s="589" t="str">
        <f t="shared" si="39"/>
        <v/>
      </c>
      <c r="AW326" s="613" t="str">
        <f>IFERROR(VLOOKUP(功能_33[[#This Row],[流程]],#REF!,1,FALSE),"")</f>
        <v/>
      </c>
    </row>
    <row r="327" spans="3:49" ht="14.25" customHeight="1" x14ac:dyDescent="0.3">
      <c r="C327" s="293" t="s">
        <v>98</v>
      </c>
      <c r="D327" s="293" t="s">
        <v>944</v>
      </c>
      <c r="E327" s="292" t="s">
        <v>965</v>
      </c>
      <c r="F327" s="293" t="s">
        <v>966</v>
      </c>
      <c r="G327" s="293"/>
      <c r="H327" s="292" t="s">
        <v>195</v>
      </c>
      <c r="I327" s="292" t="s">
        <v>318</v>
      </c>
      <c r="J327" s="226" t="s">
        <v>926</v>
      </c>
      <c r="K327" s="300">
        <v>44498</v>
      </c>
      <c r="L327" s="300">
        <v>44498</v>
      </c>
      <c r="M327" s="300">
        <v>44533</v>
      </c>
      <c r="N327" s="292" t="s">
        <v>12</v>
      </c>
      <c r="O327" s="292" t="s">
        <v>174</v>
      </c>
      <c r="P327" s="271" t="s">
        <v>14</v>
      </c>
      <c r="T327" s="292"/>
      <c r="V327" s="292"/>
      <c r="W327" s="292"/>
      <c r="X327" s="293" t="str">
        <f>VLOOKUP(功能_33[[#This Row],[User]],SKL放款!A:G,7,FALSE)</f>
        <v>放款服務課</v>
      </c>
      <c r="Y327" s="300">
        <v>44533</v>
      </c>
      <c r="Z327" s="300" t="s">
        <v>135</v>
      </c>
      <c r="AA327" s="300" t="s">
        <v>3066</v>
      </c>
      <c r="AB327" s="300"/>
      <c r="AC327" s="300"/>
      <c r="AD327" s="300"/>
      <c r="AE327" s="300"/>
      <c r="AF327" s="356"/>
      <c r="AG327" s="300" t="str">
        <f>IFERROR(IF(VLOOKUP(功能_33[[#This Row],[功能代號]],E:Q,11,FALSE)=0,"",VLOOKUP(功能_33[[#This Row],[功能代號]],E:Q,11,FALSE)),"")</f>
        <v>陳政皓</v>
      </c>
      <c r="AH327" s="300"/>
      <c r="AI327" s="300"/>
      <c r="AJ327" s="293"/>
      <c r="AK327" s="300">
        <v>44482</v>
      </c>
      <c r="AL327" s="304" t="s">
        <v>963</v>
      </c>
      <c r="AM327" s="305" t="s">
        <v>964</v>
      </c>
      <c r="AN327" s="293" t="str">
        <f>VLOOKUP(功能_33[[#This Row],[功能代號]],需二審tmp!A:A,1,FALSE)</f>
        <v>L8204</v>
      </c>
      <c r="AO327" s="357">
        <v>44533</v>
      </c>
      <c r="AQ327" s="579" t="str">
        <f t="shared" si="34"/>
        <v/>
      </c>
      <c r="AR327" s="581" t="str">
        <f t="shared" si="35"/>
        <v/>
      </c>
      <c r="AS327" s="583" t="str">
        <f t="shared" si="36"/>
        <v>8-2</v>
      </c>
      <c r="AT327" s="585" t="str">
        <f t="shared" si="37"/>
        <v/>
      </c>
      <c r="AU327" s="587" t="str">
        <f t="shared" si="38"/>
        <v/>
      </c>
      <c r="AV327" s="589" t="str">
        <f t="shared" si="39"/>
        <v/>
      </c>
      <c r="AW327" s="613" t="str">
        <f>IFERROR(VLOOKUP(功能_33[[#This Row],[流程]],#REF!,1,FALSE),"")</f>
        <v/>
      </c>
    </row>
    <row r="328" spans="3:49" ht="14.25" customHeight="1" x14ac:dyDescent="0.3">
      <c r="C328" s="293" t="s">
        <v>98</v>
      </c>
      <c r="D328" s="293" t="s">
        <v>944</v>
      </c>
      <c r="E328" s="292" t="s">
        <v>2923</v>
      </c>
      <c r="F328" s="293" t="s">
        <v>2924</v>
      </c>
      <c r="G328" s="293" t="s">
        <v>2925</v>
      </c>
      <c r="H328" s="292" t="s">
        <v>195</v>
      </c>
      <c r="I328" s="292" t="s">
        <v>318</v>
      </c>
      <c r="J328" s="226" t="s">
        <v>926</v>
      </c>
      <c r="K328" s="300">
        <v>44498</v>
      </c>
      <c r="L328" s="300">
        <v>44498</v>
      </c>
      <c r="M328" s="300">
        <v>44533</v>
      </c>
      <c r="N328" s="292" t="s">
        <v>12</v>
      </c>
      <c r="O328" s="292" t="s">
        <v>174</v>
      </c>
      <c r="P328" s="271" t="s">
        <v>14</v>
      </c>
      <c r="T328" s="292"/>
      <c r="V328" s="292"/>
      <c r="W328" s="292"/>
      <c r="X328" s="293" t="str">
        <f>VLOOKUP(功能_33[[#This Row],[User]],SKL放款!A:G,7,FALSE)</f>
        <v>放款服務課</v>
      </c>
      <c r="Y328" s="300">
        <v>44533</v>
      </c>
      <c r="Z328" s="300" t="s">
        <v>2891</v>
      </c>
      <c r="AA328" s="300" t="s">
        <v>3066</v>
      </c>
      <c r="AB328" s="300"/>
      <c r="AC328" s="300"/>
      <c r="AD328" s="300"/>
      <c r="AE328" s="300"/>
      <c r="AF328" s="356"/>
      <c r="AG328" s="300" t="str">
        <f>IFERROR(IF(VLOOKUP(功能_33[[#This Row],[功能代號]],E:Q,11,FALSE)=0,"",VLOOKUP(功能_33[[#This Row],[功能代號]],E:Q,11,FALSE)),"")</f>
        <v>陳政皓</v>
      </c>
      <c r="AH328" s="300"/>
      <c r="AI328" s="300"/>
      <c r="AJ328" s="293"/>
      <c r="AK328" s="300">
        <v>44482</v>
      </c>
      <c r="AL328" s="304" t="s">
        <v>963</v>
      </c>
      <c r="AM328" s="305" t="s">
        <v>964</v>
      </c>
      <c r="AN328" s="293" t="e">
        <f>VLOOKUP(功能_33[[#This Row],[功能代號]],需二審tmp!A:A,1,FALSE)</f>
        <v>#N/A</v>
      </c>
      <c r="AO328" s="357">
        <v>44533</v>
      </c>
      <c r="AQ328" s="579" t="str">
        <f t="shared" si="34"/>
        <v/>
      </c>
      <c r="AR328" s="581" t="str">
        <f t="shared" si="35"/>
        <v/>
      </c>
      <c r="AS328" s="583" t="str">
        <f t="shared" si="36"/>
        <v>8-2</v>
      </c>
      <c r="AT328" s="585" t="str">
        <f t="shared" si="37"/>
        <v/>
      </c>
      <c r="AU328" s="587" t="str">
        <f t="shared" si="38"/>
        <v/>
      </c>
      <c r="AV328" s="589" t="str">
        <f t="shared" si="39"/>
        <v/>
      </c>
      <c r="AW328" s="613" t="str">
        <f>IFERROR(VLOOKUP(功能_33[[#This Row],[流程]],#REF!,1,FALSE),"")</f>
        <v/>
      </c>
    </row>
    <row r="329" spans="3:49" ht="14.25" customHeight="1" x14ac:dyDescent="0.3">
      <c r="C329" s="293" t="s">
        <v>95</v>
      </c>
      <c r="D329" s="293" t="s">
        <v>2945</v>
      </c>
      <c r="E329" s="292" t="s">
        <v>967</v>
      </c>
      <c r="F329" s="293" t="s">
        <v>968</v>
      </c>
      <c r="G329" s="293"/>
      <c r="H329" s="292" t="s">
        <v>195</v>
      </c>
      <c r="I329" s="292" t="s">
        <v>206</v>
      </c>
      <c r="J329" s="299" t="s">
        <v>971</v>
      </c>
      <c r="K329" s="300">
        <v>44524</v>
      </c>
      <c r="L329" s="300">
        <v>44524</v>
      </c>
      <c r="M329" s="300">
        <v>44540</v>
      </c>
      <c r="N329" s="292" t="s">
        <v>12</v>
      </c>
      <c r="O329" s="292" t="s">
        <v>24</v>
      </c>
      <c r="T329" s="292"/>
      <c r="V329" s="292"/>
      <c r="W329" s="292"/>
      <c r="X329" s="293" t="str">
        <f>VLOOKUP(功能_33[[#This Row],[User]],SKL放款!A:G,7,FALSE)</f>
        <v>放款服務課</v>
      </c>
      <c r="Y329" s="300">
        <v>44533</v>
      </c>
      <c r="Z329" s="300">
        <v>44531</v>
      </c>
      <c r="AA329" s="300">
        <v>44531</v>
      </c>
      <c r="AB329" s="300">
        <v>44531</v>
      </c>
      <c r="AC329" s="300"/>
      <c r="AD329" s="300"/>
      <c r="AE329" s="300"/>
      <c r="AF329" s="356"/>
      <c r="AG329" s="300" t="str">
        <f>IFERROR(IF(VLOOKUP(功能_33[[#This Row],[功能代號]],E:Q,11,FALSE)=0,"",VLOOKUP(功能_33[[#This Row],[功能代號]],E:Q,11,FALSE)),"")</f>
        <v>邵淑微</v>
      </c>
      <c r="AH329" s="300"/>
      <c r="AI329" s="300"/>
      <c r="AJ329" s="293"/>
      <c r="AK329" s="300"/>
      <c r="AN329" s="293" t="e">
        <f>VLOOKUP(功能_33[[#This Row],[功能代號]],需二審tmp!A:A,1,FALSE)</f>
        <v>#N/A</v>
      </c>
      <c r="AO329" s="357">
        <v>44533</v>
      </c>
      <c r="AQ329" s="579" t="str">
        <f t="shared" si="34"/>
        <v/>
      </c>
      <c r="AR329" s="581" t="str">
        <f t="shared" si="35"/>
        <v>5-1</v>
      </c>
      <c r="AS329" s="583" t="str">
        <f t="shared" si="36"/>
        <v/>
      </c>
      <c r="AT329" s="585" t="str">
        <f t="shared" si="37"/>
        <v/>
      </c>
      <c r="AU329" s="587" t="str">
        <f t="shared" si="38"/>
        <v/>
      </c>
      <c r="AV329" s="589" t="str">
        <f t="shared" si="39"/>
        <v/>
      </c>
      <c r="AW329" s="613" t="str">
        <f>IFERROR(VLOOKUP(功能_33[[#This Row],[流程]],#REF!,1,FALSE),"")</f>
        <v/>
      </c>
    </row>
    <row r="330" spans="3:49" ht="14.25" customHeight="1" x14ac:dyDescent="0.3">
      <c r="C330" s="293" t="s">
        <v>95</v>
      </c>
      <c r="D330" s="293" t="s">
        <v>2917</v>
      </c>
      <c r="E330" s="292" t="s">
        <v>969</v>
      </c>
      <c r="F330" s="271" t="s">
        <v>970</v>
      </c>
      <c r="G330" s="271"/>
      <c r="H330" s="292" t="s">
        <v>195</v>
      </c>
      <c r="I330" s="292" t="s">
        <v>318</v>
      </c>
      <c r="J330" s="299" t="s">
        <v>3028</v>
      </c>
      <c r="K330" s="300">
        <v>44503</v>
      </c>
      <c r="L330" s="300">
        <v>44503</v>
      </c>
      <c r="M330" s="300">
        <v>44533</v>
      </c>
      <c r="N330" s="292" t="s">
        <v>8</v>
      </c>
      <c r="O330" s="292" t="s">
        <v>24</v>
      </c>
      <c r="T330" s="292"/>
      <c r="V330" s="292"/>
      <c r="W330" s="292"/>
      <c r="X330" s="293" t="str">
        <f>VLOOKUP(功能_33[[#This Row],[User]],SKL放款!A:G,7,FALSE)</f>
        <v>放款服務課</v>
      </c>
      <c r="Y330" s="300">
        <v>44533</v>
      </c>
      <c r="Z330" s="300" t="s">
        <v>2833</v>
      </c>
      <c r="AA330" s="223" t="s">
        <v>3161</v>
      </c>
      <c r="AB330" s="300">
        <v>44539</v>
      </c>
      <c r="AC330" s="300"/>
      <c r="AD330" s="300"/>
      <c r="AE330" s="300"/>
      <c r="AF330" s="356"/>
      <c r="AG330" s="300" t="str">
        <f>IFERROR(IF(VLOOKUP(功能_33[[#This Row],[功能代號]],E:Q,11,FALSE)=0,"",VLOOKUP(功能_33[[#This Row],[功能代號]],E:Q,11,FALSE)),"")</f>
        <v>邵淑微</v>
      </c>
      <c r="AH330" s="300"/>
      <c r="AI330" s="300"/>
      <c r="AJ330" s="293"/>
      <c r="AK330" s="300"/>
      <c r="AL330" s="292" t="s">
        <v>192</v>
      </c>
      <c r="AN330" s="293" t="str">
        <f>VLOOKUP(功能_33[[#This Row],[功能代號]],需二審tmp!A:A,1,FALSE)</f>
        <v>L5982</v>
      </c>
      <c r="AO330" s="357">
        <v>44533</v>
      </c>
      <c r="AQ330" s="579" t="str">
        <f t="shared" si="34"/>
        <v/>
      </c>
      <c r="AR330" s="581" t="str">
        <f t="shared" si="35"/>
        <v>5-7</v>
      </c>
      <c r="AS330" s="583" t="str">
        <f t="shared" si="36"/>
        <v/>
      </c>
      <c r="AT330" s="585" t="str">
        <f t="shared" si="37"/>
        <v/>
      </c>
      <c r="AU330" s="587" t="str">
        <f t="shared" si="38"/>
        <v/>
      </c>
      <c r="AV330" s="589" t="str">
        <f t="shared" si="39"/>
        <v/>
      </c>
      <c r="AW330" s="613" t="str">
        <f>IFERROR(VLOOKUP(功能_33[[#This Row],[流程]],#REF!,1,FALSE),"")</f>
        <v/>
      </c>
    </row>
    <row r="331" spans="3:49" ht="14.25" customHeight="1" x14ac:dyDescent="0.3">
      <c r="C331" s="293" t="s">
        <v>95</v>
      </c>
      <c r="D331" s="293" t="s">
        <v>2917</v>
      </c>
      <c r="E331" s="292" t="s">
        <v>972</v>
      </c>
      <c r="F331" s="293" t="s">
        <v>973</v>
      </c>
      <c r="G331" s="293"/>
      <c r="H331" s="292" t="s">
        <v>195</v>
      </c>
      <c r="I331" s="292" t="s">
        <v>318</v>
      </c>
      <c r="J331" s="299" t="s">
        <v>971</v>
      </c>
      <c r="K331" s="300">
        <v>44503</v>
      </c>
      <c r="L331" s="300">
        <v>44503</v>
      </c>
      <c r="M331" s="300">
        <v>44533</v>
      </c>
      <c r="N331" s="292" t="s">
        <v>8</v>
      </c>
      <c r="O331" s="292" t="s">
        <v>24</v>
      </c>
      <c r="T331" s="292"/>
      <c r="V331" s="292"/>
      <c r="W331" s="292"/>
      <c r="X331" s="293" t="str">
        <f>VLOOKUP(功能_33[[#This Row],[User]],SKL放款!A:G,7,FALSE)</f>
        <v>放款服務課</v>
      </c>
      <c r="Y331" s="300">
        <v>44533</v>
      </c>
      <c r="Z331" s="300" t="s">
        <v>2833</v>
      </c>
      <c r="AA331" s="223" t="s">
        <v>3161</v>
      </c>
      <c r="AB331" s="300"/>
      <c r="AC331" s="300"/>
      <c r="AD331" s="300"/>
      <c r="AE331" s="300"/>
      <c r="AF331" s="356"/>
      <c r="AG331" s="300" t="str">
        <f>IFERROR(IF(VLOOKUP(功能_33[[#This Row],[功能代號]],E:Q,11,FALSE)=0,"",VLOOKUP(功能_33[[#This Row],[功能代號]],E:Q,11,FALSE)),"")</f>
        <v>邵淑微</v>
      </c>
      <c r="AH331" s="300"/>
      <c r="AI331" s="300"/>
      <c r="AJ331" s="293"/>
      <c r="AK331" s="300"/>
      <c r="AL331" s="292" t="s">
        <v>192</v>
      </c>
      <c r="AN331" s="293" t="str">
        <f>VLOOKUP(功能_33[[#This Row],[功能代號]],需二審tmp!A:A,1,FALSE)</f>
        <v>L5812</v>
      </c>
      <c r="AO331" s="357">
        <v>44533</v>
      </c>
      <c r="AQ331" s="579" t="str">
        <f t="shared" si="34"/>
        <v/>
      </c>
      <c r="AR331" s="581" t="str">
        <f t="shared" si="35"/>
        <v/>
      </c>
      <c r="AS331" s="583" t="str">
        <f t="shared" si="36"/>
        <v>5-7</v>
      </c>
      <c r="AT331" s="585" t="str">
        <f t="shared" si="37"/>
        <v/>
      </c>
      <c r="AU331" s="587" t="str">
        <f t="shared" si="38"/>
        <v/>
      </c>
      <c r="AV331" s="589" t="str">
        <f t="shared" si="39"/>
        <v/>
      </c>
      <c r="AW331" s="613" t="str">
        <f>IFERROR(VLOOKUP(功能_33[[#This Row],[流程]],#REF!,1,FALSE),"")</f>
        <v/>
      </c>
    </row>
    <row r="332" spans="3:49" ht="14.25" customHeight="1" x14ac:dyDescent="0.3">
      <c r="C332" s="293" t="s">
        <v>95</v>
      </c>
      <c r="D332" s="293" t="s">
        <v>2917</v>
      </c>
      <c r="E332" s="292" t="s">
        <v>974</v>
      </c>
      <c r="F332" s="293" t="s">
        <v>975</v>
      </c>
      <c r="G332" s="293"/>
      <c r="H332" s="292" t="s">
        <v>195</v>
      </c>
      <c r="I332" s="292" t="s">
        <v>318</v>
      </c>
      <c r="J332" s="299" t="s">
        <v>971</v>
      </c>
      <c r="K332" s="300">
        <v>44503</v>
      </c>
      <c r="L332" s="300">
        <v>44503</v>
      </c>
      <c r="M332" s="300">
        <v>44533</v>
      </c>
      <c r="N332" s="292" t="s">
        <v>8</v>
      </c>
      <c r="O332" s="292" t="s">
        <v>24</v>
      </c>
      <c r="T332" s="292"/>
      <c r="V332" s="292"/>
      <c r="W332" s="292"/>
      <c r="X332" s="293" t="str">
        <f>VLOOKUP(功能_33[[#This Row],[User]],SKL放款!A:G,7,FALSE)</f>
        <v>放款服務課</v>
      </c>
      <c r="Y332" s="300">
        <v>44533</v>
      </c>
      <c r="Z332" s="300" t="s">
        <v>2833</v>
      </c>
      <c r="AA332" s="223" t="s">
        <v>3161</v>
      </c>
      <c r="AB332" s="300">
        <v>44539</v>
      </c>
      <c r="AC332" s="300"/>
      <c r="AD332" s="300"/>
      <c r="AE332" s="300"/>
      <c r="AF332" s="356"/>
      <c r="AG332" s="300" t="str">
        <f>IFERROR(IF(VLOOKUP(功能_33[[#This Row],[功能代號]],E:Q,11,FALSE)=0,"",VLOOKUP(功能_33[[#This Row],[功能代號]],E:Q,11,FALSE)),"")</f>
        <v>邵淑微</v>
      </c>
      <c r="AH332" s="300"/>
      <c r="AI332" s="300"/>
      <c r="AJ332" s="293"/>
      <c r="AK332" s="300"/>
      <c r="AL332" s="292" t="s">
        <v>192</v>
      </c>
      <c r="AN332" s="293" t="str">
        <f>VLOOKUP(功能_33[[#This Row],[功能代號]],需二審tmp!A:A,1,FALSE)</f>
        <v>L5811</v>
      </c>
      <c r="AO332" s="357">
        <v>44533</v>
      </c>
      <c r="AQ332" s="579" t="str">
        <f t="shared" si="34"/>
        <v/>
      </c>
      <c r="AR332" s="581" t="str">
        <f t="shared" si="35"/>
        <v>5-7</v>
      </c>
      <c r="AS332" s="583" t="str">
        <f t="shared" si="36"/>
        <v/>
      </c>
      <c r="AT332" s="585" t="str">
        <f t="shared" si="37"/>
        <v/>
      </c>
      <c r="AU332" s="587" t="str">
        <f t="shared" si="38"/>
        <v/>
      </c>
      <c r="AV332" s="589" t="str">
        <f t="shared" si="39"/>
        <v/>
      </c>
      <c r="AW332" s="613" t="str">
        <f>IFERROR(VLOOKUP(功能_33[[#This Row],[流程]],#REF!,1,FALSE),"")</f>
        <v/>
      </c>
    </row>
    <row r="333" spans="3:49" ht="14.25" customHeight="1" x14ac:dyDescent="0.3">
      <c r="C333" s="293" t="s">
        <v>95</v>
      </c>
      <c r="D333" s="293" t="s">
        <v>2917</v>
      </c>
      <c r="E333" s="292" t="s">
        <v>976</v>
      </c>
      <c r="F333" s="293" t="s">
        <v>977</v>
      </c>
      <c r="G333" s="293"/>
      <c r="H333" s="292" t="s">
        <v>195</v>
      </c>
      <c r="I333" s="292" t="s">
        <v>318</v>
      </c>
      <c r="J333" s="299" t="s">
        <v>971</v>
      </c>
      <c r="K333" s="300">
        <v>44503</v>
      </c>
      <c r="L333" s="300">
        <v>44503</v>
      </c>
      <c r="M333" s="300">
        <v>44533</v>
      </c>
      <c r="N333" s="292" t="s">
        <v>8</v>
      </c>
      <c r="O333" s="292" t="s">
        <v>24</v>
      </c>
      <c r="T333" s="292"/>
      <c r="V333" s="292"/>
      <c r="W333" s="292"/>
      <c r="X333" s="293" t="str">
        <f>VLOOKUP(功能_33[[#This Row],[User]],SKL放款!A:G,7,FALSE)</f>
        <v>放款服務課</v>
      </c>
      <c r="Y333" s="300">
        <v>44533</v>
      </c>
      <c r="Z333" s="300" t="s">
        <v>2833</v>
      </c>
      <c r="AA333" s="223" t="s">
        <v>3161</v>
      </c>
      <c r="AB333" s="300">
        <v>44539</v>
      </c>
      <c r="AC333" s="300"/>
      <c r="AD333" s="300"/>
      <c r="AE333" s="300"/>
      <c r="AF333" s="356"/>
      <c r="AG333" s="300" t="str">
        <f>IFERROR(IF(VLOOKUP(功能_33[[#This Row],[功能代號]],E:Q,11,FALSE)=0,"",VLOOKUP(功能_33[[#This Row],[功能代號]],E:Q,11,FALSE)),"")</f>
        <v>邵淑微</v>
      </c>
      <c r="AH333" s="300"/>
      <c r="AI333" s="300"/>
      <c r="AJ333" s="293"/>
      <c r="AK333" s="300"/>
      <c r="AL333" s="292" t="s">
        <v>192</v>
      </c>
      <c r="AN333" s="293" t="str">
        <f>VLOOKUP(功能_33[[#This Row],[功能代號]],需二審tmp!A:A,1,FALSE)</f>
        <v>L5813</v>
      </c>
      <c r="AO333" s="357">
        <v>44533</v>
      </c>
      <c r="AQ333" s="579" t="str">
        <f t="shared" si="34"/>
        <v/>
      </c>
      <c r="AR333" s="581" t="str">
        <f t="shared" si="35"/>
        <v>5-7</v>
      </c>
      <c r="AS333" s="583" t="str">
        <f t="shared" si="36"/>
        <v/>
      </c>
      <c r="AT333" s="585" t="str">
        <f t="shared" si="37"/>
        <v/>
      </c>
      <c r="AU333" s="587" t="str">
        <f t="shared" si="38"/>
        <v/>
      </c>
      <c r="AV333" s="589" t="str">
        <f t="shared" si="39"/>
        <v/>
      </c>
      <c r="AW333" s="613" t="str">
        <f>IFERROR(VLOOKUP(功能_33[[#This Row],[流程]],#REF!,1,FALSE),"")</f>
        <v/>
      </c>
    </row>
    <row r="334" spans="3:49" ht="14.25" customHeight="1" x14ac:dyDescent="0.3">
      <c r="C334" s="293" t="s">
        <v>95</v>
      </c>
      <c r="D334" s="293" t="s">
        <v>2918</v>
      </c>
      <c r="E334" s="292" t="s">
        <v>978</v>
      </c>
      <c r="F334" s="293" t="s">
        <v>979</v>
      </c>
      <c r="G334" s="293"/>
      <c r="H334" s="292" t="s">
        <v>195</v>
      </c>
      <c r="I334" s="292" t="s">
        <v>318</v>
      </c>
      <c r="J334" s="299" t="s">
        <v>971</v>
      </c>
      <c r="K334" s="300">
        <v>44504</v>
      </c>
      <c r="L334" s="300">
        <v>44505</v>
      </c>
      <c r="M334" s="300">
        <v>44505</v>
      </c>
      <c r="N334" s="292" t="s">
        <v>8</v>
      </c>
      <c r="O334" s="292" t="s">
        <v>11</v>
      </c>
      <c r="T334" s="292"/>
      <c r="V334" s="292"/>
      <c r="W334" s="292"/>
      <c r="X334" s="293" t="str">
        <f>VLOOKUP(功能_33[[#This Row],[User]],SKL放款!A:G,7,FALSE)</f>
        <v>放款服務課</v>
      </c>
      <c r="Y334" s="300">
        <v>44533</v>
      </c>
      <c r="Z334" s="300" t="s">
        <v>198</v>
      </c>
      <c r="AA334" s="300">
        <v>44543</v>
      </c>
      <c r="AB334" s="300"/>
      <c r="AC334" s="300"/>
      <c r="AD334" s="300"/>
      <c r="AE334" s="300"/>
      <c r="AF334" s="356"/>
      <c r="AG334" s="300" t="str">
        <f>IFERROR(IF(VLOOKUP(功能_33[[#This Row],[功能代號]],E:Q,11,FALSE)=0,"",VLOOKUP(功能_33[[#This Row],[功能代號]],E:Q,11,FALSE)),"")</f>
        <v>蔡珮瑜</v>
      </c>
      <c r="AH334" s="300"/>
      <c r="AI334" s="300"/>
      <c r="AJ334" s="293"/>
      <c r="AK334" s="300"/>
      <c r="AL334" s="304" t="s">
        <v>980</v>
      </c>
      <c r="AM334" s="305" t="s">
        <v>981</v>
      </c>
      <c r="AN334" s="293" t="e">
        <f>VLOOKUP(功能_33[[#This Row],[功能代號]],需二審tmp!A:A,1,FALSE)</f>
        <v>#N/A</v>
      </c>
      <c r="AO334" s="357">
        <v>44526</v>
      </c>
      <c r="AQ334" s="579" t="str">
        <f t="shared" si="34"/>
        <v/>
      </c>
      <c r="AR334" s="581" t="str">
        <f t="shared" si="35"/>
        <v/>
      </c>
      <c r="AS334" s="583" t="str">
        <f t="shared" si="36"/>
        <v>5-1</v>
      </c>
      <c r="AT334" s="585" t="str">
        <f t="shared" si="37"/>
        <v/>
      </c>
      <c r="AU334" s="587" t="str">
        <f t="shared" si="38"/>
        <v/>
      </c>
      <c r="AV334" s="589" t="str">
        <f t="shared" si="39"/>
        <v/>
      </c>
      <c r="AW334" s="613" t="str">
        <f>IFERROR(VLOOKUP(功能_33[[#This Row],[流程]],#REF!,1,FALSE),"")</f>
        <v/>
      </c>
    </row>
    <row r="335" spans="3:49" ht="14.25" customHeight="1" x14ac:dyDescent="0.3">
      <c r="C335" s="293" t="s">
        <v>95</v>
      </c>
      <c r="D335" s="293" t="s">
        <v>2918</v>
      </c>
      <c r="E335" s="292" t="s">
        <v>982</v>
      </c>
      <c r="F335" s="293" t="s">
        <v>983</v>
      </c>
      <c r="G335" s="293"/>
      <c r="H335" s="292" t="s">
        <v>195</v>
      </c>
      <c r="I335" s="292" t="s">
        <v>318</v>
      </c>
      <c r="J335" s="299" t="s">
        <v>971</v>
      </c>
      <c r="K335" s="300">
        <v>44504</v>
      </c>
      <c r="L335" s="300">
        <v>44505</v>
      </c>
      <c r="M335" s="300">
        <v>44513</v>
      </c>
      <c r="N335" s="292" t="s">
        <v>8</v>
      </c>
      <c r="O335" s="292" t="s">
        <v>11</v>
      </c>
      <c r="T335" s="292"/>
      <c r="V335" s="292"/>
      <c r="W335" s="292"/>
      <c r="X335" s="293" t="str">
        <f>VLOOKUP(功能_33[[#This Row],[User]],SKL放款!A:G,7,FALSE)</f>
        <v>放款服務課</v>
      </c>
      <c r="Y335" s="300">
        <v>44513</v>
      </c>
      <c r="Z335" s="300" t="s">
        <v>2833</v>
      </c>
      <c r="AA335" s="300">
        <v>44543</v>
      </c>
      <c r="AB335" s="300"/>
      <c r="AC335" s="300"/>
      <c r="AD335" s="300"/>
      <c r="AE335" s="300"/>
      <c r="AF335" s="356"/>
      <c r="AG335" s="300" t="str">
        <f>IFERROR(IF(VLOOKUP(功能_33[[#This Row],[功能代號]],E:Q,11,FALSE)=0,"",VLOOKUP(功能_33[[#This Row],[功能代號]],E:Q,11,FALSE)),"")</f>
        <v>蔡珮瑜</v>
      </c>
      <c r="AH335" s="300"/>
      <c r="AI335" s="300"/>
      <c r="AJ335" s="293"/>
      <c r="AK335" s="300"/>
      <c r="AL335" s="304" t="s">
        <v>980</v>
      </c>
      <c r="AM335" s="305" t="s">
        <v>984</v>
      </c>
      <c r="AN335" s="293" t="str">
        <f>VLOOKUP(功能_33[[#This Row],[功能代號]],需二審tmp!A:A,1,FALSE)</f>
        <v>L5101</v>
      </c>
      <c r="AO335" s="357">
        <v>44526</v>
      </c>
      <c r="AQ335" s="579" t="str">
        <f t="shared" si="34"/>
        <v/>
      </c>
      <c r="AR335" s="581" t="str">
        <f t="shared" si="35"/>
        <v/>
      </c>
      <c r="AS335" s="583" t="str">
        <f t="shared" si="36"/>
        <v>5-1</v>
      </c>
      <c r="AT335" s="585" t="str">
        <f t="shared" si="37"/>
        <v/>
      </c>
      <c r="AU335" s="587" t="str">
        <f t="shared" si="38"/>
        <v/>
      </c>
      <c r="AV335" s="589" t="str">
        <f t="shared" si="39"/>
        <v/>
      </c>
      <c r="AW335" s="613" t="str">
        <f>IFERROR(VLOOKUP(功能_33[[#This Row],[流程]],#REF!,1,FALSE),"")</f>
        <v/>
      </c>
    </row>
    <row r="336" spans="3:49" ht="14.25" customHeight="1" x14ac:dyDescent="0.3">
      <c r="C336" s="293" t="s">
        <v>95</v>
      </c>
      <c r="D336" s="293" t="s">
        <v>2918</v>
      </c>
      <c r="E336" s="292" t="s">
        <v>985</v>
      </c>
      <c r="F336" s="293" t="s">
        <v>986</v>
      </c>
      <c r="G336" s="293"/>
      <c r="H336" s="292" t="s">
        <v>195</v>
      </c>
      <c r="I336" s="292" t="s">
        <v>139</v>
      </c>
      <c r="J336" s="299" t="s">
        <v>971</v>
      </c>
      <c r="K336" s="300">
        <v>44504</v>
      </c>
      <c r="L336" s="300">
        <v>44503</v>
      </c>
      <c r="M336" s="300">
        <v>44533</v>
      </c>
      <c r="N336" s="292" t="s">
        <v>8</v>
      </c>
      <c r="O336" s="292" t="s">
        <v>28</v>
      </c>
      <c r="T336" s="292"/>
      <c r="V336" s="292"/>
      <c r="W336" s="292"/>
      <c r="X336" s="293" t="str">
        <f>VLOOKUP(功能_33[[#This Row],[User]],SKL放款!A:G,7,FALSE)</f>
        <v>放款審查課</v>
      </c>
      <c r="Y336" s="300">
        <v>44533</v>
      </c>
      <c r="Z336" s="300">
        <v>44526</v>
      </c>
      <c r="AA336" s="300">
        <v>44526</v>
      </c>
      <c r="AB336" s="300">
        <v>44526</v>
      </c>
      <c r="AC336" s="300"/>
      <c r="AD336" s="300"/>
      <c r="AE336" s="300"/>
      <c r="AF336" s="356"/>
      <c r="AG336" s="300" t="str">
        <f>IFERROR(IF(VLOOKUP(功能_33[[#This Row],[功能代號]],E:Q,11,FALSE)=0,"",VLOOKUP(功能_33[[#This Row],[功能代號]],E:Q,11,FALSE)),"")</f>
        <v>施美娟</v>
      </c>
      <c r="AH336" s="300"/>
      <c r="AI336" s="300"/>
      <c r="AJ336" s="293"/>
      <c r="AK336" s="300"/>
      <c r="AL336" s="304" t="s">
        <v>987</v>
      </c>
      <c r="AM336" s="305" t="s">
        <v>988</v>
      </c>
      <c r="AN336" s="293" t="str">
        <f>VLOOKUP(功能_33[[#This Row],[功能代號]],需二審tmp!A:A,1,FALSE)</f>
        <v>L5902</v>
      </c>
      <c r="AO336" s="357">
        <v>44526</v>
      </c>
      <c r="AQ336" s="579" t="str">
        <f t="shared" si="34"/>
        <v/>
      </c>
      <c r="AR336" s="581" t="str">
        <f t="shared" si="35"/>
        <v>5-1</v>
      </c>
      <c r="AS336" s="583" t="str">
        <f t="shared" si="36"/>
        <v/>
      </c>
      <c r="AT336" s="585" t="str">
        <f t="shared" si="37"/>
        <v/>
      </c>
      <c r="AU336" s="587" t="str">
        <f t="shared" si="38"/>
        <v/>
      </c>
      <c r="AV336" s="589" t="str">
        <f t="shared" si="39"/>
        <v/>
      </c>
      <c r="AW336" s="613" t="str">
        <f>IFERROR(VLOOKUP(功能_33[[#This Row],[流程]],#REF!,1,FALSE),"")</f>
        <v/>
      </c>
    </row>
    <row r="337" spans="3:49" ht="14.25" customHeight="1" x14ac:dyDescent="0.3">
      <c r="C337" s="293" t="s">
        <v>95</v>
      </c>
      <c r="D337" s="293" t="s">
        <v>2918</v>
      </c>
      <c r="E337" s="292" t="s">
        <v>989</v>
      </c>
      <c r="F337" s="293" t="s">
        <v>990</v>
      </c>
      <c r="G337" s="293"/>
      <c r="H337" s="292" t="s">
        <v>195</v>
      </c>
      <c r="I337" s="292" t="s">
        <v>139</v>
      </c>
      <c r="J337" s="299" t="s">
        <v>971</v>
      </c>
      <c r="K337" s="300">
        <v>44504</v>
      </c>
      <c r="L337" s="300">
        <v>44503</v>
      </c>
      <c r="M337" s="300">
        <v>44533</v>
      </c>
      <c r="N337" s="292" t="s">
        <v>8</v>
      </c>
      <c r="O337" s="292" t="s">
        <v>28</v>
      </c>
      <c r="T337" s="292"/>
      <c r="V337" s="292"/>
      <c r="W337" s="292"/>
      <c r="X337" s="293" t="str">
        <f>VLOOKUP(功能_33[[#This Row],[User]],SKL放款!A:G,7,FALSE)</f>
        <v>放款審查課</v>
      </c>
      <c r="Y337" s="300">
        <v>44533</v>
      </c>
      <c r="Z337" s="300">
        <v>44526</v>
      </c>
      <c r="AA337" s="300">
        <v>44526</v>
      </c>
      <c r="AB337" s="300">
        <v>44526</v>
      </c>
      <c r="AC337" s="300"/>
      <c r="AD337" s="300"/>
      <c r="AE337" s="300"/>
      <c r="AF337" s="356"/>
      <c r="AG337" s="300" t="str">
        <f>IFERROR(IF(VLOOKUP(功能_33[[#This Row],[功能代號]],E:Q,11,FALSE)=0,"",VLOOKUP(功能_33[[#This Row],[功能代號]],E:Q,11,FALSE)),"")</f>
        <v>施美娟</v>
      </c>
      <c r="AH337" s="300"/>
      <c r="AI337" s="300"/>
      <c r="AJ337" s="293"/>
      <c r="AK337" s="300"/>
      <c r="AL337" s="304" t="s">
        <v>987</v>
      </c>
      <c r="AM337" s="305" t="s">
        <v>988</v>
      </c>
      <c r="AN337" s="293" t="str">
        <f>VLOOKUP(功能_33[[#This Row],[功能代號]],需二審tmp!A:A,1,FALSE)</f>
        <v>L5102</v>
      </c>
      <c r="AO337" s="357">
        <v>44526</v>
      </c>
      <c r="AQ337" s="579" t="str">
        <f t="shared" si="34"/>
        <v/>
      </c>
      <c r="AR337" s="581" t="str">
        <f t="shared" si="35"/>
        <v>5-1</v>
      </c>
      <c r="AS337" s="583" t="str">
        <f t="shared" si="36"/>
        <v/>
      </c>
      <c r="AT337" s="585" t="str">
        <f t="shared" si="37"/>
        <v/>
      </c>
      <c r="AU337" s="587" t="str">
        <f t="shared" si="38"/>
        <v/>
      </c>
      <c r="AV337" s="589" t="str">
        <f t="shared" si="39"/>
        <v/>
      </c>
      <c r="AW337" s="613" t="str">
        <f>IFERROR(VLOOKUP(功能_33[[#This Row],[流程]],#REF!,1,FALSE),"")</f>
        <v/>
      </c>
    </row>
    <row r="338" spans="3:49" ht="14.25" customHeight="1" x14ac:dyDescent="0.3">
      <c r="C338" s="293" t="s">
        <v>95</v>
      </c>
      <c r="D338" s="293" t="s">
        <v>2918</v>
      </c>
      <c r="E338" s="292" t="s">
        <v>991</v>
      </c>
      <c r="F338" s="293" t="s">
        <v>992</v>
      </c>
      <c r="G338" s="293"/>
      <c r="H338" s="292" t="s">
        <v>195</v>
      </c>
      <c r="I338" s="292" t="s">
        <v>318</v>
      </c>
      <c r="J338" s="299" t="s">
        <v>971</v>
      </c>
      <c r="K338" s="300">
        <v>44504</v>
      </c>
      <c r="L338" s="300">
        <v>44505</v>
      </c>
      <c r="M338" s="300">
        <v>44513</v>
      </c>
      <c r="N338" s="292" t="s">
        <v>8</v>
      </c>
      <c r="O338" s="292" t="s">
        <v>11</v>
      </c>
      <c r="T338" s="292"/>
      <c r="V338" s="292"/>
      <c r="W338" s="292"/>
      <c r="X338" s="293" t="str">
        <f>VLOOKUP(功能_33[[#This Row],[User]],SKL放款!A:G,7,FALSE)</f>
        <v>放款服務課</v>
      </c>
      <c r="Y338" s="300">
        <v>44513</v>
      </c>
      <c r="Z338" s="300" t="s">
        <v>2833</v>
      </c>
      <c r="AA338" s="300">
        <v>44543</v>
      </c>
      <c r="AB338" s="300"/>
      <c r="AC338" s="300"/>
      <c r="AD338" s="300"/>
      <c r="AE338" s="300"/>
      <c r="AF338" s="356"/>
      <c r="AG338" s="300" t="str">
        <f>IFERROR(IF(VLOOKUP(功能_33[[#This Row],[功能代號]],E:Q,11,FALSE)=0,"",VLOOKUP(功能_33[[#This Row],[功能代號]],E:Q,11,FALSE)),"")</f>
        <v>蔡珮瑜</v>
      </c>
      <c r="AH338" s="300"/>
      <c r="AI338" s="300"/>
      <c r="AJ338" s="293"/>
      <c r="AK338" s="300"/>
      <c r="AL338" s="304" t="s">
        <v>993</v>
      </c>
      <c r="AM338" s="305" t="s">
        <v>994</v>
      </c>
      <c r="AN338" s="293" t="str">
        <f>VLOOKUP(功能_33[[#This Row],[功能代號]],需二審tmp!A:A,1,FALSE)</f>
        <v>L5903</v>
      </c>
      <c r="AO338" s="357">
        <v>44526</v>
      </c>
      <c r="AQ338" s="579" t="str">
        <f t="shared" si="34"/>
        <v/>
      </c>
      <c r="AR338" s="581" t="str">
        <f t="shared" si="35"/>
        <v/>
      </c>
      <c r="AS338" s="583" t="str">
        <f t="shared" si="36"/>
        <v>5-1</v>
      </c>
      <c r="AT338" s="585" t="str">
        <f t="shared" si="37"/>
        <v/>
      </c>
      <c r="AU338" s="587" t="str">
        <f t="shared" si="38"/>
        <v/>
      </c>
      <c r="AV338" s="589" t="str">
        <f t="shared" si="39"/>
        <v/>
      </c>
      <c r="AW338" s="613" t="str">
        <f>IFERROR(VLOOKUP(功能_33[[#This Row],[流程]],#REF!,1,FALSE),"")</f>
        <v/>
      </c>
    </row>
    <row r="339" spans="3:49" ht="14.25" customHeight="1" x14ac:dyDescent="0.3">
      <c r="C339" s="293" t="s">
        <v>95</v>
      </c>
      <c r="D339" s="293" t="s">
        <v>2918</v>
      </c>
      <c r="E339" s="292" t="s">
        <v>995</v>
      </c>
      <c r="F339" s="293" t="s">
        <v>996</v>
      </c>
      <c r="G339" s="293"/>
      <c r="H339" s="292" t="s">
        <v>195</v>
      </c>
      <c r="I339" s="292" t="s">
        <v>318</v>
      </c>
      <c r="J339" s="299" t="s">
        <v>971</v>
      </c>
      <c r="K339" s="300">
        <v>44504</v>
      </c>
      <c r="L339" s="300">
        <v>44505</v>
      </c>
      <c r="M339" s="300">
        <v>44513</v>
      </c>
      <c r="N339" s="292" t="s">
        <v>8</v>
      </c>
      <c r="O339" s="292" t="s">
        <v>11</v>
      </c>
      <c r="T339" s="292"/>
      <c r="V339" s="292"/>
      <c r="W339" s="292"/>
      <c r="X339" s="293" t="str">
        <f>VLOOKUP(功能_33[[#This Row],[User]],SKL放款!A:G,7,FALSE)</f>
        <v>放款服務課</v>
      </c>
      <c r="Y339" s="300">
        <v>44513</v>
      </c>
      <c r="Z339" s="300" t="s">
        <v>2833</v>
      </c>
      <c r="AA339" s="300">
        <v>44543</v>
      </c>
      <c r="AB339" s="300"/>
      <c r="AC339" s="300"/>
      <c r="AD339" s="300"/>
      <c r="AE339" s="300"/>
      <c r="AF339" s="356"/>
      <c r="AG339" s="300" t="str">
        <f>IFERROR(IF(VLOOKUP(功能_33[[#This Row],[功能代號]],E:Q,11,FALSE)=0,"",VLOOKUP(功能_33[[#This Row],[功能代號]],E:Q,11,FALSE)),"")</f>
        <v>蔡珮瑜</v>
      </c>
      <c r="AH339" s="300"/>
      <c r="AI339" s="300"/>
      <c r="AJ339" s="293"/>
      <c r="AK339" s="300"/>
      <c r="AL339" s="304" t="s">
        <v>993</v>
      </c>
      <c r="AM339" s="305" t="s">
        <v>994</v>
      </c>
      <c r="AN339" s="293" t="str">
        <f>VLOOKUP(功能_33[[#This Row],[功能代號]],需二審tmp!A:A,1,FALSE)</f>
        <v>L5103</v>
      </c>
      <c r="AQ339" s="579" t="str">
        <f t="shared" si="34"/>
        <v/>
      </c>
      <c r="AR339" s="581" t="str">
        <f t="shared" si="35"/>
        <v/>
      </c>
      <c r="AS339" s="583" t="str">
        <f t="shared" si="36"/>
        <v>5-1</v>
      </c>
      <c r="AT339" s="585" t="str">
        <f t="shared" si="37"/>
        <v/>
      </c>
      <c r="AU339" s="587" t="str">
        <f t="shared" si="38"/>
        <v/>
      </c>
      <c r="AV339" s="589" t="str">
        <f t="shared" si="39"/>
        <v/>
      </c>
      <c r="AW339" s="613" t="str">
        <f>IFERROR(VLOOKUP(功能_33[[#This Row],[流程]],#REF!,1,FALSE),"")</f>
        <v/>
      </c>
    </row>
    <row r="340" spans="3:49" ht="14.25" customHeight="1" x14ac:dyDescent="0.3">
      <c r="C340" s="293" t="s">
        <v>95</v>
      </c>
      <c r="D340" s="293" t="s">
        <v>2918</v>
      </c>
      <c r="E340" s="292" t="s">
        <v>997</v>
      </c>
      <c r="F340" s="293" t="s">
        <v>998</v>
      </c>
      <c r="G340" s="293"/>
      <c r="H340" s="292" t="s">
        <v>195</v>
      </c>
      <c r="I340" s="292" t="s">
        <v>318</v>
      </c>
      <c r="J340" s="299" t="s">
        <v>971</v>
      </c>
      <c r="K340" s="300">
        <v>44504</v>
      </c>
      <c r="L340" s="300">
        <v>44505</v>
      </c>
      <c r="M340" s="300">
        <v>44513</v>
      </c>
      <c r="N340" s="292" t="s">
        <v>8</v>
      </c>
      <c r="O340" s="292" t="s">
        <v>11</v>
      </c>
      <c r="T340" s="292"/>
      <c r="V340" s="292"/>
      <c r="W340" s="292"/>
      <c r="X340" s="293" t="str">
        <f>VLOOKUP(功能_33[[#This Row],[User]],SKL放款!A:G,7,FALSE)</f>
        <v>放款服務課</v>
      </c>
      <c r="Y340" s="300">
        <v>44513</v>
      </c>
      <c r="Z340" s="300" t="s">
        <v>2833</v>
      </c>
      <c r="AA340" s="300">
        <v>44543</v>
      </c>
      <c r="AB340" s="300"/>
      <c r="AC340" s="300"/>
      <c r="AD340" s="300"/>
      <c r="AE340" s="300"/>
      <c r="AF340" s="356"/>
      <c r="AG340" s="300" t="str">
        <f>IFERROR(IF(VLOOKUP(功能_33[[#This Row],[功能代號]],E:Q,11,FALSE)=0,"",VLOOKUP(功能_33[[#This Row],[功能代號]],E:Q,11,FALSE)),"")</f>
        <v>蔡珮瑜</v>
      </c>
      <c r="AH340" s="300"/>
      <c r="AI340" s="300"/>
      <c r="AJ340" s="293"/>
      <c r="AK340" s="300"/>
      <c r="AL340" s="304" t="s">
        <v>999</v>
      </c>
      <c r="AM340" s="305" t="s">
        <v>1000</v>
      </c>
      <c r="AN340" s="293" t="str">
        <f>VLOOKUP(功能_33[[#This Row],[功能代號]],需二審tmp!A:A,1,FALSE)</f>
        <v>L5104</v>
      </c>
      <c r="AO340" s="357">
        <v>44526</v>
      </c>
      <c r="AQ340" s="579" t="str">
        <f t="shared" si="34"/>
        <v/>
      </c>
      <c r="AR340" s="581" t="str">
        <f t="shared" si="35"/>
        <v/>
      </c>
      <c r="AS340" s="583" t="str">
        <f t="shared" si="36"/>
        <v>5-1</v>
      </c>
      <c r="AT340" s="585" t="str">
        <f t="shared" si="37"/>
        <v/>
      </c>
      <c r="AU340" s="587" t="str">
        <f t="shared" si="38"/>
        <v/>
      </c>
      <c r="AV340" s="589" t="str">
        <f t="shared" si="39"/>
        <v/>
      </c>
      <c r="AW340" s="613" t="str">
        <f>IFERROR(VLOOKUP(功能_33[[#This Row],[流程]],#REF!,1,FALSE),"")</f>
        <v/>
      </c>
    </row>
    <row r="341" spans="3:49" ht="14.25" customHeight="1" x14ac:dyDescent="0.3">
      <c r="C341" s="293" t="s">
        <v>95</v>
      </c>
      <c r="D341" s="293" t="s">
        <v>2918</v>
      </c>
      <c r="E341" s="292" t="s">
        <v>1001</v>
      </c>
      <c r="F341" s="293" t="s">
        <v>1002</v>
      </c>
      <c r="G341" s="293"/>
      <c r="H341" s="292" t="s">
        <v>195</v>
      </c>
      <c r="I341" s="292" t="s">
        <v>139</v>
      </c>
      <c r="J341" s="299" t="s">
        <v>971</v>
      </c>
      <c r="K341" s="300">
        <v>44505</v>
      </c>
      <c r="L341" s="300">
        <v>44504</v>
      </c>
      <c r="M341" s="300">
        <v>44533</v>
      </c>
      <c r="N341" s="292" t="s">
        <v>10</v>
      </c>
      <c r="O341" s="292" t="s">
        <v>25</v>
      </c>
      <c r="P341" s="271" t="s">
        <v>21</v>
      </c>
      <c r="T341" s="292"/>
      <c r="V341" s="292"/>
      <c r="W341" s="292"/>
      <c r="X341" s="293" t="str">
        <f>VLOOKUP(功能_33[[#This Row],[User]],SKL放款!A:G,7,FALSE)</f>
        <v>放款管理課</v>
      </c>
      <c r="Y341" s="300">
        <v>44533</v>
      </c>
      <c r="Z341" s="300" t="s">
        <v>135</v>
      </c>
      <c r="AA341" s="300">
        <v>44525</v>
      </c>
      <c r="AB341" s="300">
        <v>44525</v>
      </c>
      <c r="AC341" s="300"/>
      <c r="AD341" s="300"/>
      <c r="AE341" s="300"/>
      <c r="AF341" s="356"/>
      <c r="AG341" s="300" t="str">
        <f>IFERROR(IF(VLOOKUP(功能_33[[#This Row],[功能代號]],E:Q,11,FALSE)=0,"",VLOOKUP(功能_33[[#This Row],[功能代號]],E:Q,11,FALSE)),"")</f>
        <v>邱怡婷</v>
      </c>
      <c r="AH341" s="300"/>
      <c r="AI341" s="300"/>
      <c r="AJ341" s="293"/>
      <c r="AK341" s="300"/>
      <c r="AN341" s="293" t="str">
        <f>VLOOKUP(功能_33[[#This Row],[功能代號]],需二審tmp!A:A,1,FALSE)</f>
        <v>L5905</v>
      </c>
      <c r="AO341" s="357">
        <v>44526</v>
      </c>
      <c r="AQ341" s="579" t="str">
        <f t="shared" si="34"/>
        <v/>
      </c>
      <c r="AR341" s="581" t="str">
        <f t="shared" si="35"/>
        <v>5-1</v>
      </c>
      <c r="AS341" s="583" t="str">
        <f t="shared" si="36"/>
        <v/>
      </c>
      <c r="AT341" s="585" t="str">
        <f t="shared" si="37"/>
        <v/>
      </c>
      <c r="AU341" s="587" t="str">
        <f t="shared" si="38"/>
        <v/>
      </c>
      <c r="AV341" s="589" t="str">
        <f t="shared" si="39"/>
        <v/>
      </c>
      <c r="AW341" s="613" t="str">
        <f>IFERROR(VLOOKUP(功能_33[[#This Row],[流程]],#REF!,1,FALSE),"")</f>
        <v/>
      </c>
    </row>
    <row r="342" spans="3:49" ht="14.25" customHeight="1" x14ac:dyDescent="0.3">
      <c r="C342" s="293" t="s">
        <v>95</v>
      </c>
      <c r="D342" s="293" t="s">
        <v>2918</v>
      </c>
      <c r="E342" s="292" t="s">
        <v>1003</v>
      </c>
      <c r="F342" s="293" t="s">
        <v>1004</v>
      </c>
      <c r="G342" s="293"/>
      <c r="H342" s="292" t="s">
        <v>195</v>
      </c>
      <c r="I342" s="292" t="s">
        <v>139</v>
      </c>
      <c r="J342" s="299" t="s">
        <v>971</v>
      </c>
      <c r="K342" s="300">
        <v>44505</v>
      </c>
      <c r="L342" s="300">
        <v>44504</v>
      </c>
      <c r="M342" s="300">
        <v>44533</v>
      </c>
      <c r="N342" s="292" t="s">
        <v>10</v>
      </c>
      <c r="O342" s="292" t="s">
        <v>25</v>
      </c>
      <c r="P342" s="271" t="s">
        <v>21</v>
      </c>
      <c r="T342" s="292"/>
      <c r="V342" s="292"/>
      <c r="W342" s="292"/>
      <c r="X342" s="293" t="str">
        <f>VLOOKUP(功能_33[[#This Row],[User]],SKL放款!A:G,7,FALSE)</f>
        <v>放款管理課</v>
      </c>
      <c r="Y342" s="300">
        <v>44533</v>
      </c>
      <c r="Z342" s="300" t="s">
        <v>135</v>
      </c>
      <c r="AA342" s="300">
        <v>44525</v>
      </c>
      <c r="AB342" s="300">
        <v>44525</v>
      </c>
      <c r="AC342" s="300"/>
      <c r="AD342" s="300"/>
      <c r="AE342" s="300"/>
      <c r="AF342" s="356"/>
      <c r="AG342" s="300" t="str">
        <f>IFERROR(IF(VLOOKUP(功能_33[[#This Row],[功能代號]],E:Q,11,FALSE)=0,"",VLOOKUP(功能_33[[#This Row],[功能代號]],E:Q,11,FALSE)),"")</f>
        <v>邱怡婷</v>
      </c>
      <c r="AH342" s="300"/>
      <c r="AI342" s="300"/>
      <c r="AJ342" s="293"/>
      <c r="AK342" s="300"/>
      <c r="AN342" s="293" t="str">
        <f>VLOOKUP(功能_33[[#This Row],[功能代號]],需二審tmp!A:A,1,FALSE)</f>
        <v>L5105</v>
      </c>
      <c r="AO342" s="357">
        <v>44526</v>
      </c>
      <c r="AQ342" s="579" t="str">
        <f t="shared" si="34"/>
        <v/>
      </c>
      <c r="AR342" s="581" t="str">
        <f t="shared" si="35"/>
        <v>5-1</v>
      </c>
      <c r="AS342" s="583" t="str">
        <f t="shared" si="36"/>
        <v/>
      </c>
      <c r="AT342" s="585" t="str">
        <f t="shared" si="37"/>
        <v/>
      </c>
      <c r="AU342" s="587" t="str">
        <f t="shared" si="38"/>
        <v/>
      </c>
      <c r="AV342" s="589" t="str">
        <f t="shared" si="39"/>
        <v/>
      </c>
      <c r="AW342" s="613" t="str">
        <f>IFERROR(VLOOKUP(功能_33[[#This Row],[流程]],#REF!,1,FALSE),"")</f>
        <v/>
      </c>
    </row>
    <row r="343" spans="3:49" ht="14.25" customHeight="1" x14ac:dyDescent="0.3">
      <c r="C343" s="293" t="s">
        <v>95</v>
      </c>
      <c r="D343" s="293" t="s">
        <v>2918</v>
      </c>
      <c r="E343" s="292" t="s">
        <v>1005</v>
      </c>
      <c r="F343" s="293" t="s">
        <v>1006</v>
      </c>
      <c r="G343" s="293"/>
      <c r="H343" s="292" t="s">
        <v>195</v>
      </c>
      <c r="I343" s="292" t="s">
        <v>139</v>
      </c>
      <c r="J343" s="299" t="s">
        <v>971</v>
      </c>
      <c r="K343" s="300">
        <v>44505</v>
      </c>
      <c r="L343" s="300">
        <v>44504</v>
      </c>
      <c r="M343" s="300">
        <v>44536</v>
      </c>
      <c r="N343" s="292" t="s">
        <v>7</v>
      </c>
      <c r="O343" s="292" t="s">
        <v>25</v>
      </c>
      <c r="P343" s="271" t="s">
        <v>21</v>
      </c>
      <c r="T343" s="292"/>
      <c r="V343" s="292"/>
      <c r="W343" s="292"/>
      <c r="X343" s="293" t="str">
        <f>VLOOKUP(功能_33[[#This Row],[User]],SKL放款!A:G,7,FALSE)</f>
        <v>放款管理課</v>
      </c>
      <c r="Y343" s="300">
        <v>44533</v>
      </c>
      <c r="Z343" s="300" t="s">
        <v>198</v>
      </c>
      <c r="AA343" s="300">
        <v>44525</v>
      </c>
      <c r="AB343" s="300">
        <v>44525</v>
      </c>
      <c r="AC343" s="300"/>
      <c r="AD343" s="300"/>
      <c r="AE343" s="300"/>
      <c r="AF343" s="356"/>
      <c r="AG343" s="300" t="str">
        <f>IFERROR(IF(VLOOKUP(功能_33[[#This Row],[功能代號]],E:Q,11,FALSE)=0,"",VLOOKUP(功能_33[[#This Row],[功能代號]],E:Q,11,FALSE)),"")</f>
        <v>邱怡婷</v>
      </c>
      <c r="AH343" s="300"/>
      <c r="AI343" s="300"/>
      <c r="AJ343" s="293"/>
      <c r="AK343" s="300"/>
      <c r="AN343" s="293" t="e">
        <f>VLOOKUP(功能_33[[#This Row],[功能代號]],需二審tmp!A:A,1,FALSE)</f>
        <v>#N/A</v>
      </c>
      <c r="AO343" s="357">
        <v>44526</v>
      </c>
      <c r="AQ343" s="579" t="str">
        <f t="shared" si="34"/>
        <v/>
      </c>
      <c r="AR343" s="581" t="str">
        <f t="shared" si="35"/>
        <v>5-1</v>
      </c>
      <c r="AS343" s="583" t="str">
        <f t="shared" si="36"/>
        <v/>
      </c>
      <c r="AT343" s="585" t="str">
        <f t="shared" si="37"/>
        <v/>
      </c>
      <c r="AU343" s="587" t="str">
        <f t="shared" si="38"/>
        <v/>
      </c>
      <c r="AV343" s="589" t="str">
        <f t="shared" si="39"/>
        <v/>
      </c>
      <c r="AW343" s="613" t="str">
        <f>IFERROR(VLOOKUP(功能_33[[#This Row],[流程]],#REF!,1,FALSE),"")</f>
        <v/>
      </c>
    </row>
    <row r="344" spans="3:49" ht="14.25" customHeight="1" x14ac:dyDescent="0.3">
      <c r="C344" s="293" t="s">
        <v>95</v>
      </c>
      <c r="D344" s="293" t="s">
        <v>2918</v>
      </c>
      <c r="E344" s="292" t="s">
        <v>1007</v>
      </c>
      <c r="F344" s="293" t="s">
        <v>1008</v>
      </c>
      <c r="G344" s="293"/>
      <c r="H344" s="292" t="s">
        <v>195</v>
      </c>
      <c r="I344" s="292" t="s">
        <v>139</v>
      </c>
      <c r="J344" s="299"/>
      <c r="K344" s="300">
        <v>44524</v>
      </c>
      <c r="L344" s="300">
        <v>44524</v>
      </c>
      <c r="M344" s="300">
        <v>44536</v>
      </c>
      <c r="N344" s="292" t="s">
        <v>7</v>
      </c>
      <c r="O344" s="292" t="s">
        <v>24</v>
      </c>
      <c r="T344" s="292"/>
      <c r="V344" s="292"/>
      <c r="W344" s="292"/>
      <c r="X344" s="293" t="str">
        <f>VLOOKUP(功能_33[[#This Row],[User]],SKL放款!A:G,7,FALSE)</f>
        <v>放款服務課</v>
      </c>
      <c r="Y344" s="300">
        <v>44533</v>
      </c>
      <c r="Z344" s="300" t="s">
        <v>198</v>
      </c>
      <c r="AA344" s="300">
        <v>44531</v>
      </c>
      <c r="AB344" s="300">
        <v>44531</v>
      </c>
      <c r="AC344" s="300"/>
      <c r="AD344" s="300"/>
      <c r="AE344" s="300"/>
      <c r="AF344" s="356"/>
      <c r="AG344" s="300" t="str">
        <f>IFERROR(IF(VLOOKUP(功能_33[[#This Row],[功能代號]],E:Q,11,FALSE)=0,"",VLOOKUP(功能_33[[#This Row],[功能代號]],E:Q,11,FALSE)),"")</f>
        <v>邵淑微</v>
      </c>
      <c r="AH344" s="300"/>
      <c r="AI344" s="300"/>
      <c r="AJ344" s="293"/>
      <c r="AK344" s="300"/>
      <c r="AN344" s="293" t="e">
        <f>VLOOKUP(功能_33[[#This Row],[功能代號]],需二審tmp!A:A,1,FALSE)</f>
        <v>#N/A</v>
      </c>
      <c r="AO344" s="357">
        <v>44526</v>
      </c>
      <c r="AQ344" s="579" t="str">
        <f t="shared" si="34"/>
        <v/>
      </c>
      <c r="AR344" s="581" t="str">
        <f t="shared" si="35"/>
        <v>5-1</v>
      </c>
      <c r="AS344" s="583" t="str">
        <f t="shared" si="36"/>
        <v/>
      </c>
      <c r="AT344" s="585" t="str">
        <f t="shared" si="37"/>
        <v/>
      </c>
      <c r="AU344" s="587" t="str">
        <f t="shared" si="38"/>
        <v/>
      </c>
      <c r="AV344" s="589" t="str">
        <f t="shared" si="39"/>
        <v/>
      </c>
      <c r="AW344" s="613" t="str">
        <f>IFERROR(VLOOKUP(功能_33[[#This Row],[流程]],#REF!,1,FALSE),"")</f>
        <v/>
      </c>
    </row>
    <row r="345" spans="3:49" ht="14.25" customHeight="1" x14ac:dyDescent="0.3">
      <c r="C345" s="293" t="s">
        <v>95</v>
      </c>
      <c r="D345" s="293" t="s">
        <v>2918</v>
      </c>
      <c r="E345" s="292" t="s">
        <v>1009</v>
      </c>
      <c r="F345" s="293" t="s">
        <v>1010</v>
      </c>
      <c r="G345" s="293"/>
      <c r="H345" s="292" t="s">
        <v>195</v>
      </c>
      <c r="I345" s="292" t="s">
        <v>139</v>
      </c>
      <c r="J345" s="299"/>
      <c r="K345" s="300">
        <v>44524</v>
      </c>
      <c r="L345" s="300">
        <v>44524</v>
      </c>
      <c r="M345" s="300">
        <v>44536</v>
      </c>
      <c r="N345" s="292" t="s">
        <v>7</v>
      </c>
      <c r="O345" s="292" t="s">
        <v>24</v>
      </c>
      <c r="T345" s="292"/>
      <c r="V345" s="292"/>
      <c r="W345" s="292"/>
      <c r="X345" s="293" t="str">
        <f>VLOOKUP(功能_33[[#This Row],[User]],SKL放款!A:G,7,FALSE)</f>
        <v>放款服務課</v>
      </c>
      <c r="Y345" s="300">
        <v>44533</v>
      </c>
      <c r="Z345" s="300" t="s">
        <v>198</v>
      </c>
      <c r="AA345" s="300">
        <v>44531</v>
      </c>
      <c r="AB345" s="300">
        <v>44531</v>
      </c>
      <c r="AC345" s="300"/>
      <c r="AD345" s="300"/>
      <c r="AE345" s="300"/>
      <c r="AF345" s="356"/>
      <c r="AG345" s="300" t="str">
        <f>IFERROR(IF(VLOOKUP(功能_33[[#This Row],[功能代號]],E:Q,11,FALSE)=0,"",VLOOKUP(功能_33[[#This Row],[功能代號]],E:Q,11,FALSE)),"")</f>
        <v>邵淑微</v>
      </c>
      <c r="AH345" s="300"/>
      <c r="AI345" s="300"/>
      <c r="AJ345" s="293"/>
      <c r="AK345" s="300"/>
      <c r="AN345" s="293" t="e">
        <f>VLOOKUP(功能_33[[#This Row],[功能代號]],需二審tmp!A:A,1,FALSE)</f>
        <v>#N/A</v>
      </c>
      <c r="AO345" s="357">
        <v>44526</v>
      </c>
      <c r="AQ345" s="579" t="str">
        <f t="shared" si="34"/>
        <v/>
      </c>
      <c r="AR345" s="581" t="str">
        <f t="shared" si="35"/>
        <v>5-1</v>
      </c>
      <c r="AS345" s="583" t="str">
        <f t="shared" si="36"/>
        <v/>
      </c>
      <c r="AT345" s="585" t="str">
        <f t="shared" si="37"/>
        <v/>
      </c>
      <c r="AU345" s="587" t="str">
        <f t="shared" si="38"/>
        <v/>
      </c>
      <c r="AV345" s="589" t="str">
        <f t="shared" si="39"/>
        <v/>
      </c>
      <c r="AW345" s="613" t="str">
        <f>IFERROR(VLOOKUP(功能_33[[#This Row],[流程]],#REF!,1,FALSE),"")</f>
        <v/>
      </c>
    </row>
    <row r="346" spans="3:49" ht="14.25" customHeight="1" x14ac:dyDescent="0.3">
      <c r="C346" s="293" t="s">
        <v>95</v>
      </c>
      <c r="D346" s="293" t="s">
        <v>2918</v>
      </c>
      <c r="E346" s="292" t="s">
        <v>1012</v>
      </c>
      <c r="F346" s="282" t="s">
        <v>1013</v>
      </c>
      <c r="G346" s="293" t="s">
        <v>1014</v>
      </c>
      <c r="H346" s="292" t="s">
        <v>195</v>
      </c>
      <c r="I346" s="292" t="s">
        <v>139</v>
      </c>
      <c r="J346" s="299" t="s">
        <v>971</v>
      </c>
      <c r="K346" s="300">
        <v>44505</v>
      </c>
      <c r="L346" s="300">
        <v>44504</v>
      </c>
      <c r="M346" s="300">
        <v>44536</v>
      </c>
      <c r="N346" s="292" t="s">
        <v>10</v>
      </c>
      <c r="O346" s="292" t="s">
        <v>25</v>
      </c>
      <c r="P346" s="271" t="s">
        <v>21</v>
      </c>
      <c r="T346" s="292"/>
      <c r="V346" s="292"/>
      <c r="W346" s="292"/>
      <c r="X346" s="293" t="s">
        <v>1015</v>
      </c>
      <c r="Y346" s="300">
        <v>44533</v>
      </c>
      <c r="Z346" s="300" t="s">
        <v>198</v>
      </c>
      <c r="AA346" s="300">
        <v>44525</v>
      </c>
      <c r="AB346" s="300">
        <v>44525</v>
      </c>
      <c r="AC346" s="284"/>
      <c r="AD346" s="284"/>
      <c r="AE346" s="284"/>
      <c r="AF346" s="284"/>
      <c r="AG346" s="284" t="s">
        <v>25</v>
      </c>
      <c r="AH346" s="284"/>
      <c r="AI346" s="284"/>
      <c r="AJ346" s="293"/>
      <c r="AN346" s="293" t="e">
        <f>VLOOKUP(功能_33[[#This Row],[功能代號]],需二審tmp!A:A,1,FALSE)</f>
        <v>#N/A</v>
      </c>
      <c r="AO346" s="357">
        <v>44526</v>
      </c>
      <c r="AQ346" s="579" t="str">
        <f t="shared" si="34"/>
        <v/>
      </c>
      <c r="AR346" s="581" t="str">
        <f t="shared" si="35"/>
        <v>5-1</v>
      </c>
      <c r="AS346" s="583" t="str">
        <f t="shared" si="36"/>
        <v/>
      </c>
      <c r="AT346" s="585" t="str">
        <f t="shared" si="37"/>
        <v/>
      </c>
      <c r="AU346" s="587" t="str">
        <f t="shared" si="38"/>
        <v/>
      </c>
      <c r="AV346" s="589" t="str">
        <f t="shared" si="39"/>
        <v/>
      </c>
      <c r="AW346" s="613" t="str">
        <f>IFERROR(VLOOKUP(功能_33[[#This Row],[流程]],#REF!,1,FALSE),"")</f>
        <v/>
      </c>
    </row>
    <row r="347" spans="3:49" ht="14.25" customHeight="1" x14ac:dyDescent="0.3">
      <c r="C347" s="293" t="s">
        <v>95</v>
      </c>
      <c r="D347" s="293" t="s">
        <v>2918</v>
      </c>
      <c r="E347" s="292" t="s">
        <v>1016</v>
      </c>
      <c r="F347" s="282" t="s">
        <v>1017</v>
      </c>
      <c r="G347" s="293" t="s">
        <v>1018</v>
      </c>
      <c r="H347" s="292" t="s">
        <v>195</v>
      </c>
      <c r="I347" s="292" t="s">
        <v>139</v>
      </c>
      <c r="J347" s="299" t="s">
        <v>971</v>
      </c>
      <c r="K347" s="300">
        <v>44505</v>
      </c>
      <c r="L347" s="300">
        <v>44504</v>
      </c>
      <c r="M347" s="300">
        <v>44536</v>
      </c>
      <c r="N347" s="292" t="s">
        <v>10</v>
      </c>
      <c r="O347" s="292" t="s">
        <v>25</v>
      </c>
      <c r="P347" s="271" t="s">
        <v>21</v>
      </c>
      <c r="T347" s="292"/>
      <c r="V347" s="292"/>
      <c r="W347" s="292"/>
      <c r="X347" s="293" t="s">
        <v>1015</v>
      </c>
      <c r="Y347" s="300">
        <v>44533</v>
      </c>
      <c r="Z347" s="300" t="s">
        <v>198</v>
      </c>
      <c r="AA347" s="300">
        <v>44525</v>
      </c>
      <c r="AB347" s="300">
        <v>44525</v>
      </c>
      <c r="AC347" s="284"/>
      <c r="AD347" s="284"/>
      <c r="AE347" s="284"/>
      <c r="AF347" s="284"/>
      <c r="AG347" s="284" t="s">
        <v>25</v>
      </c>
      <c r="AH347" s="284"/>
      <c r="AI347" s="284"/>
      <c r="AJ347" s="293"/>
      <c r="AN347" s="293" t="e">
        <f>VLOOKUP(功能_33[[#This Row],[功能代號]],需二審tmp!A:A,1,FALSE)</f>
        <v>#N/A</v>
      </c>
      <c r="AO347" s="357">
        <v>44526</v>
      </c>
      <c r="AQ347" s="579" t="str">
        <f t="shared" si="34"/>
        <v/>
      </c>
      <c r="AR347" s="581" t="str">
        <f t="shared" si="35"/>
        <v>5-1</v>
      </c>
      <c r="AS347" s="583" t="str">
        <f t="shared" si="36"/>
        <v/>
      </c>
      <c r="AT347" s="585" t="str">
        <f t="shared" si="37"/>
        <v/>
      </c>
      <c r="AU347" s="587" t="str">
        <f t="shared" si="38"/>
        <v/>
      </c>
      <c r="AV347" s="589" t="str">
        <f t="shared" si="39"/>
        <v/>
      </c>
      <c r="AW347" s="613" t="str">
        <f>IFERROR(VLOOKUP(功能_33[[#This Row],[流程]],#REF!,1,FALSE),"")</f>
        <v/>
      </c>
    </row>
    <row r="348" spans="3:49" ht="14.25" customHeight="1" x14ac:dyDescent="0.3">
      <c r="C348" s="293" t="s">
        <v>96</v>
      </c>
      <c r="D348" s="293" t="s">
        <v>2916</v>
      </c>
      <c r="E348" s="292" t="s">
        <v>1019</v>
      </c>
      <c r="F348" s="293" t="s">
        <v>1020</v>
      </c>
      <c r="G348" s="293"/>
      <c r="H348" s="292" t="s">
        <v>195</v>
      </c>
      <c r="I348" s="292" t="s">
        <v>318</v>
      </c>
      <c r="J348" s="299" t="s">
        <v>422</v>
      </c>
      <c r="K348" s="300">
        <v>44396</v>
      </c>
      <c r="L348" s="300">
        <v>44396</v>
      </c>
      <c r="M348" s="300">
        <v>44402</v>
      </c>
      <c r="N348" s="292" t="s">
        <v>12</v>
      </c>
      <c r="O348" s="292" t="s">
        <v>540</v>
      </c>
      <c r="Q348" s="292">
        <v>1</v>
      </c>
      <c r="R348" s="292" t="s">
        <v>1021</v>
      </c>
      <c r="T348" s="292"/>
      <c r="V348" s="292"/>
      <c r="W348" s="292"/>
      <c r="X348" s="293" t="str">
        <f>VLOOKUP(功能_33[[#This Row],[User]],SKL放款!A:G,7,FALSE)</f>
        <v>放款推展課</v>
      </c>
      <c r="Y348" s="300">
        <v>44402</v>
      </c>
      <c r="Z348" s="300" t="s">
        <v>135</v>
      </c>
      <c r="AA348" s="283"/>
      <c r="AB348" s="300"/>
      <c r="AC348" s="300"/>
      <c r="AD348" s="300"/>
      <c r="AE348" s="300"/>
      <c r="AF348" s="356"/>
      <c r="AG348" s="300" t="str">
        <f>IFERROR(IF(VLOOKUP(功能_33[[#This Row],[功能代號]],E:Q,11,FALSE)=0,"",VLOOKUP(功能_33[[#This Row],[功能代號]],E:Q,11,FALSE)),"")</f>
        <v>張淑遠</v>
      </c>
      <c r="AH348" s="300"/>
      <c r="AI348" s="300"/>
      <c r="AJ348" s="293"/>
      <c r="AK348" s="300">
        <v>44396</v>
      </c>
      <c r="AL348" s="304" t="s">
        <v>1022</v>
      </c>
      <c r="AM348" s="305" t="s">
        <v>1023</v>
      </c>
      <c r="AN348" s="293" t="str">
        <f>VLOOKUP(功能_33[[#This Row],[功能代號]],需二審tmp!A:A,1,FALSE)</f>
        <v>L6082</v>
      </c>
      <c r="AO348" s="357">
        <v>44526</v>
      </c>
      <c r="AQ348" s="579" t="str">
        <f t="shared" si="34"/>
        <v/>
      </c>
      <c r="AR348" s="581" t="str">
        <f t="shared" si="35"/>
        <v/>
      </c>
      <c r="AS348" s="583" t="str">
        <f t="shared" si="36"/>
        <v>6-7</v>
      </c>
      <c r="AT348" s="585" t="str">
        <f t="shared" si="37"/>
        <v/>
      </c>
      <c r="AU348" s="587" t="str">
        <f t="shared" si="38"/>
        <v/>
      </c>
      <c r="AV348" s="589" t="str">
        <f t="shared" si="39"/>
        <v/>
      </c>
      <c r="AW348" s="613" t="str">
        <f>IFERROR(VLOOKUP(功能_33[[#This Row],[流程]],#REF!,1,FALSE),"")</f>
        <v/>
      </c>
    </row>
    <row r="349" spans="3:49" ht="14.25" customHeight="1" x14ac:dyDescent="0.3">
      <c r="C349" s="293" t="s">
        <v>96</v>
      </c>
      <c r="D349" s="503" t="s">
        <v>2916</v>
      </c>
      <c r="E349" s="292" t="s">
        <v>1024</v>
      </c>
      <c r="F349" s="293" t="s">
        <v>1025</v>
      </c>
      <c r="G349" s="293"/>
      <c r="H349" s="292" t="s">
        <v>195</v>
      </c>
      <c r="I349" s="292" t="s">
        <v>318</v>
      </c>
      <c r="J349" s="299" t="s">
        <v>422</v>
      </c>
      <c r="K349" s="300">
        <v>44396</v>
      </c>
      <c r="L349" s="300">
        <v>44396</v>
      </c>
      <c r="M349" s="300">
        <v>44402</v>
      </c>
      <c r="N349" s="292" t="s">
        <v>12</v>
      </c>
      <c r="O349" s="292" t="s">
        <v>540</v>
      </c>
      <c r="Q349" s="292">
        <v>1</v>
      </c>
      <c r="R349" s="292" t="s">
        <v>1026</v>
      </c>
      <c r="T349" s="292"/>
      <c r="V349" s="292"/>
      <c r="W349" s="292"/>
      <c r="X349" s="293" t="str">
        <f>VLOOKUP(功能_33[[#This Row],[User]],SKL放款!A:G,7,FALSE)</f>
        <v>放款推展課</v>
      </c>
      <c r="Y349" s="300">
        <v>44402</v>
      </c>
      <c r="Z349" s="300" t="s">
        <v>135</v>
      </c>
      <c r="AA349" s="283"/>
      <c r="AB349" s="300"/>
      <c r="AC349" s="300"/>
      <c r="AD349" s="300"/>
      <c r="AE349" s="300"/>
      <c r="AF349" s="356"/>
      <c r="AG349" s="300" t="str">
        <f>IFERROR(IF(VLOOKUP(功能_33[[#This Row],[功能代號]],E:Q,11,FALSE)=0,"",VLOOKUP(功能_33[[#This Row],[功能代號]],E:Q,11,FALSE)),"")</f>
        <v>張淑遠</v>
      </c>
      <c r="AH349" s="300"/>
      <c r="AI349" s="300"/>
      <c r="AJ349" s="293"/>
      <c r="AK349" s="300">
        <v>44396</v>
      </c>
      <c r="AL349" s="304" t="s">
        <v>1022</v>
      </c>
      <c r="AM349" s="305" t="s">
        <v>1023</v>
      </c>
      <c r="AN349" s="293" t="str">
        <f>VLOOKUP(功能_33[[#This Row],[功能代號]],需二審tmp!A:A,1,FALSE)</f>
        <v>L6752</v>
      </c>
      <c r="AO349" s="357">
        <v>44526</v>
      </c>
      <c r="AQ349" s="579" t="str">
        <f t="shared" si="34"/>
        <v/>
      </c>
      <c r="AR349" s="581" t="str">
        <f t="shared" si="35"/>
        <v/>
      </c>
      <c r="AS349" s="583" t="str">
        <f t="shared" si="36"/>
        <v>6-7</v>
      </c>
      <c r="AT349" s="585" t="str">
        <f t="shared" si="37"/>
        <v/>
      </c>
      <c r="AU349" s="587" t="str">
        <f t="shared" si="38"/>
        <v/>
      </c>
      <c r="AV349" s="589" t="str">
        <f t="shared" si="39"/>
        <v/>
      </c>
      <c r="AW349" s="613" t="str">
        <f>IFERROR(VLOOKUP(功能_33[[#This Row],[流程]],#REF!,1,FALSE),"")</f>
        <v/>
      </c>
    </row>
    <row r="350" spans="3:49" ht="14.25" customHeight="1" x14ac:dyDescent="0.3">
      <c r="C350" s="293" t="s">
        <v>95</v>
      </c>
      <c r="D350" s="503" t="s">
        <v>2926</v>
      </c>
      <c r="E350" s="292" t="s">
        <v>1027</v>
      </c>
      <c r="F350" s="293" t="s">
        <v>1028</v>
      </c>
      <c r="G350" s="293"/>
      <c r="H350" s="292" t="s">
        <v>138</v>
      </c>
      <c r="I350" s="292" t="s">
        <v>139</v>
      </c>
      <c r="J350" s="299"/>
      <c r="K350" s="300">
        <v>44396</v>
      </c>
      <c r="L350" s="300">
        <v>44396</v>
      </c>
      <c r="M350" s="300">
        <v>44540</v>
      </c>
      <c r="N350" s="292" t="s">
        <v>12</v>
      </c>
      <c r="O350" s="292" t="s">
        <v>540</v>
      </c>
      <c r="Q350" s="292">
        <v>1</v>
      </c>
      <c r="R350" s="292" t="s">
        <v>1026</v>
      </c>
      <c r="T350" s="292"/>
      <c r="V350" s="292"/>
      <c r="W350" s="292"/>
      <c r="X350" s="293" t="str">
        <f>VLOOKUP(功能_33[[#This Row],[User]],SKL放款!A:G,7,FALSE)</f>
        <v>放款推展課</v>
      </c>
      <c r="Y350" s="300">
        <v>44540</v>
      </c>
      <c r="Z350" s="300" t="s">
        <v>135</v>
      </c>
      <c r="AA350" s="300"/>
      <c r="AB350" s="300"/>
      <c r="AC350" s="300"/>
      <c r="AD350" s="300"/>
      <c r="AE350" s="300"/>
      <c r="AF350" s="356"/>
      <c r="AG350" s="300" t="str">
        <f>IFERROR(IF(VLOOKUP(功能_33[[#This Row],[功能代號]],E:Q,11,FALSE)=0,"",VLOOKUP(功能_33[[#This Row],[功能代號]],E:Q,11,FALSE)),"")</f>
        <v>張淑遠</v>
      </c>
      <c r="AH350" s="300"/>
      <c r="AI350" s="300"/>
      <c r="AJ350" s="293"/>
      <c r="AK350" s="300">
        <v>44396</v>
      </c>
      <c r="AN350" s="293" t="str">
        <f>VLOOKUP(功能_33[[#This Row],[功能代號]],需二審tmp!A:A,1,FALSE)</f>
        <v>L5402</v>
      </c>
      <c r="AQ350" s="579" t="str">
        <f t="shared" si="34"/>
        <v/>
      </c>
      <c r="AR350" s="581" t="str">
        <f t="shared" si="35"/>
        <v/>
      </c>
      <c r="AS350" s="583" t="str">
        <f t="shared" si="36"/>
        <v>5-2</v>
      </c>
      <c r="AT350" s="585" t="str">
        <f t="shared" si="37"/>
        <v/>
      </c>
      <c r="AU350" s="587" t="str">
        <f t="shared" si="38"/>
        <v/>
      </c>
      <c r="AV350" s="589" t="str">
        <f t="shared" si="39"/>
        <v/>
      </c>
      <c r="AW350" s="613" t="str">
        <f>IFERROR(VLOOKUP(功能_33[[#This Row],[流程]],#REF!,1,FALSE),"")</f>
        <v/>
      </c>
    </row>
    <row r="351" spans="3:49" ht="14.25" customHeight="1" x14ac:dyDescent="0.3">
      <c r="C351" s="293" t="s">
        <v>95</v>
      </c>
      <c r="D351" s="503" t="s">
        <v>2926</v>
      </c>
      <c r="E351" s="292" t="s">
        <v>1029</v>
      </c>
      <c r="F351" s="293" t="s">
        <v>1030</v>
      </c>
      <c r="G351" s="293"/>
      <c r="H351" s="292" t="s">
        <v>138</v>
      </c>
      <c r="I351" s="292" t="s">
        <v>139</v>
      </c>
      <c r="J351" s="299"/>
      <c r="K351" s="300">
        <v>44396</v>
      </c>
      <c r="L351" s="300">
        <v>44396</v>
      </c>
      <c r="M351" s="300">
        <v>44533</v>
      </c>
      <c r="N351" s="292" t="s">
        <v>12</v>
      </c>
      <c r="O351" s="292" t="s">
        <v>540</v>
      </c>
      <c r="Q351" s="292">
        <v>1</v>
      </c>
      <c r="R351" s="292" t="s">
        <v>1021</v>
      </c>
      <c r="T351" s="292"/>
      <c r="V351" s="292"/>
      <c r="W351" s="292"/>
      <c r="X351" s="293" t="str">
        <f>VLOOKUP(功能_33[[#This Row],[User]],SKL放款!A:G,7,FALSE)</f>
        <v>放款推展課</v>
      </c>
      <c r="Y351" s="300">
        <v>44533</v>
      </c>
      <c r="Z351" s="300" t="s">
        <v>135</v>
      </c>
      <c r="AA351" s="300"/>
      <c r="AB351" s="300"/>
      <c r="AC351" s="300"/>
      <c r="AD351" s="300"/>
      <c r="AE351" s="300"/>
      <c r="AF351" s="356"/>
      <c r="AG351" s="300" t="str">
        <f>IFERROR(IF(VLOOKUP(功能_33[[#This Row],[功能代號]],E:Q,11,FALSE)=0,"",VLOOKUP(功能_33[[#This Row],[功能代號]],E:Q,11,FALSE)),"")</f>
        <v>張淑遠</v>
      </c>
      <c r="AH351" s="300"/>
      <c r="AI351" s="300"/>
      <c r="AJ351" s="293"/>
      <c r="AK351" s="300">
        <v>44396</v>
      </c>
      <c r="AN351" s="293" t="str">
        <f>VLOOKUP(功能_33[[#This Row],[功能代號]],需二審tmp!A:A,1,FALSE)</f>
        <v>L5021</v>
      </c>
      <c r="AO351" s="357">
        <v>44526</v>
      </c>
      <c r="AQ351" s="579" t="str">
        <f t="shared" si="34"/>
        <v/>
      </c>
      <c r="AR351" s="581" t="str">
        <f t="shared" si="35"/>
        <v/>
      </c>
      <c r="AS351" s="583" t="str">
        <f t="shared" si="36"/>
        <v>5-2</v>
      </c>
      <c r="AT351" s="585" t="str">
        <f t="shared" si="37"/>
        <v/>
      </c>
      <c r="AU351" s="587" t="str">
        <f t="shared" si="38"/>
        <v/>
      </c>
      <c r="AV351" s="589" t="str">
        <f t="shared" si="39"/>
        <v/>
      </c>
      <c r="AW351" s="613" t="str">
        <f>IFERROR(VLOOKUP(功能_33[[#This Row],[流程]],#REF!,1,FALSE),"")</f>
        <v/>
      </c>
    </row>
    <row r="352" spans="3:49" ht="14.25" customHeight="1" x14ac:dyDescent="0.3">
      <c r="C352" s="293" t="s">
        <v>95</v>
      </c>
      <c r="D352" s="503" t="s">
        <v>2926</v>
      </c>
      <c r="E352" s="292" t="s">
        <v>1031</v>
      </c>
      <c r="F352" s="293" t="s">
        <v>1032</v>
      </c>
      <c r="G352" s="293"/>
      <c r="H352" s="292" t="s">
        <v>138</v>
      </c>
      <c r="I352" s="292" t="s">
        <v>139</v>
      </c>
      <c r="J352" s="299"/>
      <c r="K352" s="300">
        <v>44396</v>
      </c>
      <c r="L352" s="300">
        <v>44396</v>
      </c>
      <c r="M352" s="300">
        <v>44533</v>
      </c>
      <c r="N352" s="292" t="s">
        <v>12</v>
      </c>
      <c r="O352" s="292" t="s">
        <v>540</v>
      </c>
      <c r="Q352" s="292">
        <v>1</v>
      </c>
      <c r="R352" s="292" t="s">
        <v>1026</v>
      </c>
      <c r="T352" s="292"/>
      <c r="V352" s="292"/>
      <c r="W352" s="292"/>
      <c r="X352" s="293" t="str">
        <f>VLOOKUP(功能_33[[#This Row],[User]],SKL放款!A:G,7,FALSE)</f>
        <v>放款推展課</v>
      </c>
      <c r="Y352" s="300">
        <v>44533</v>
      </c>
      <c r="Z352" s="300" t="s">
        <v>135</v>
      </c>
      <c r="AA352" s="300"/>
      <c r="AB352" s="300"/>
      <c r="AC352" s="300"/>
      <c r="AD352" s="300"/>
      <c r="AE352" s="300"/>
      <c r="AF352" s="356"/>
      <c r="AG352" s="300" t="str">
        <f>IFERROR(IF(VLOOKUP(功能_33[[#This Row],[功能代號]],E:Q,11,FALSE)=0,"",VLOOKUP(功能_33[[#This Row],[功能代號]],E:Q,11,FALSE)),"")</f>
        <v>張淑遠</v>
      </c>
      <c r="AH352" s="300"/>
      <c r="AI352" s="300"/>
      <c r="AJ352" s="293"/>
      <c r="AK352" s="300">
        <v>44396</v>
      </c>
      <c r="AN352" s="293" t="str">
        <f>VLOOKUP(功能_33[[#This Row],[功能代號]],需二審tmp!A:A,1,FALSE)</f>
        <v>L5401</v>
      </c>
      <c r="AO352" s="357">
        <v>44526</v>
      </c>
      <c r="AQ352" s="579" t="str">
        <f t="shared" si="34"/>
        <v/>
      </c>
      <c r="AR352" s="581" t="str">
        <f t="shared" si="35"/>
        <v/>
      </c>
      <c r="AS352" s="583" t="str">
        <f t="shared" si="36"/>
        <v>5-2</v>
      </c>
      <c r="AT352" s="585" t="str">
        <f t="shared" si="37"/>
        <v/>
      </c>
      <c r="AU352" s="587" t="str">
        <f t="shared" si="38"/>
        <v/>
      </c>
      <c r="AV352" s="589" t="str">
        <f t="shared" si="39"/>
        <v/>
      </c>
      <c r="AW352" s="613" t="str">
        <f>IFERROR(VLOOKUP(功能_33[[#This Row],[流程]],#REF!,1,FALSE),"")</f>
        <v/>
      </c>
    </row>
    <row r="353" spans="3:49" ht="14.25" customHeight="1" x14ac:dyDescent="0.3">
      <c r="C353" s="293" t="s">
        <v>95</v>
      </c>
      <c r="D353" s="503" t="s">
        <v>2926</v>
      </c>
      <c r="E353" s="292" t="s">
        <v>1033</v>
      </c>
      <c r="F353" s="293" t="s">
        <v>1034</v>
      </c>
      <c r="G353" s="293"/>
      <c r="H353" s="292" t="s">
        <v>138</v>
      </c>
      <c r="I353" s="292" t="s">
        <v>139</v>
      </c>
      <c r="J353" s="299"/>
      <c r="K353" s="300">
        <v>44397</v>
      </c>
      <c r="L353" s="300">
        <v>44397</v>
      </c>
      <c r="M353" s="300">
        <v>44533</v>
      </c>
      <c r="N353" s="292" t="s">
        <v>12</v>
      </c>
      <c r="O353" s="292" t="s">
        <v>13</v>
      </c>
      <c r="Q353" s="292">
        <v>1</v>
      </c>
      <c r="R353" s="292" t="s">
        <v>1021</v>
      </c>
      <c r="T353" s="292"/>
      <c r="V353" s="292"/>
      <c r="W353" s="292"/>
      <c r="X353" s="293" t="str">
        <f>VLOOKUP(功能_33[[#This Row],[User]],SKL放款!A:G,7,FALSE)</f>
        <v>放款推展課</v>
      </c>
      <c r="Y353" s="300">
        <v>44533</v>
      </c>
      <c r="Z353" s="300">
        <v>44533</v>
      </c>
      <c r="AA353" s="300">
        <v>44533</v>
      </c>
      <c r="AB353" s="300">
        <v>44533</v>
      </c>
      <c r="AC353" s="300"/>
      <c r="AD353" s="300"/>
      <c r="AE353" s="300"/>
      <c r="AF353" s="356"/>
      <c r="AG353" s="300" t="str">
        <f>IFERROR(IF(VLOOKUP(功能_33[[#This Row],[功能代號]],E:Q,11,FALSE)=0,"",VLOOKUP(功能_33[[#This Row],[功能代號]],E:Q,11,FALSE)),"")</f>
        <v>李珮君</v>
      </c>
      <c r="AH353" s="300"/>
      <c r="AI353" s="300"/>
      <c r="AJ353" s="293"/>
      <c r="AK353" s="300">
        <v>44397</v>
      </c>
      <c r="AN353" s="293" t="str">
        <f>VLOOKUP(功能_33[[#This Row],[功能代號]],需二審tmp!A:A,1,FALSE)</f>
        <v>L5023</v>
      </c>
      <c r="AO353" s="357">
        <v>44526</v>
      </c>
      <c r="AQ353" s="579" t="str">
        <f t="shared" si="34"/>
        <v/>
      </c>
      <c r="AR353" s="581" t="str">
        <f t="shared" si="35"/>
        <v>5-2</v>
      </c>
      <c r="AS353" s="583" t="str">
        <f t="shared" si="36"/>
        <v/>
      </c>
      <c r="AT353" s="585" t="str">
        <f t="shared" si="37"/>
        <v/>
      </c>
      <c r="AU353" s="587" t="str">
        <f t="shared" si="38"/>
        <v/>
      </c>
      <c r="AV353" s="589" t="str">
        <f t="shared" si="39"/>
        <v/>
      </c>
      <c r="AW353" s="613" t="str">
        <f>IFERROR(VLOOKUP(功能_33[[#This Row],[流程]],#REF!,1,FALSE),"")</f>
        <v/>
      </c>
    </row>
    <row r="354" spans="3:49" ht="14.25" customHeight="1" x14ac:dyDescent="0.3">
      <c r="C354" s="293" t="s">
        <v>95</v>
      </c>
      <c r="D354" s="503" t="s">
        <v>2926</v>
      </c>
      <c r="E354" s="292" t="s">
        <v>1035</v>
      </c>
      <c r="F354" s="293" t="s">
        <v>1036</v>
      </c>
      <c r="G354" s="293"/>
      <c r="H354" s="292" t="s">
        <v>138</v>
      </c>
      <c r="I354" s="292" t="s">
        <v>139</v>
      </c>
      <c r="J354" s="299"/>
      <c r="K354" s="300">
        <v>44397</v>
      </c>
      <c r="L354" s="300">
        <v>44397</v>
      </c>
      <c r="M354" s="300">
        <v>44533</v>
      </c>
      <c r="N354" s="292" t="s">
        <v>12</v>
      </c>
      <c r="O354" s="292" t="s">
        <v>13</v>
      </c>
      <c r="Q354" s="292">
        <v>1</v>
      </c>
      <c r="R354" s="292" t="s">
        <v>1026</v>
      </c>
      <c r="T354" s="292"/>
      <c r="V354" s="292"/>
      <c r="W354" s="292"/>
      <c r="X354" s="293" t="str">
        <f>VLOOKUP(功能_33[[#This Row],[User]],SKL放款!A:G,7,FALSE)</f>
        <v>放款推展課</v>
      </c>
      <c r="Y354" s="300">
        <v>44533</v>
      </c>
      <c r="Z354" s="300">
        <v>44533</v>
      </c>
      <c r="AA354" s="300">
        <v>44533</v>
      </c>
      <c r="AB354" s="300">
        <v>44533</v>
      </c>
      <c r="AC354" s="300"/>
      <c r="AD354" s="300"/>
      <c r="AE354" s="300"/>
      <c r="AF354" s="356"/>
      <c r="AG354" s="300" t="str">
        <f>IFERROR(IF(VLOOKUP(功能_33[[#This Row],[功能代號]],E:Q,11,FALSE)=0,"",VLOOKUP(功能_33[[#This Row],[功能代號]],E:Q,11,FALSE)),"")</f>
        <v>李珮君</v>
      </c>
      <c r="AH354" s="300"/>
      <c r="AI354" s="300"/>
      <c r="AJ354" s="293"/>
      <c r="AK354" s="300">
        <v>44397</v>
      </c>
      <c r="AN354" s="293" t="str">
        <f>VLOOKUP(功能_33[[#This Row],[功能代號]],需二審tmp!A:A,1,FALSE)</f>
        <v>L5406</v>
      </c>
      <c r="AO354" s="357">
        <v>44526</v>
      </c>
      <c r="AQ354" s="579" t="str">
        <f t="shared" si="34"/>
        <v/>
      </c>
      <c r="AR354" s="581" t="str">
        <f t="shared" si="35"/>
        <v>5-2</v>
      </c>
      <c r="AS354" s="583" t="str">
        <f t="shared" si="36"/>
        <v/>
      </c>
      <c r="AT354" s="585" t="str">
        <f t="shared" si="37"/>
        <v/>
      </c>
      <c r="AU354" s="587" t="str">
        <f t="shared" si="38"/>
        <v/>
      </c>
      <c r="AV354" s="589" t="str">
        <f t="shared" si="39"/>
        <v/>
      </c>
      <c r="AW354" s="613" t="str">
        <f>IFERROR(VLOOKUP(功能_33[[#This Row],[流程]],#REF!,1,FALSE),"")</f>
        <v/>
      </c>
    </row>
    <row r="355" spans="3:49" ht="14.25" customHeight="1" x14ac:dyDescent="0.3">
      <c r="C355" s="293" t="s">
        <v>95</v>
      </c>
      <c r="D355" s="503" t="s">
        <v>2926</v>
      </c>
      <c r="E355" s="292" t="s">
        <v>1037</v>
      </c>
      <c r="F355" s="293" t="s">
        <v>1038</v>
      </c>
      <c r="G355" s="293"/>
      <c r="H355" s="292" t="s">
        <v>138</v>
      </c>
      <c r="I355" s="292" t="s">
        <v>139</v>
      </c>
      <c r="J355" s="299"/>
      <c r="K355" s="300">
        <v>44396</v>
      </c>
      <c r="L355" s="300">
        <v>44396</v>
      </c>
      <c r="M355" s="300">
        <v>44396</v>
      </c>
      <c r="N355" s="292" t="s">
        <v>12</v>
      </c>
      <c r="O355" s="292" t="s">
        <v>540</v>
      </c>
      <c r="Q355" s="292">
        <v>1</v>
      </c>
      <c r="R355" s="292" t="s">
        <v>1021</v>
      </c>
      <c r="T355" s="292"/>
      <c r="V355" s="292"/>
      <c r="W355" s="292"/>
      <c r="X355" s="293" t="str">
        <f>VLOOKUP(功能_33[[#This Row],[User]],SKL放款!A:G,7,FALSE)</f>
        <v>放款推展課</v>
      </c>
      <c r="Y355" s="300">
        <v>44533</v>
      </c>
      <c r="Z355" s="300" t="s">
        <v>198</v>
      </c>
      <c r="AA355" s="300"/>
      <c r="AB355" s="300">
        <v>44396</v>
      </c>
      <c r="AC355" s="300"/>
      <c r="AD355" s="300"/>
      <c r="AE355" s="300"/>
      <c r="AF355" s="356"/>
      <c r="AG355" s="300" t="str">
        <f>IFERROR(IF(VLOOKUP(功能_33[[#This Row],[功能代號]],E:Q,11,FALSE)=0,"",VLOOKUP(功能_33[[#This Row],[功能代號]],E:Q,11,FALSE)),"")</f>
        <v>張淑遠</v>
      </c>
      <c r="AH355" s="300"/>
      <c r="AI355" s="300"/>
      <c r="AJ355" s="293"/>
      <c r="AK355" s="300">
        <v>44396</v>
      </c>
      <c r="AN355" s="293" t="e">
        <f>VLOOKUP(功能_33[[#This Row],[功能代號]],需二審tmp!A:A,1,FALSE)</f>
        <v>#N/A</v>
      </c>
      <c r="AO355" s="357">
        <v>44526</v>
      </c>
      <c r="AQ355" s="579" t="str">
        <f t="shared" si="34"/>
        <v/>
      </c>
      <c r="AR355" s="581" t="str">
        <f t="shared" si="35"/>
        <v>5-2</v>
      </c>
      <c r="AS355" s="583" t="str">
        <f t="shared" si="36"/>
        <v/>
      </c>
      <c r="AT355" s="585" t="str">
        <f t="shared" si="37"/>
        <v/>
      </c>
      <c r="AU355" s="587" t="str">
        <f t="shared" si="38"/>
        <v/>
      </c>
      <c r="AV355" s="589" t="str">
        <f t="shared" si="39"/>
        <v/>
      </c>
      <c r="AW355" s="613" t="str">
        <f>IFERROR(VLOOKUP(功能_33[[#This Row],[流程]],#REF!,1,FALSE),"")</f>
        <v/>
      </c>
    </row>
    <row r="356" spans="3:49" ht="14.25" customHeight="1" x14ac:dyDescent="0.3">
      <c r="C356" s="293" t="s">
        <v>95</v>
      </c>
      <c r="D356" s="503" t="s">
        <v>2926</v>
      </c>
      <c r="E356" s="292" t="s">
        <v>1039</v>
      </c>
      <c r="F356" s="293" t="s">
        <v>1040</v>
      </c>
      <c r="G356" s="293"/>
      <c r="H356" s="292" t="s">
        <v>138</v>
      </c>
      <c r="I356" s="292" t="s">
        <v>139</v>
      </c>
      <c r="J356" s="299"/>
      <c r="K356" s="300">
        <v>44396</v>
      </c>
      <c r="L356" s="300">
        <v>44396</v>
      </c>
      <c r="M356" s="300">
        <v>44533</v>
      </c>
      <c r="N356" s="292" t="s">
        <v>12</v>
      </c>
      <c r="O356" s="292" t="s">
        <v>540</v>
      </c>
      <c r="Q356" s="292">
        <v>1</v>
      </c>
      <c r="R356" s="292" t="s">
        <v>1026</v>
      </c>
      <c r="T356" s="292"/>
      <c r="V356" s="292"/>
      <c r="W356" s="292"/>
      <c r="X356" s="293" t="str">
        <f>VLOOKUP(功能_33[[#This Row],[User]],SKL放款!A:G,7,FALSE)</f>
        <v>放款推展課</v>
      </c>
      <c r="Y356" s="300">
        <v>44533</v>
      </c>
      <c r="Z356" s="300" t="s">
        <v>135</v>
      </c>
      <c r="AA356" s="300"/>
      <c r="AB356" s="300"/>
      <c r="AC356" s="300"/>
      <c r="AD356" s="300"/>
      <c r="AE356" s="300"/>
      <c r="AF356" s="356"/>
      <c r="AG356" s="300" t="str">
        <f>IFERROR(IF(VLOOKUP(功能_33[[#This Row],[功能代號]],E:Q,11,FALSE)=0,"",VLOOKUP(功能_33[[#This Row],[功能代號]],E:Q,11,FALSE)),"")</f>
        <v>張淑遠</v>
      </c>
      <c r="AH356" s="300"/>
      <c r="AI356" s="300"/>
      <c r="AJ356" s="293"/>
      <c r="AK356" s="300">
        <v>44396</v>
      </c>
      <c r="AN356" s="293" t="str">
        <f>VLOOKUP(功能_33[[#This Row],[功能代號]],需二審tmp!A:A,1,FALSE)</f>
        <v>L5405</v>
      </c>
      <c r="AO356" s="357">
        <v>44526</v>
      </c>
      <c r="AQ356" s="579" t="str">
        <f t="shared" si="34"/>
        <v/>
      </c>
      <c r="AR356" s="581" t="str">
        <f t="shared" si="35"/>
        <v/>
      </c>
      <c r="AS356" s="583" t="str">
        <f t="shared" si="36"/>
        <v>5-2</v>
      </c>
      <c r="AT356" s="585" t="str">
        <f t="shared" si="37"/>
        <v/>
      </c>
      <c r="AU356" s="587" t="str">
        <f t="shared" si="38"/>
        <v/>
      </c>
      <c r="AV356" s="589" t="str">
        <f t="shared" si="39"/>
        <v/>
      </c>
      <c r="AW356" s="613" t="str">
        <f>IFERROR(VLOOKUP(功能_33[[#This Row],[流程]],#REF!,1,FALSE),"")</f>
        <v/>
      </c>
    </row>
    <row r="357" spans="3:49" ht="14.25" customHeight="1" x14ac:dyDescent="0.3">
      <c r="C357" s="293" t="s">
        <v>95</v>
      </c>
      <c r="D357" s="503" t="s">
        <v>2926</v>
      </c>
      <c r="E357" s="292" t="s">
        <v>1041</v>
      </c>
      <c r="F357" s="293" t="s">
        <v>1042</v>
      </c>
      <c r="G357" s="293"/>
      <c r="H357" s="292" t="s">
        <v>138</v>
      </c>
      <c r="I357" s="292" t="s">
        <v>139</v>
      </c>
      <c r="J357" s="299"/>
      <c r="K357" s="300">
        <v>44397</v>
      </c>
      <c r="L357" s="300">
        <v>44397</v>
      </c>
      <c r="M357" s="300">
        <v>44533</v>
      </c>
      <c r="N357" s="292" t="s">
        <v>12</v>
      </c>
      <c r="O357" s="292" t="s">
        <v>540</v>
      </c>
      <c r="Q357" s="292">
        <v>1</v>
      </c>
      <c r="R357" s="292" t="s">
        <v>1021</v>
      </c>
      <c r="T357" s="292"/>
      <c r="V357" s="292"/>
      <c r="W357" s="292"/>
      <c r="X357" s="293" t="str">
        <f>VLOOKUP(功能_33[[#This Row],[User]],SKL放款!A:G,7,FALSE)</f>
        <v>放款推展課</v>
      </c>
      <c r="Y357" s="300">
        <v>44533</v>
      </c>
      <c r="Z357" s="300" t="s">
        <v>135</v>
      </c>
      <c r="AA357" s="300"/>
      <c r="AB357" s="300"/>
      <c r="AC357" s="300"/>
      <c r="AD357" s="300"/>
      <c r="AE357" s="300"/>
      <c r="AF357" s="356"/>
      <c r="AG357" s="300" t="str">
        <f>IFERROR(IF(VLOOKUP(功能_33[[#This Row],[功能代號]],E:Q,11,FALSE)=0,"",VLOOKUP(功能_33[[#This Row],[功能代號]],E:Q,11,FALSE)),"")</f>
        <v>張淑遠</v>
      </c>
      <c r="AH357" s="300"/>
      <c r="AI357" s="300"/>
      <c r="AJ357" s="293"/>
      <c r="AK357" s="300">
        <v>44397</v>
      </c>
      <c r="AN357" s="293" t="str">
        <f>VLOOKUP(功能_33[[#This Row],[功能代號]],需二審tmp!A:A,1,FALSE)</f>
        <v>L5022</v>
      </c>
      <c r="AO357" s="357">
        <v>44526</v>
      </c>
      <c r="AQ357" s="579" t="str">
        <f t="shared" si="34"/>
        <v/>
      </c>
      <c r="AR357" s="581" t="str">
        <f t="shared" si="35"/>
        <v/>
      </c>
      <c r="AS357" s="583" t="str">
        <f t="shared" si="36"/>
        <v>5-2</v>
      </c>
      <c r="AT357" s="585" t="str">
        <f t="shared" si="37"/>
        <v/>
      </c>
      <c r="AU357" s="587" t="str">
        <f t="shared" si="38"/>
        <v/>
      </c>
      <c r="AV357" s="589" t="str">
        <f t="shared" si="39"/>
        <v/>
      </c>
      <c r="AW357" s="613" t="str">
        <f>IFERROR(VLOOKUP(功能_33[[#This Row],[流程]],#REF!,1,FALSE),"")</f>
        <v/>
      </c>
    </row>
    <row r="358" spans="3:49" ht="14.25" customHeight="1" x14ac:dyDescent="0.3">
      <c r="C358" s="293" t="s">
        <v>95</v>
      </c>
      <c r="D358" s="503" t="s">
        <v>2926</v>
      </c>
      <c r="E358" s="292" t="s">
        <v>1043</v>
      </c>
      <c r="F358" s="293" t="s">
        <v>1044</v>
      </c>
      <c r="G358" s="293" t="s">
        <v>412</v>
      </c>
      <c r="H358" s="292" t="s">
        <v>138</v>
      </c>
      <c r="I358" s="292" t="s">
        <v>139</v>
      </c>
      <c r="J358" s="299"/>
      <c r="K358" s="300">
        <v>44397</v>
      </c>
      <c r="L358" s="300">
        <v>44397</v>
      </c>
      <c r="M358" s="300">
        <v>44397</v>
      </c>
      <c r="N358" s="292" t="s">
        <v>12</v>
      </c>
      <c r="O358" s="292" t="s">
        <v>540</v>
      </c>
      <c r="T358" s="292"/>
      <c r="V358" s="292"/>
      <c r="W358" s="292"/>
      <c r="X358" s="293" t="str">
        <f>VLOOKUP(功能_33[[#This Row],[User]],SKL放款!A:G,7,FALSE)</f>
        <v>放款推展課</v>
      </c>
      <c r="Y358" s="300">
        <v>44533</v>
      </c>
      <c r="Z358" s="300" t="s">
        <v>198</v>
      </c>
      <c r="AA358" s="300"/>
      <c r="AB358" s="300">
        <v>44397</v>
      </c>
      <c r="AC358" s="300"/>
      <c r="AD358" s="300"/>
      <c r="AE358" s="300"/>
      <c r="AF358" s="356"/>
      <c r="AG358" s="300" t="str">
        <f>IFERROR(IF(VLOOKUP(功能_33[[#This Row],[功能代號]],E:Q,11,FALSE)=0,"",VLOOKUP(功能_33[[#This Row],[功能代號]],E:Q,11,FALSE)),"")</f>
        <v>張淑遠</v>
      </c>
      <c r="AH358" s="300"/>
      <c r="AI358" s="300"/>
      <c r="AJ358" s="293"/>
      <c r="AK358" s="300"/>
      <c r="AN358" s="293" t="e">
        <f>VLOOKUP(功能_33[[#This Row],[功能代號]],需二審tmp!A:A,1,FALSE)</f>
        <v>#N/A</v>
      </c>
      <c r="AO358" s="357">
        <v>44526</v>
      </c>
      <c r="AQ358" s="579" t="str">
        <f t="shared" si="34"/>
        <v/>
      </c>
      <c r="AR358" s="581" t="str">
        <f t="shared" si="35"/>
        <v>5-2</v>
      </c>
      <c r="AS358" s="583" t="str">
        <f t="shared" si="36"/>
        <v/>
      </c>
      <c r="AT358" s="585" t="str">
        <f t="shared" si="37"/>
        <v/>
      </c>
      <c r="AU358" s="587" t="str">
        <f t="shared" si="38"/>
        <v/>
      </c>
      <c r="AV358" s="589" t="str">
        <f t="shared" si="39"/>
        <v/>
      </c>
      <c r="AW358" s="613" t="str">
        <f>IFERROR(VLOOKUP(功能_33[[#This Row],[流程]],#REF!,1,FALSE),"")</f>
        <v/>
      </c>
    </row>
    <row r="359" spans="3:49" ht="14.25" customHeight="1" x14ac:dyDescent="0.3">
      <c r="C359" s="293" t="s">
        <v>95</v>
      </c>
      <c r="D359" s="503" t="s">
        <v>2926</v>
      </c>
      <c r="E359" s="292" t="s">
        <v>1045</v>
      </c>
      <c r="F359" s="293" t="s">
        <v>1046</v>
      </c>
      <c r="G359" s="293"/>
      <c r="H359" s="292" t="s">
        <v>138</v>
      </c>
      <c r="I359" s="292" t="s">
        <v>139</v>
      </c>
      <c r="J359" s="299"/>
      <c r="K359" s="300">
        <v>44397</v>
      </c>
      <c r="L359" s="300">
        <v>44397</v>
      </c>
      <c r="M359" s="300">
        <v>44533</v>
      </c>
      <c r="N359" s="292" t="s">
        <v>12</v>
      </c>
      <c r="O359" s="292" t="s">
        <v>540</v>
      </c>
      <c r="Q359" s="292">
        <v>1</v>
      </c>
      <c r="R359" s="292" t="s">
        <v>1026</v>
      </c>
      <c r="T359" s="292"/>
      <c r="V359" s="292"/>
      <c r="W359" s="292"/>
      <c r="X359" s="293" t="str">
        <f>VLOOKUP(功能_33[[#This Row],[User]],SKL放款!A:G,7,FALSE)</f>
        <v>放款推展課</v>
      </c>
      <c r="Y359" s="300">
        <v>44533</v>
      </c>
      <c r="Z359" s="300" t="s">
        <v>135</v>
      </c>
      <c r="AA359" s="300"/>
      <c r="AB359" s="300"/>
      <c r="AC359" s="300"/>
      <c r="AD359" s="300"/>
      <c r="AE359" s="300"/>
      <c r="AF359" s="356"/>
      <c r="AG359" s="300" t="str">
        <f>IFERROR(IF(VLOOKUP(功能_33[[#This Row],[功能代號]],E:Q,11,FALSE)=0,"",VLOOKUP(功能_33[[#This Row],[功能代號]],E:Q,11,FALSE)),"")</f>
        <v>張淑遠</v>
      </c>
      <c r="AH359" s="300"/>
      <c r="AI359" s="300"/>
      <c r="AJ359" s="293"/>
      <c r="AK359" s="300">
        <v>44397</v>
      </c>
      <c r="AN359" s="293" t="str">
        <f>VLOOKUP(功能_33[[#This Row],[功能代號]],需二審tmp!A:A,1,FALSE)</f>
        <v>L5407</v>
      </c>
      <c r="AO359" s="357">
        <v>44526</v>
      </c>
      <c r="AQ359" s="579" t="str">
        <f t="shared" si="34"/>
        <v/>
      </c>
      <c r="AR359" s="581" t="str">
        <f t="shared" si="35"/>
        <v/>
      </c>
      <c r="AS359" s="583" t="str">
        <f t="shared" si="36"/>
        <v>5-2</v>
      </c>
      <c r="AT359" s="585" t="str">
        <f t="shared" si="37"/>
        <v/>
      </c>
      <c r="AU359" s="587" t="str">
        <f t="shared" si="38"/>
        <v/>
      </c>
      <c r="AV359" s="589" t="str">
        <f t="shared" si="39"/>
        <v/>
      </c>
      <c r="AW359" s="613" t="str">
        <f>IFERROR(VLOOKUP(功能_33[[#This Row],[流程]],#REF!,1,FALSE),"")</f>
        <v/>
      </c>
    </row>
    <row r="360" spans="3:49" ht="14.25" customHeight="1" x14ac:dyDescent="0.3">
      <c r="C360" s="293" t="s">
        <v>96</v>
      </c>
      <c r="D360" s="503" t="s">
        <v>2916</v>
      </c>
      <c r="E360" s="292" t="s">
        <v>1047</v>
      </c>
      <c r="F360" s="293" t="s">
        <v>1048</v>
      </c>
      <c r="G360" s="293"/>
      <c r="H360" s="292" t="s">
        <v>195</v>
      </c>
      <c r="I360" s="292" t="s">
        <v>318</v>
      </c>
      <c r="J360" s="299" t="s">
        <v>422</v>
      </c>
      <c r="K360" s="300">
        <v>44398</v>
      </c>
      <c r="L360" s="300">
        <v>44398</v>
      </c>
      <c r="M360" s="300">
        <v>44402</v>
      </c>
      <c r="N360" s="292" t="s">
        <v>12</v>
      </c>
      <c r="O360" s="292" t="s">
        <v>540</v>
      </c>
      <c r="T360" s="292"/>
      <c r="V360" s="292"/>
      <c r="W360" s="292"/>
      <c r="X360" s="293" t="str">
        <f>VLOOKUP(功能_33[[#This Row],[User]],SKL放款!A:G,7,FALSE)</f>
        <v>放款推展課</v>
      </c>
      <c r="Y360" s="300">
        <v>44402</v>
      </c>
      <c r="Z360" s="300" t="s">
        <v>198</v>
      </c>
      <c r="AA360" s="300">
        <v>44398</v>
      </c>
      <c r="AB360" s="300">
        <v>44398</v>
      </c>
      <c r="AC360" s="300"/>
      <c r="AD360" s="300"/>
      <c r="AE360" s="300"/>
      <c r="AF360" s="356"/>
      <c r="AG360" s="300" t="str">
        <f>IFERROR(IF(VLOOKUP(功能_33[[#This Row],[功能代號]],E:Q,11,FALSE)=0,"",VLOOKUP(功能_33[[#This Row],[功能代號]],E:Q,11,FALSE)),"")</f>
        <v>張淑遠</v>
      </c>
      <c r="AH360" s="300"/>
      <c r="AI360" s="300"/>
      <c r="AJ360" s="293"/>
      <c r="AK360" s="300">
        <v>44398</v>
      </c>
      <c r="AL360" s="292" t="s">
        <v>192</v>
      </c>
      <c r="AN360" s="293" t="e">
        <f>VLOOKUP(功能_33[[#This Row],[功能代號]],需二審tmp!A:A,1,FALSE)</f>
        <v>#N/A</v>
      </c>
      <c r="AO360" s="357">
        <v>44526</v>
      </c>
      <c r="AQ360" s="579" t="str">
        <f t="shared" si="34"/>
        <v/>
      </c>
      <c r="AR360" s="581" t="str">
        <f t="shared" si="35"/>
        <v>6-7</v>
      </c>
      <c r="AS360" s="583" t="str">
        <f t="shared" si="36"/>
        <v/>
      </c>
      <c r="AT360" s="585" t="str">
        <f t="shared" si="37"/>
        <v/>
      </c>
      <c r="AU360" s="587" t="str">
        <f t="shared" si="38"/>
        <v/>
      </c>
      <c r="AV360" s="589" t="str">
        <f t="shared" si="39"/>
        <v/>
      </c>
      <c r="AW360" s="613" t="str">
        <f>IFERROR(VLOOKUP(功能_33[[#This Row],[流程]],#REF!,1,FALSE),"")</f>
        <v/>
      </c>
    </row>
    <row r="361" spans="3:49" ht="14.25" customHeight="1" x14ac:dyDescent="0.3">
      <c r="C361" s="293" t="s">
        <v>96</v>
      </c>
      <c r="D361" s="503" t="s">
        <v>2916</v>
      </c>
      <c r="E361" s="292" t="s">
        <v>1049</v>
      </c>
      <c r="F361" s="293" t="s">
        <v>1050</v>
      </c>
      <c r="G361" s="293"/>
      <c r="H361" s="292" t="s">
        <v>138</v>
      </c>
      <c r="I361" s="292" t="s">
        <v>139</v>
      </c>
      <c r="J361" s="299"/>
      <c r="K361" s="300">
        <v>44398</v>
      </c>
      <c r="L361" s="300">
        <v>44398</v>
      </c>
      <c r="M361" s="300">
        <v>44533</v>
      </c>
      <c r="N361" s="292" t="s">
        <v>12</v>
      </c>
      <c r="O361" s="292" t="s">
        <v>540</v>
      </c>
      <c r="T361" s="292"/>
      <c r="V361" s="292"/>
      <c r="W361" s="292"/>
      <c r="X361" s="293" t="str">
        <f>VLOOKUP(功能_33[[#This Row],[User]],SKL放款!A:G,7,FALSE)</f>
        <v>放款推展課</v>
      </c>
      <c r="Y361" s="300">
        <v>44533</v>
      </c>
      <c r="Z361" s="300" t="s">
        <v>135</v>
      </c>
      <c r="AA361" s="283"/>
      <c r="AB361" s="300"/>
      <c r="AC361" s="300"/>
      <c r="AD361" s="300"/>
      <c r="AE361" s="300"/>
      <c r="AF361" s="356"/>
      <c r="AG361" s="300" t="str">
        <f>IFERROR(IF(VLOOKUP(功能_33[[#This Row],[功能代號]],E:Q,11,FALSE)=0,"",VLOOKUP(功能_33[[#This Row],[功能代號]],E:Q,11,FALSE)),"")</f>
        <v>張淑遠</v>
      </c>
      <c r="AH361" s="300"/>
      <c r="AI361" s="300"/>
      <c r="AJ361" s="293"/>
      <c r="AK361" s="300">
        <v>44398</v>
      </c>
      <c r="AN361" s="293" t="str">
        <f>VLOOKUP(功能_33[[#This Row],[功能代號]],需二審tmp!A:A,1,FALSE)</f>
        <v>L6994</v>
      </c>
      <c r="AO361" s="357">
        <v>44526</v>
      </c>
      <c r="AQ361" s="579" t="str">
        <f t="shared" si="34"/>
        <v/>
      </c>
      <c r="AR361" s="581" t="str">
        <f t="shared" si="35"/>
        <v/>
      </c>
      <c r="AS361" s="583" t="str">
        <f t="shared" si="36"/>
        <v>6-7</v>
      </c>
      <c r="AT361" s="585" t="str">
        <f t="shared" si="37"/>
        <v/>
      </c>
      <c r="AU361" s="587" t="str">
        <f t="shared" si="38"/>
        <v/>
      </c>
      <c r="AV361" s="589" t="str">
        <f t="shared" si="39"/>
        <v/>
      </c>
      <c r="AW361" s="613" t="str">
        <f>IFERROR(VLOOKUP(功能_33[[#This Row],[流程]],#REF!,1,FALSE),"")</f>
        <v/>
      </c>
    </row>
    <row r="362" spans="3:49" ht="14.25" customHeight="1" x14ac:dyDescent="0.3">
      <c r="C362" s="293" t="s">
        <v>96</v>
      </c>
      <c r="D362" s="503" t="s">
        <v>2916</v>
      </c>
      <c r="E362" s="292" t="s">
        <v>1051</v>
      </c>
      <c r="F362" s="293" t="s">
        <v>1052</v>
      </c>
      <c r="G362" s="293"/>
      <c r="H362" s="292" t="s">
        <v>195</v>
      </c>
      <c r="I362" s="292" t="s">
        <v>318</v>
      </c>
      <c r="J362" s="299" t="s">
        <v>422</v>
      </c>
      <c r="K362" s="300">
        <v>44398</v>
      </c>
      <c r="L362" s="300">
        <v>44398</v>
      </c>
      <c r="M362" s="300">
        <v>44402</v>
      </c>
      <c r="N362" s="292" t="s">
        <v>12</v>
      </c>
      <c r="O362" s="292" t="s">
        <v>174</v>
      </c>
      <c r="T362" s="292"/>
      <c r="V362" s="292"/>
      <c r="W362" s="292"/>
      <c r="X362" s="293" t="str">
        <f>VLOOKUP(功能_33[[#This Row],[User]],SKL放款!A:G,7,FALSE)</f>
        <v>放款服務課</v>
      </c>
      <c r="Y362" s="300">
        <v>44402</v>
      </c>
      <c r="Z362" s="300" t="s">
        <v>135</v>
      </c>
      <c r="AA362" s="283">
        <v>44544</v>
      </c>
      <c r="AB362" s="300"/>
      <c r="AC362" s="300"/>
      <c r="AD362" s="300"/>
      <c r="AE362" s="300"/>
      <c r="AF362" s="356"/>
      <c r="AG362" s="300" t="str">
        <f>IFERROR(IF(VLOOKUP(功能_33[[#This Row],[功能代號]],E:Q,11,FALSE)=0,"",VLOOKUP(功能_33[[#This Row],[功能代號]],E:Q,11,FALSE)),"")</f>
        <v>陳政皓</v>
      </c>
      <c r="AH362" s="300"/>
      <c r="AI362" s="300"/>
      <c r="AJ362" s="293"/>
      <c r="AK362" s="300">
        <v>44398</v>
      </c>
      <c r="AL362" s="292" t="s">
        <v>192</v>
      </c>
      <c r="AN362" s="293" t="str">
        <f>VLOOKUP(功能_33[[#This Row],[功能代號]],需二審tmp!A:A,1,FALSE)</f>
        <v>L6754</v>
      </c>
      <c r="AO362" s="357">
        <v>44526</v>
      </c>
      <c r="AQ362" s="579" t="str">
        <f t="shared" si="34"/>
        <v/>
      </c>
      <c r="AR362" s="581" t="str">
        <f t="shared" si="35"/>
        <v/>
      </c>
      <c r="AS362" s="583" t="str">
        <f t="shared" si="36"/>
        <v>6-7</v>
      </c>
      <c r="AT362" s="585" t="str">
        <f t="shared" si="37"/>
        <v/>
      </c>
      <c r="AU362" s="587" t="str">
        <f t="shared" si="38"/>
        <v/>
      </c>
      <c r="AV362" s="589" t="str">
        <f t="shared" si="39"/>
        <v/>
      </c>
      <c r="AW362" s="613" t="str">
        <f>IFERROR(VLOOKUP(功能_33[[#This Row],[流程]],#REF!,1,FALSE),"")</f>
        <v/>
      </c>
    </row>
    <row r="363" spans="3:49" ht="14.25" customHeight="1" x14ac:dyDescent="0.3">
      <c r="C363" s="293" t="s">
        <v>96</v>
      </c>
      <c r="D363" s="503" t="s">
        <v>2916</v>
      </c>
      <c r="E363" s="292" t="s">
        <v>1053</v>
      </c>
      <c r="F363" s="293" t="s">
        <v>1054</v>
      </c>
      <c r="G363" s="293"/>
      <c r="H363" s="292" t="s">
        <v>138</v>
      </c>
      <c r="I363" s="292" t="s">
        <v>139</v>
      </c>
      <c r="J363" s="299"/>
      <c r="K363" s="300">
        <v>44398</v>
      </c>
      <c r="L363" s="300">
        <v>44398</v>
      </c>
      <c r="M363" s="300">
        <v>44536</v>
      </c>
      <c r="N363" s="292" t="s">
        <v>12</v>
      </c>
      <c r="O363" s="292" t="s">
        <v>540</v>
      </c>
      <c r="T363" s="292"/>
      <c r="V363" s="292"/>
      <c r="W363" s="292"/>
      <c r="X363" s="293" t="str">
        <f>VLOOKUP(功能_33[[#This Row],[User]],SKL放款!A:G,7,FALSE)</f>
        <v>放款推展課</v>
      </c>
      <c r="Y363" s="300">
        <v>44536</v>
      </c>
      <c r="Z363" s="300" t="s">
        <v>135</v>
      </c>
      <c r="AA363" s="283"/>
      <c r="AB363" s="300"/>
      <c r="AC363" s="300"/>
      <c r="AD363" s="300"/>
      <c r="AE363" s="300"/>
      <c r="AF363" s="356"/>
      <c r="AG363" s="300" t="str">
        <f>IFERROR(IF(VLOOKUP(功能_33[[#This Row],[功能代號]],E:Q,11,FALSE)=0,"",VLOOKUP(功能_33[[#This Row],[功能代號]],E:Q,11,FALSE)),"")</f>
        <v>張淑遠</v>
      </c>
      <c r="AH363" s="300"/>
      <c r="AI363" s="300"/>
      <c r="AJ363" s="293"/>
      <c r="AK363" s="300">
        <v>44398</v>
      </c>
      <c r="AN363" s="293" t="str">
        <f>VLOOKUP(功能_33[[#This Row],[功能代號]],需二審tmp!A:A,1,FALSE)</f>
        <v>L6757</v>
      </c>
      <c r="AO363" s="357">
        <v>44536</v>
      </c>
      <c r="AQ363" s="579" t="str">
        <f t="shared" si="34"/>
        <v/>
      </c>
      <c r="AR363" s="581" t="str">
        <f t="shared" si="35"/>
        <v/>
      </c>
      <c r="AS363" s="583" t="str">
        <f t="shared" si="36"/>
        <v>6-7</v>
      </c>
      <c r="AT363" s="585" t="str">
        <f t="shared" si="37"/>
        <v/>
      </c>
      <c r="AU363" s="587" t="str">
        <f t="shared" si="38"/>
        <v/>
      </c>
      <c r="AV363" s="589" t="str">
        <f t="shared" si="39"/>
        <v/>
      </c>
      <c r="AW363" s="613" t="str">
        <f>IFERROR(VLOOKUP(功能_33[[#This Row],[流程]],#REF!,1,FALSE),"")</f>
        <v/>
      </c>
    </row>
    <row r="364" spans="3:49" ht="14.25" customHeight="1" x14ac:dyDescent="0.3">
      <c r="C364" s="293" t="s">
        <v>96</v>
      </c>
      <c r="D364" s="503" t="s">
        <v>2916</v>
      </c>
      <c r="E364" s="292" t="s">
        <v>1055</v>
      </c>
      <c r="F364" s="293" t="s">
        <v>1056</v>
      </c>
      <c r="G364" s="293"/>
      <c r="H364" s="292" t="s">
        <v>195</v>
      </c>
      <c r="I364" s="292" t="s">
        <v>318</v>
      </c>
      <c r="J364" s="299" t="s">
        <v>422</v>
      </c>
      <c r="K364" s="300">
        <v>44397</v>
      </c>
      <c r="L364" s="300">
        <v>44397</v>
      </c>
      <c r="M364" s="300">
        <v>44398</v>
      </c>
      <c r="N364" s="292" t="s">
        <v>8</v>
      </c>
      <c r="O364" s="292" t="s">
        <v>540</v>
      </c>
      <c r="T364" s="292"/>
      <c r="V364" s="292"/>
      <c r="W364" s="292"/>
      <c r="X364" s="293" t="str">
        <f>VLOOKUP(功能_33[[#This Row],[User]],SKL放款!A:G,7,FALSE)</f>
        <v>放款推展課</v>
      </c>
      <c r="Y364" s="300">
        <v>44533</v>
      </c>
      <c r="Z364" s="300" t="s">
        <v>198</v>
      </c>
      <c r="AA364" s="300">
        <v>44397</v>
      </c>
      <c r="AB364" s="300">
        <v>44397</v>
      </c>
      <c r="AC364" s="300"/>
      <c r="AD364" s="300"/>
      <c r="AE364" s="300"/>
      <c r="AF364" s="356"/>
      <c r="AG364" s="300" t="str">
        <f>IFERROR(IF(VLOOKUP(功能_33[[#This Row],[功能代號]],E:Q,11,FALSE)=0,"",VLOOKUP(功能_33[[#This Row],[功能代號]],E:Q,11,FALSE)),"")</f>
        <v>張淑遠</v>
      </c>
      <c r="AH364" s="300"/>
      <c r="AI364" s="300"/>
      <c r="AJ364" s="293"/>
      <c r="AK364" s="300">
        <v>44397</v>
      </c>
      <c r="AL364" s="292" t="s">
        <v>192</v>
      </c>
      <c r="AN364" s="293" t="e">
        <f>VLOOKUP(功能_33[[#This Row],[功能代號]],需二審tmp!A:A,1,FALSE)</f>
        <v>#N/A</v>
      </c>
      <c r="AO364" s="357">
        <v>44526</v>
      </c>
      <c r="AQ364" s="579" t="str">
        <f t="shared" si="34"/>
        <v/>
      </c>
      <c r="AR364" s="581" t="str">
        <f t="shared" si="35"/>
        <v>6-7</v>
      </c>
      <c r="AS364" s="583" t="str">
        <f t="shared" si="36"/>
        <v/>
      </c>
      <c r="AT364" s="585" t="str">
        <f t="shared" si="37"/>
        <v/>
      </c>
      <c r="AU364" s="587" t="str">
        <f t="shared" si="38"/>
        <v/>
      </c>
      <c r="AV364" s="589" t="str">
        <f t="shared" si="39"/>
        <v/>
      </c>
      <c r="AW364" s="613" t="str">
        <f>IFERROR(VLOOKUP(功能_33[[#This Row],[流程]],#REF!,1,FALSE),"")</f>
        <v/>
      </c>
    </row>
    <row r="365" spans="3:49" ht="14.25" customHeight="1" x14ac:dyDescent="0.3">
      <c r="C365" s="293" t="s">
        <v>96</v>
      </c>
      <c r="D365" s="503" t="s">
        <v>2916</v>
      </c>
      <c r="E365" s="292" t="s">
        <v>1057</v>
      </c>
      <c r="F365" s="293" t="s">
        <v>1058</v>
      </c>
      <c r="G365" s="293"/>
      <c r="H365" s="292" t="s">
        <v>195</v>
      </c>
      <c r="I365" s="292" t="s">
        <v>318</v>
      </c>
      <c r="J365" s="299" t="s">
        <v>422</v>
      </c>
      <c r="K365" s="300">
        <v>44397</v>
      </c>
      <c r="L365" s="300">
        <v>44397</v>
      </c>
      <c r="M365" s="300">
        <v>44402</v>
      </c>
      <c r="N365" s="292" t="s">
        <v>8</v>
      </c>
      <c r="O365" s="292" t="s">
        <v>540</v>
      </c>
      <c r="T365" s="292"/>
      <c r="V365" s="292"/>
      <c r="W365" s="292"/>
      <c r="X365" s="293" t="str">
        <f>VLOOKUP(功能_33[[#This Row],[User]],SKL放款!A:G,7,FALSE)</f>
        <v>放款推展課</v>
      </c>
      <c r="Y365" s="300">
        <v>44402</v>
      </c>
      <c r="Z365" s="300" t="s">
        <v>135</v>
      </c>
      <c r="AA365" s="283"/>
      <c r="AB365" s="300"/>
      <c r="AC365" s="300"/>
      <c r="AD365" s="300"/>
      <c r="AE365" s="300"/>
      <c r="AF365" s="356"/>
      <c r="AG365" s="300" t="str">
        <f>IFERROR(IF(VLOOKUP(功能_33[[#This Row],[功能代號]],E:Q,11,FALSE)=0,"",VLOOKUP(功能_33[[#This Row],[功能代號]],E:Q,11,FALSE)),"")</f>
        <v>張淑遠</v>
      </c>
      <c r="AH365" s="300"/>
      <c r="AI365" s="300"/>
      <c r="AJ365" s="293"/>
      <c r="AK365" s="300">
        <v>44397</v>
      </c>
      <c r="AL365" s="292" t="s">
        <v>192</v>
      </c>
      <c r="AN365" s="293" t="str">
        <f>VLOOKUP(功能_33[[#This Row],[功能代號]],需二審tmp!A:A,1,FALSE)</f>
        <v>L6751</v>
      </c>
      <c r="AO365" s="357">
        <v>44526</v>
      </c>
      <c r="AQ365" s="579" t="str">
        <f t="shared" si="34"/>
        <v/>
      </c>
      <c r="AR365" s="581" t="str">
        <f t="shared" si="35"/>
        <v/>
      </c>
      <c r="AS365" s="583" t="str">
        <f t="shared" si="36"/>
        <v>6-7</v>
      </c>
      <c r="AT365" s="585" t="str">
        <f t="shared" si="37"/>
        <v/>
      </c>
      <c r="AU365" s="587" t="str">
        <f t="shared" si="38"/>
        <v/>
      </c>
      <c r="AV365" s="589" t="str">
        <f t="shared" si="39"/>
        <v/>
      </c>
      <c r="AW365" s="613" t="str">
        <f>IFERROR(VLOOKUP(功能_33[[#This Row],[流程]],#REF!,1,FALSE),"")</f>
        <v/>
      </c>
    </row>
    <row r="366" spans="3:49" ht="14.25" customHeight="1" x14ac:dyDescent="0.3">
      <c r="C366" s="293" t="s">
        <v>96</v>
      </c>
      <c r="D366" s="503" t="s">
        <v>2916</v>
      </c>
      <c r="E366" s="292" t="s">
        <v>1059</v>
      </c>
      <c r="F366" s="293" t="s">
        <v>1060</v>
      </c>
      <c r="G366" s="293"/>
      <c r="H366" s="292" t="s">
        <v>138</v>
      </c>
      <c r="I366" s="292" t="s">
        <v>139</v>
      </c>
      <c r="J366" s="299"/>
      <c r="K366" s="300">
        <v>44397</v>
      </c>
      <c r="L366" s="300">
        <v>44397</v>
      </c>
      <c r="M366" s="300">
        <v>44397</v>
      </c>
      <c r="N366" s="292" t="s">
        <v>12</v>
      </c>
      <c r="O366" s="292" t="s">
        <v>540</v>
      </c>
      <c r="T366" s="292"/>
      <c r="V366" s="292"/>
      <c r="W366" s="292"/>
      <c r="X366" s="293" t="str">
        <f>VLOOKUP(功能_33[[#This Row],[User]],SKL放款!A:G,7,FALSE)</f>
        <v>放款推展課</v>
      </c>
      <c r="Y366" s="300">
        <v>44533</v>
      </c>
      <c r="Z366" s="300" t="s">
        <v>198</v>
      </c>
      <c r="AA366" s="300"/>
      <c r="AB366" s="300">
        <v>44397</v>
      </c>
      <c r="AC366" s="300"/>
      <c r="AD366" s="300"/>
      <c r="AE366" s="300"/>
      <c r="AF366" s="356"/>
      <c r="AG366" s="300" t="str">
        <f>IFERROR(IF(VLOOKUP(功能_33[[#This Row],[功能代號]],E:Q,11,FALSE)=0,"",VLOOKUP(功能_33[[#This Row],[功能代號]],E:Q,11,FALSE)),"")</f>
        <v>張淑遠</v>
      </c>
      <c r="AH366" s="300"/>
      <c r="AI366" s="300"/>
      <c r="AJ366" s="293"/>
      <c r="AK366" s="300">
        <v>44397</v>
      </c>
      <c r="AN366" s="293" t="e">
        <f>VLOOKUP(功能_33[[#This Row],[功能代號]],需二審tmp!A:A,1,FALSE)</f>
        <v>#N/A</v>
      </c>
      <c r="AO366" s="357">
        <v>44526</v>
      </c>
      <c r="AQ366" s="579" t="str">
        <f t="shared" si="34"/>
        <v/>
      </c>
      <c r="AR366" s="581" t="str">
        <f t="shared" si="35"/>
        <v>6-7</v>
      </c>
      <c r="AS366" s="583" t="str">
        <f t="shared" si="36"/>
        <v/>
      </c>
      <c r="AT366" s="585" t="str">
        <f t="shared" si="37"/>
        <v/>
      </c>
      <c r="AU366" s="587" t="str">
        <f t="shared" si="38"/>
        <v/>
      </c>
      <c r="AV366" s="589" t="str">
        <f t="shared" si="39"/>
        <v/>
      </c>
      <c r="AW366" s="613" t="str">
        <f>IFERROR(VLOOKUP(功能_33[[#This Row],[流程]],#REF!,1,FALSE),"")</f>
        <v/>
      </c>
    </row>
    <row r="367" spans="3:49" ht="14.25" customHeight="1" x14ac:dyDescent="0.3">
      <c r="C367" s="293" t="s">
        <v>96</v>
      </c>
      <c r="D367" s="503" t="s">
        <v>2916</v>
      </c>
      <c r="E367" s="292" t="s">
        <v>1061</v>
      </c>
      <c r="F367" s="293" t="s">
        <v>1062</v>
      </c>
      <c r="G367" s="293"/>
      <c r="H367" s="292" t="s">
        <v>138</v>
      </c>
      <c r="I367" s="292" t="s">
        <v>139</v>
      </c>
      <c r="J367" s="299"/>
      <c r="K367" s="300">
        <v>44397</v>
      </c>
      <c r="L367" s="300">
        <v>44397</v>
      </c>
      <c r="M367" s="300">
        <v>44536</v>
      </c>
      <c r="N367" s="292" t="s">
        <v>12</v>
      </c>
      <c r="O367" s="292" t="s">
        <v>540</v>
      </c>
      <c r="T367" s="292"/>
      <c r="V367" s="292"/>
      <c r="W367" s="292"/>
      <c r="X367" s="293" t="str">
        <f>VLOOKUP(功能_33[[#This Row],[User]],SKL放款!A:G,7,FALSE)</f>
        <v>放款推展課</v>
      </c>
      <c r="Y367" s="300">
        <v>44536</v>
      </c>
      <c r="Z367" s="300" t="s">
        <v>135</v>
      </c>
      <c r="AA367" s="283"/>
      <c r="AB367" s="300"/>
      <c r="AC367" s="300"/>
      <c r="AD367" s="300"/>
      <c r="AE367" s="300"/>
      <c r="AF367" s="356"/>
      <c r="AG367" s="300" t="str">
        <f>IFERROR(IF(VLOOKUP(功能_33[[#This Row],[功能代號]],E:Q,11,FALSE)=0,"",VLOOKUP(功能_33[[#This Row],[功能代號]],E:Q,11,FALSE)),"")</f>
        <v>張淑遠</v>
      </c>
      <c r="AH367" s="300"/>
      <c r="AI367" s="300"/>
      <c r="AJ367" s="293"/>
      <c r="AK367" s="300">
        <v>44397</v>
      </c>
      <c r="AN367" s="293" t="str">
        <f>VLOOKUP(功能_33[[#This Row],[功能代號]],需二審tmp!A:A,1,FALSE)</f>
        <v>L6787</v>
      </c>
      <c r="AO367" s="357">
        <v>44536</v>
      </c>
      <c r="AQ367" s="579" t="str">
        <f t="shared" si="34"/>
        <v/>
      </c>
      <c r="AR367" s="581" t="str">
        <f t="shared" si="35"/>
        <v/>
      </c>
      <c r="AS367" s="583" t="str">
        <f t="shared" si="36"/>
        <v>6-7</v>
      </c>
      <c r="AT367" s="585" t="str">
        <f t="shared" si="37"/>
        <v/>
      </c>
      <c r="AU367" s="587" t="str">
        <f t="shared" si="38"/>
        <v/>
      </c>
      <c r="AV367" s="589" t="str">
        <f t="shared" si="39"/>
        <v/>
      </c>
      <c r="AW367" s="613" t="str">
        <f>IFERROR(VLOOKUP(功能_33[[#This Row],[流程]],#REF!,1,FALSE),"")</f>
        <v/>
      </c>
    </row>
    <row r="368" spans="3:49" ht="14.25" customHeight="1" x14ac:dyDescent="0.3">
      <c r="C368" s="293" t="s">
        <v>96</v>
      </c>
      <c r="D368" s="503" t="s">
        <v>2914</v>
      </c>
      <c r="E368" s="292" t="s">
        <v>1063</v>
      </c>
      <c r="F368" s="293" t="s">
        <v>1064</v>
      </c>
      <c r="G368" s="293"/>
      <c r="H368" s="292" t="s">
        <v>195</v>
      </c>
      <c r="I368" s="292" t="s">
        <v>318</v>
      </c>
      <c r="J368" s="299" t="s">
        <v>422</v>
      </c>
      <c r="K368" s="300">
        <v>44397</v>
      </c>
      <c r="L368" s="300">
        <v>44397</v>
      </c>
      <c r="M368" s="300">
        <v>44537</v>
      </c>
      <c r="N368" s="292" t="s">
        <v>12</v>
      </c>
      <c r="O368" s="292" t="s">
        <v>174</v>
      </c>
      <c r="T368" s="292"/>
      <c r="V368" s="292"/>
      <c r="W368" s="292"/>
      <c r="X368" s="293" t="str">
        <f>VLOOKUP(功能_33[[#This Row],[User]],SKL放款!A:G,7,FALSE)</f>
        <v>放款服務課</v>
      </c>
      <c r="Y368" s="300">
        <v>44537</v>
      </c>
      <c r="Z368" s="300" t="s">
        <v>135</v>
      </c>
      <c r="AA368" s="283">
        <v>44544</v>
      </c>
      <c r="AB368" s="300"/>
      <c r="AC368" s="300"/>
      <c r="AD368" s="300"/>
      <c r="AE368" s="300"/>
      <c r="AF368" s="356"/>
      <c r="AG368" s="300" t="str">
        <f>IFERROR(IF(VLOOKUP(功能_33[[#This Row],[功能代號]],E:Q,11,FALSE)=0,"",VLOOKUP(功能_33[[#This Row],[功能代號]],E:Q,11,FALSE)),"")</f>
        <v>陳政皓</v>
      </c>
      <c r="AH368" s="300"/>
      <c r="AI368" s="300"/>
      <c r="AJ368" s="293"/>
      <c r="AK368" s="300">
        <v>44397</v>
      </c>
      <c r="AL368" s="292" t="s">
        <v>192</v>
      </c>
      <c r="AN368" s="293" t="str">
        <f>VLOOKUP(功能_33[[#This Row],[功能代號]],需二審tmp!A:A,1,FALSE)</f>
        <v>L6501</v>
      </c>
      <c r="AO368" s="357">
        <v>44526</v>
      </c>
      <c r="AQ368" s="579" t="str">
        <f t="shared" si="34"/>
        <v/>
      </c>
      <c r="AR368" s="581" t="str">
        <f t="shared" si="35"/>
        <v/>
      </c>
      <c r="AS368" s="583" t="str">
        <f t="shared" si="36"/>
        <v>6-5</v>
      </c>
      <c r="AT368" s="585" t="str">
        <f t="shared" si="37"/>
        <v/>
      </c>
      <c r="AU368" s="587" t="str">
        <f t="shared" si="38"/>
        <v/>
      </c>
      <c r="AV368" s="589" t="str">
        <f t="shared" si="39"/>
        <v/>
      </c>
      <c r="AW368" s="613" t="str">
        <f>IFERROR(VLOOKUP(功能_33[[#This Row],[流程]],#REF!,1,FALSE),"")</f>
        <v/>
      </c>
    </row>
    <row r="369" spans="1:49" ht="14.25" customHeight="1" x14ac:dyDescent="0.3">
      <c r="C369" s="293" t="s">
        <v>96</v>
      </c>
      <c r="D369" s="503" t="s">
        <v>2914</v>
      </c>
      <c r="E369" s="292" t="s">
        <v>1065</v>
      </c>
      <c r="F369" s="271" t="s">
        <v>1066</v>
      </c>
      <c r="G369" s="271" t="s">
        <v>1067</v>
      </c>
      <c r="H369" s="292" t="s">
        <v>195</v>
      </c>
      <c r="I369" s="292" t="s">
        <v>139</v>
      </c>
      <c r="J369" s="299"/>
      <c r="K369" s="300">
        <v>44397</v>
      </c>
      <c r="L369" s="300">
        <v>44397</v>
      </c>
      <c r="M369" s="300">
        <v>44397</v>
      </c>
      <c r="N369" s="292" t="s">
        <v>12</v>
      </c>
      <c r="O369" s="292" t="s">
        <v>540</v>
      </c>
      <c r="T369" s="292"/>
      <c r="V369" s="292"/>
      <c r="W369" s="292"/>
      <c r="X369" s="293" t="str">
        <f>VLOOKUP(功能_33[[#This Row],[User]],SKL放款!A:G,7,FALSE)</f>
        <v>放款推展課</v>
      </c>
      <c r="Y369" s="300">
        <v>44533</v>
      </c>
      <c r="Z369" s="300" t="s">
        <v>198</v>
      </c>
      <c r="AA369" s="300"/>
      <c r="AB369" s="300">
        <v>44397</v>
      </c>
      <c r="AC369" s="300"/>
      <c r="AD369" s="300"/>
      <c r="AE369" s="300"/>
      <c r="AF369" s="356"/>
      <c r="AG369" s="300" t="str">
        <f>IFERROR(IF(VLOOKUP(功能_33[[#This Row],[功能代號]],E:Q,11,FALSE)=0,"",VLOOKUP(功能_33[[#This Row],[功能代號]],E:Q,11,FALSE)),"")</f>
        <v>張淑遠</v>
      </c>
      <c r="AH369" s="300"/>
      <c r="AI369" s="300"/>
      <c r="AJ369" s="293"/>
      <c r="AK369" s="300">
        <v>44397</v>
      </c>
      <c r="AN369" s="293" t="e">
        <f>VLOOKUP(功能_33[[#This Row],[功能代號]],需二審tmp!A:A,1,FALSE)</f>
        <v>#N/A</v>
      </c>
      <c r="AO369" s="357">
        <v>44526</v>
      </c>
      <c r="AQ369" s="579" t="str">
        <f t="shared" si="34"/>
        <v/>
      </c>
      <c r="AR369" s="581" t="str">
        <f t="shared" si="35"/>
        <v>6-5</v>
      </c>
      <c r="AS369" s="583" t="str">
        <f t="shared" si="36"/>
        <v/>
      </c>
      <c r="AT369" s="585" t="str">
        <f t="shared" si="37"/>
        <v/>
      </c>
      <c r="AU369" s="587" t="str">
        <f t="shared" si="38"/>
        <v/>
      </c>
      <c r="AV369" s="589" t="str">
        <f t="shared" si="39"/>
        <v/>
      </c>
      <c r="AW369" s="613" t="str">
        <f>IFERROR(VLOOKUP(功能_33[[#This Row],[流程]],#REF!,1,FALSE),"")</f>
        <v/>
      </c>
    </row>
    <row r="370" spans="1:49" ht="14.25" customHeight="1" x14ac:dyDescent="0.3">
      <c r="C370" s="293" t="s">
        <v>96</v>
      </c>
      <c r="D370" s="503" t="s">
        <v>2914</v>
      </c>
      <c r="E370" s="292" t="s">
        <v>1068</v>
      </c>
      <c r="F370" s="271" t="s">
        <v>1069</v>
      </c>
      <c r="G370" s="271" t="s">
        <v>1070</v>
      </c>
      <c r="H370" s="292" t="s">
        <v>195</v>
      </c>
      <c r="I370" s="292" t="s">
        <v>139</v>
      </c>
      <c r="J370" s="299"/>
      <c r="K370" s="300">
        <v>44397</v>
      </c>
      <c r="L370" s="300">
        <v>44397</v>
      </c>
      <c r="M370" s="300">
        <v>44397</v>
      </c>
      <c r="N370" s="292" t="s">
        <v>12</v>
      </c>
      <c r="O370" s="292" t="s">
        <v>540</v>
      </c>
      <c r="T370" s="292"/>
      <c r="V370" s="292"/>
      <c r="W370" s="292"/>
      <c r="X370" s="293" t="str">
        <f>VLOOKUP(功能_33[[#This Row],[User]],SKL放款!A:G,7,FALSE)</f>
        <v>放款推展課</v>
      </c>
      <c r="Y370" s="300">
        <v>44533</v>
      </c>
      <c r="Z370" s="300" t="s">
        <v>198</v>
      </c>
      <c r="AA370" s="300"/>
      <c r="AB370" s="300">
        <v>44397</v>
      </c>
      <c r="AC370" s="300"/>
      <c r="AD370" s="300"/>
      <c r="AE370" s="300"/>
      <c r="AF370" s="356"/>
      <c r="AG370" s="300" t="str">
        <f>IFERROR(IF(VLOOKUP(功能_33[[#This Row],[功能代號]],E:Q,11,FALSE)=0,"",VLOOKUP(功能_33[[#This Row],[功能代號]],E:Q,11,FALSE)),"")</f>
        <v>張淑遠</v>
      </c>
      <c r="AH370" s="300"/>
      <c r="AI370" s="300"/>
      <c r="AJ370" s="293"/>
      <c r="AK370" s="300">
        <v>44397</v>
      </c>
      <c r="AN370" s="293" t="e">
        <f>VLOOKUP(功能_33[[#This Row],[功能代號]],需二審tmp!A:A,1,FALSE)</f>
        <v>#N/A</v>
      </c>
      <c r="AO370" s="357">
        <v>44526</v>
      </c>
      <c r="AQ370" s="579" t="str">
        <f t="shared" si="34"/>
        <v/>
      </c>
      <c r="AR370" s="581" t="str">
        <f t="shared" si="35"/>
        <v>6-5</v>
      </c>
      <c r="AS370" s="583" t="str">
        <f t="shared" si="36"/>
        <v/>
      </c>
      <c r="AT370" s="585" t="str">
        <f t="shared" si="37"/>
        <v/>
      </c>
      <c r="AU370" s="587" t="str">
        <f t="shared" si="38"/>
        <v/>
      </c>
      <c r="AV370" s="589" t="str">
        <f t="shared" si="39"/>
        <v/>
      </c>
      <c r="AW370" s="613" t="str">
        <f>IFERROR(VLOOKUP(功能_33[[#This Row],[流程]],#REF!,1,FALSE),"")</f>
        <v/>
      </c>
    </row>
    <row r="371" spans="1:49" ht="14.25" customHeight="1" x14ac:dyDescent="0.3">
      <c r="C371" s="293" t="s">
        <v>96</v>
      </c>
      <c r="D371" s="503" t="s">
        <v>2914</v>
      </c>
      <c r="E371" s="292" t="s">
        <v>1071</v>
      </c>
      <c r="F371" s="271" t="s">
        <v>1072</v>
      </c>
      <c r="G371" s="271" t="s">
        <v>1070</v>
      </c>
      <c r="H371" s="292" t="s">
        <v>195</v>
      </c>
      <c r="I371" s="292" t="s">
        <v>139</v>
      </c>
      <c r="J371" s="299"/>
      <c r="K371" s="300">
        <v>44397</v>
      </c>
      <c r="L371" s="300">
        <v>44397</v>
      </c>
      <c r="M371" s="300">
        <v>44397</v>
      </c>
      <c r="N371" s="292" t="s">
        <v>12</v>
      </c>
      <c r="O371" s="292" t="s">
        <v>540</v>
      </c>
      <c r="T371" s="292"/>
      <c r="V371" s="292"/>
      <c r="W371" s="292"/>
      <c r="X371" s="293" t="str">
        <f>VLOOKUP(功能_33[[#This Row],[User]],SKL放款!A:G,7,FALSE)</f>
        <v>放款推展課</v>
      </c>
      <c r="Y371" s="300">
        <v>44533</v>
      </c>
      <c r="Z371" s="300" t="s">
        <v>198</v>
      </c>
      <c r="AA371" s="300"/>
      <c r="AB371" s="300">
        <v>44397</v>
      </c>
      <c r="AC371" s="300"/>
      <c r="AD371" s="300"/>
      <c r="AE371" s="300"/>
      <c r="AF371" s="356"/>
      <c r="AG371" s="300" t="str">
        <f>IFERROR(IF(VLOOKUP(功能_33[[#This Row],[功能代號]],E:Q,11,FALSE)=0,"",VLOOKUP(功能_33[[#This Row],[功能代號]],E:Q,11,FALSE)),"")</f>
        <v>張淑遠</v>
      </c>
      <c r="AH371" s="300"/>
      <c r="AI371" s="300"/>
      <c r="AJ371" s="293"/>
      <c r="AK371" s="300">
        <v>44397</v>
      </c>
      <c r="AN371" s="293" t="e">
        <f>VLOOKUP(功能_33[[#This Row],[功能代號]],需二審tmp!A:A,1,FALSE)</f>
        <v>#N/A</v>
      </c>
      <c r="AO371" s="357">
        <v>44526</v>
      </c>
      <c r="AQ371" s="579" t="str">
        <f t="shared" si="34"/>
        <v/>
      </c>
      <c r="AR371" s="581" t="str">
        <f t="shared" si="35"/>
        <v>6-5</v>
      </c>
      <c r="AS371" s="583" t="str">
        <f t="shared" si="36"/>
        <v/>
      </c>
      <c r="AT371" s="585" t="str">
        <f t="shared" si="37"/>
        <v/>
      </c>
      <c r="AU371" s="587" t="str">
        <f t="shared" si="38"/>
        <v/>
      </c>
      <c r="AV371" s="589" t="str">
        <f t="shared" si="39"/>
        <v/>
      </c>
      <c r="AW371" s="613" t="str">
        <f>IFERROR(VLOOKUP(功能_33[[#This Row],[流程]],#REF!,1,FALSE),"")</f>
        <v/>
      </c>
    </row>
    <row r="372" spans="1:49" ht="14.25" customHeight="1" x14ac:dyDescent="0.3">
      <c r="C372" s="293" t="s">
        <v>96</v>
      </c>
      <c r="D372" s="503" t="s">
        <v>2914</v>
      </c>
      <c r="E372" s="292" t="s">
        <v>1073</v>
      </c>
      <c r="F372" s="271" t="s">
        <v>1074</v>
      </c>
      <c r="G372" s="271" t="s">
        <v>1070</v>
      </c>
      <c r="H372" s="292" t="s">
        <v>195</v>
      </c>
      <c r="I372" s="292" t="s">
        <v>139</v>
      </c>
      <c r="J372" s="299"/>
      <c r="K372" s="300">
        <v>44397</v>
      </c>
      <c r="L372" s="300">
        <v>44397</v>
      </c>
      <c r="M372" s="300">
        <v>44397</v>
      </c>
      <c r="N372" s="292" t="s">
        <v>12</v>
      </c>
      <c r="O372" s="292" t="s">
        <v>540</v>
      </c>
      <c r="T372" s="292"/>
      <c r="V372" s="292"/>
      <c r="W372" s="292"/>
      <c r="X372" s="293" t="str">
        <f>VLOOKUP(功能_33[[#This Row],[User]],SKL放款!A:G,7,FALSE)</f>
        <v>放款推展課</v>
      </c>
      <c r="Y372" s="300">
        <v>44533</v>
      </c>
      <c r="Z372" s="300" t="s">
        <v>198</v>
      </c>
      <c r="AA372" s="300"/>
      <c r="AB372" s="300">
        <v>44397</v>
      </c>
      <c r="AC372" s="300"/>
      <c r="AD372" s="300"/>
      <c r="AE372" s="300"/>
      <c r="AF372" s="356"/>
      <c r="AG372" s="300" t="str">
        <f>IFERROR(IF(VLOOKUP(功能_33[[#This Row],[功能代號]],E:Q,11,FALSE)=0,"",VLOOKUP(功能_33[[#This Row],[功能代號]],E:Q,11,FALSE)),"")</f>
        <v>張淑遠</v>
      </c>
      <c r="AH372" s="300"/>
      <c r="AI372" s="300"/>
      <c r="AJ372" s="293"/>
      <c r="AK372" s="300">
        <v>44397</v>
      </c>
      <c r="AN372" s="293" t="e">
        <f>VLOOKUP(功能_33[[#This Row],[功能代號]],需二審tmp!A:A,1,FALSE)</f>
        <v>#N/A</v>
      </c>
      <c r="AO372" s="357">
        <v>44526</v>
      </c>
      <c r="AQ372" s="579" t="str">
        <f t="shared" si="34"/>
        <v/>
      </c>
      <c r="AR372" s="581" t="str">
        <f t="shared" si="35"/>
        <v>6-5</v>
      </c>
      <c r="AS372" s="583" t="str">
        <f t="shared" si="36"/>
        <v/>
      </c>
      <c r="AT372" s="585" t="str">
        <f t="shared" si="37"/>
        <v/>
      </c>
      <c r="AU372" s="587" t="str">
        <f t="shared" si="38"/>
        <v/>
      </c>
      <c r="AV372" s="589" t="str">
        <f t="shared" si="39"/>
        <v/>
      </c>
      <c r="AW372" s="613" t="str">
        <f>IFERROR(VLOOKUP(功能_33[[#This Row],[流程]],#REF!,1,FALSE),"")</f>
        <v/>
      </c>
    </row>
    <row r="373" spans="1:49" ht="14.25" customHeight="1" x14ac:dyDescent="0.3">
      <c r="A373" s="609">
        <v>44547</v>
      </c>
      <c r="C373" s="293" t="s">
        <v>95</v>
      </c>
      <c r="D373" s="503" t="s">
        <v>2902</v>
      </c>
      <c r="E373" s="292" t="s">
        <v>1075</v>
      </c>
      <c r="F373" s="271" t="s">
        <v>1076</v>
      </c>
      <c r="G373" s="293"/>
      <c r="H373" s="292" t="s">
        <v>138</v>
      </c>
      <c r="I373" s="292" t="s">
        <v>138</v>
      </c>
      <c r="J373" s="299"/>
      <c r="K373" s="300">
        <v>44518</v>
      </c>
      <c r="L373" s="300">
        <v>44517</v>
      </c>
      <c r="M373" s="300"/>
      <c r="N373" s="292" t="s">
        <v>12</v>
      </c>
      <c r="O373" s="292" t="s">
        <v>13</v>
      </c>
      <c r="T373" s="292"/>
      <c r="V373" s="292"/>
      <c r="W373" s="292"/>
      <c r="X373" s="293" t="str">
        <f>VLOOKUP(功能_33[[#This Row],[User]],SKL放款!A:G,7,FALSE)</f>
        <v>放款推展課</v>
      </c>
      <c r="Y373" s="300">
        <v>44533</v>
      </c>
      <c r="Z373" s="300">
        <v>44533</v>
      </c>
      <c r="AA373" s="300">
        <v>44533</v>
      </c>
      <c r="AB373" s="300">
        <v>44533</v>
      </c>
      <c r="AC373" s="300"/>
      <c r="AD373" s="300"/>
      <c r="AE373" s="300"/>
      <c r="AF373" s="356"/>
      <c r="AG373" s="300" t="str">
        <f>IFERROR(IF(VLOOKUP(功能_33[[#This Row],[功能代號]],E:Q,11,FALSE)=0,"",VLOOKUP(功能_33[[#This Row],[功能代號]],E:Q,11,FALSE)),"")</f>
        <v>李珮君</v>
      </c>
      <c r="AH373" s="300"/>
      <c r="AI373" s="300"/>
      <c r="AJ373" s="293"/>
      <c r="AK373" s="300"/>
      <c r="AN373" s="293" t="str">
        <f>VLOOKUP(功能_33[[#This Row],[功能代號]],需二審tmp!A:A,1,FALSE)</f>
        <v>L5051</v>
      </c>
      <c r="AQ373" s="579" t="str">
        <f t="shared" si="34"/>
        <v/>
      </c>
      <c r="AR373" s="581" t="str">
        <f t="shared" si="35"/>
        <v/>
      </c>
      <c r="AS373" s="583" t="str">
        <f t="shared" si="36"/>
        <v/>
      </c>
      <c r="AT373" s="585" t="str">
        <f t="shared" si="37"/>
        <v>5-3</v>
      </c>
      <c r="AU373" s="587" t="str">
        <f t="shared" si="38"/>
        <v/>
      </c>
      <c r="AV373" s="589" t="str">
        <f t="shared" si="39"/>
        <v/>
      </c>
      <c r="AW373" s="613" t="str">
        <f>IFERROR(VLOOKUP(功能_33[[#This Row],[流程]],#REF!,1,FALSE),"")</f>
        <v/>
      </c>
    </row>
    <row r="374" spans="1:49" ht="14.25" customHeight="1" x14ac:dyDescent="0.3">
      <c r="A374" s="609">
        <v>44547</v>
      </c>
      <c r="C374" s="293" t="s">
        <v>95</v>
      </c>
      <c r="D374" s="503" t="s">
        <v>2902</v>
      </c>
      <c r="E374" s="292" t="s">
        <v>1077</v>
      </c>
      <c r="F374" s="271" t="s">
        <v>1078</v>
      </c>
      <c r="G374" s="293"/>
      <c r="H374" s="292" t="s">
        <v>138</v>
      </c>
      <c r="I374" s="292" t="s">
        <v>138</v>
      </c>
      <c r="J374" s="299"/>
      <c r="K374" s="300">
        <v>44518</v>
      </c>
      <c r="L374" s="300">
        <v>44517</v>
      </c>
      <c r="M374" s="300"/>
      <c r="N374" s="292" t="s">
        <v>12</v>
      </c>
      <c r="O374" s="292" t="s">
        <v>13</v>
      </c>
      <c r="T374" s="292"/>
      <c r="V374" s="292"/>
      <c r="W374" s="292"/>
      <c r="X374" s="293" t="str">
        <f>VLOOKUP(功能_33[[#This Row],[User]],SKL放款!A:G,7,FALSE)</f>
        <v>放款推展課</v>
      </c>
      <c r="Y374" s="300">
        <v>44533</v>
      </c>
      <c r="Z374" s="300">
        <v>44533</v>
      </c>
      <c r="AA374" s="300">
        <v>44533</v>
      </c>
      <c r="AB374" s="300">
        <v>44533</v>
      </c>
      <c r="AC374" s="300"/>
      <c r="AD374" s="300"/>
      <c r="AE374" s="300"/>
      <c r="AF374" s="356"/>
      <c r="AG374" s="300" t="str">
        <f>IFERROR(IF(VLOOKUP(功能_33[[#This Row],[功能代號]],E:Q,11,FALSE)=0,"",VLOOKUP(功能_33[[#This Row],[功能代號]],E:Q,11,FALSE)),"")</f>
        <v>李珮君</v>
      </c>
      <c r="AH374" s="300"/>
      <c r="AI374" s="300"/>
      <c r="AJ374" s="293"/>
      <c r="AK374" s="300"/>
      <c r="AN374" s="293" t="e">
        <f>VLOOKUP(功能_33[[#This Row],[功能代號]],需二審tmp!A:A,1,FALSE)</f>
        <v>#N/A</v>
      </c>
      <c r="AQ374" s="579" t="str">
        <f t="shared" si="34"/>
        <v/>
      </c>
      <c r="AR374" s="581" t="str">
        <f t="shared" si="35"/>
        <v/>
      </c>
      <c r="AS374" s="583" t="str">
        <f t="shared" si="36"/>
        <v/>
      </c>
      <c r="AT374" s="585" t="str">
        <f t="shared" si="37"/>
        <v>5-3</v>
      </c>
      <c r="AU374" s="587" t="str">
        <f t="shared" si="38"/>
        <v/>
      </c>
      <c r="AV374" s="589" t="str">
        <f t="shared" si="39"/>
        <v/>
      </c>
      <c r="AW374" s="613" t="str">
        <f>IFERROR(VLOOKUP(功能_33[[#This Row],[流程]],#REF!,1,FALSE),"")</f>
        <v/>
      </c>
    </row>
    <row r="375" spans="1:49" ht="14.25" customHeight="1" x14ac:dyDescent="0.3">
      <c r="A375" s="609">
        <v>44547</v>
      </c>
      <c r="C375" s="293" t="s">
        <v>95</v>
      </c>
      <c r="D375" s="504" t="s">
        <v>2902</v>
      </c>
      <c r="E375" s="292" t="s">
        <v>1079</v>
      </c>
      <c r="F375" s="271" t="s">
        <v>1080</v>
      </c>
      <c r="G375" s="282" t="s">
        <v>1081</v>
      </c>
      <c r="H375" s="292" t="s">
        <v>138</v>
      </c>
      <c r="I375" s="292" t="s">
        <v>138</v>
      </c>
      <c r="J375" s="299"/>
      <c r="K375" s="300">
        <v>44518</v>
      </c>
      <c r="L375" s="300">
        <v>44517</v>
      </c>
      <c r="M375" s="300"/>
      <c r="N375" s="292"/>
      <c r="O375" s="292"/>
      <c r="T375" s="292"/>
      <c r="V375" s="292"/>
      <c r="W375" s="292"/>
      <c r="X375" s="293" t="e">
        <f>VLOOKUP(功能_33[[#This Row],[User]],SKL放款!A:G,7,FALSE)</f>
        <v>#N/A</v>
      </c>
      <c r="Y375" s="300">
        <v>44533</v>
      </c>
      <c r="Z375" s="300" t="s">
        <v>198</v>
      </c>
      <c r="AA375" s="300"/>
      <c r="AB375" s="300">
        <v>44533</v>
      </c>
      <c r="AC375" s="284"/>
      <c r="AD375" s="284"/>
      <c r="AE375" s="284"/>
      <c r="AF375" s="284"/>
      <c r="AG375" s="284" t="str">
        <f>IFERROR(IF(VLOOKUP(功能_33[[#This Row],[功能代號]],E:Q,11,FALSE)=0,"",VLOOKUP(功能_33[[#This Row],[功能代號]],E:Q,11,FALSE)),"")</f>
        <v/>
      </c>
      <c r="AH375" s="284"/>
      <c r="AI375" s="284"/>
      <c r="AJ375" s="293"/>
      <c r="AN375" s="293" t="e">
        <f>VLOOKUP(功能_33[[#This Row],[功能代號]],需二審tmp!A:A,1,FALSE)</f>
        <v>#N/A</v>
      </c>
      <c r="AQ375" s="579" t="str">
        <f t="shared" si="34"/>
        <v/>
      </c>
      <c r="AR375" s="581" t="str">
        <f t="shared" si="35"/>
        <v/>
      </c>
      <c r="AS375" s="583" t="str">
        <f t="shared" si="36"/>
        <v/>
      </c>
      <c r="AT375" s="585" t="str">
        <f t="shared" si="37"/>
        <v>5-3</v>
      </c>
      <c r="AU375" s="587" t="str">
        <f t="shared" si="38"/>
        <v/>
      </c>
      <c r="AV375" s="589" t="str">
        <f t="shared" si="39"/>
        <v/>
      </c>
      <c r="AW375" s="613" t="str">
        <f>IFERROR(VLOOKUP(功能_33[[#This Row],[流程]],#REF!,1,FALSE),"")</f>
        <v/>
      </c>
    </row>
    <row r="376" spans="1:49" ht="14.25" customHeight="1" x14ac:dyDescent="0.3">
      <c r="A376" s="609">
        <v>44547</v>
      </c>
      <c r="C376" s="293" t="s">
        <v>95</v>
      </c>
      <c r="D376" s="503" t="s">
        <v>2902</v>
      </c>
      <c r="E376" s="292" t="s">
        <v>1082</v>
      </c>
      <c r="F376" s="271" t="s">
        <v>1083</v>
      </c>
      <c r="G376" s="293"/>
      <c r="H376" s="292" t="s">
        <v>138</v>
      </c>
      <c r="I376" s="292" t="s">
        <v>138</v>
      </c>
      <c r="J376" s="299"/>
      <c r="K376" s="300">
        <v>44518</v>
      </c>
      <c r="L376" s="300">
        <v>44517</v>
      </c>
      <c r="M376" s="300"/>
      <c r="N376" s="292" t="s">
        <v>12</v>
      </c>
      <c r="O376" s="292" t="s">
        <v>13</v>
      </c>
      <c r="T376" s="292"/>
      <c r="V376" s="292"/>
      <c r="W376" s="292"/>
      <c r="X376" s="293" t="str">
        <f>VLOOKUP(功能_33[[#This Row],[User]],SKL放款!A:G,7,FALSE)</f>
        <v>放款推展課</v>
      </c>
      <c r="Y376" s="300"/>
      <c r="Z376" s="300">
        <v>44533</v>
      </c>
      <c r="AA376" s="300">
        <v>44533</v>
      </c>
      <c r="AB376" s="300"/>
      <c r="AC376" s="300"/>
      <c r="AD376" s="300"/>
      <c r="AE376" s="300"/>
      <c r="AF376" s="356"/>
      <c r="AG376" s="300" t="str">
        <f>IFERROR(IF(VLOOKUP(功能_33[[#This Row],[功能代號]],E:Q,11,FALSE)=0,"",VLOOKUP(功能_33[[#This Row],[功能代號]],E:Q,11,FALSE)),"")</f>
        <v>李珮君</v>
      </c>
      <c r="AH376" s="300"/>
      <c r="AI376" s="300"/>
      <c r="AJ376" s="293"/>
      <c r="AK376" s="300"/>
      <c r="AN376" s="293" t="str">
        <f>VLOOKUP(功能_33[[#This Row],[功能代號]],需二審tmp!A:A,1,FALSE)</f>
        <v>L5052</v>
      </c>
      <c r="AQ376" s="579" t="str">
        <f t="shared" si="34"/>
        <v/>
      </c>
      <c r="AR376" s="581" t="str">
        <f t="shared" si="35"/>
        <v/>
      </c>
      <c r="AS376" s="583" t="str">
        <f t="shared" si="36"/>
        <v/>
      </c>
      <c r="AT376" s="585" t="str">
        <f t="shared" si="37"/>
        <v/>
      </c>
      <c r="AU376" s="587" t="str">
        <f t="shared" si="38"/>
        <v/>
      </c>
      <c r="AV376" s="589" t="str">
        <f t="shared" si="39"/>
        <v>5-3</v>
      </c>
      <c r="AW376" s="613" t="str">
        <f>IFERROR(VLOOKUP(功能_33[[#This Row],[流程]],#REF!,1,FALSE),"")</f>
        <v/>
      </c>
    </row>
    <row r="377" spans="1:49" ht="14.25" customHeight="1" x14ac:dyDescent="0.3">
      <c r="A377" s="609">
        <v>44547</v>
      </c>
      <c r="C377" s="293" t="s">
        <v>95</v>
      </c>
      <c r="D377" s="503" t="s">
        <v>2902</v>
      </c>
      <c r="E377" s="292" t="s">
        <v>1084</v>
      </c>
      <c r="F377" s="271" t="s">
        <v>1085</v>
      </c>
      <c r="G377" s="293"/>
      <c r="H377" s="292" t="s">
        <v>138</v>
      </c>
      <c r="I377" s="292" t="s">
        <v>138</v>
      </c>
      <c r="J377" s="299"/>
      <c r="K377" s="300">
        <v>44518</v>
      </c>
      <c r="L377" s="300">
        <v>44517</v>
      </c>
      <c r="M377" s="300"/>
      <c r="N377" s="292" t="s">
        <v>12</v>
      </c>
      <c r="O377" s="292" t="s">
        <v>13</v>
      </c>
      <c r="T377" s="292"/>
      <c r="V377" s="292"/>
      <c r="W377" s="292"/>
      <c r="X377" s="293" t="str">
        <f>VLOOKUP(功能_33[[#This Row],[User]],SKL放款!A:G,7,FALSE)</f>
        <v>放款推展課</v>
      </c>
      <c r="Y377" s="300"/>
      <c r="Z377" s="300">
        <v>44533</v>
      </c>
      <c r="AA377" s="300">
        <v>44533</v>
      </c>
      <c r="AB377" s="300"/>
      <c r="AC377" s="300"/>
      <c r="AD377" s="300"/>
      <c r="AE377" s="300"/>
      <c r="AF377" s="356"/>
      <c r="AG377" s="300" t="str">
        <f>IFERROR(IF(VLOOKUP(功能_33[[#This Row],[功能代號]],E:Q,11,FALSE)=0,"",VLOOKUP(功能_33[[#This Row],[功能代號]],E:Q,11,FALSE)),"")</f>
        <v>李珮君</v>
      </c>
      <c r="AH377" s="300"/>
      <c r="AI377" s="300"/>
      <c r="AJ377" s="293"/>
      <c r="AK377" s="300"/>
      <c r="AN377" s="293" t="e">
        <f>VLOOKUP(功能_33[[#This Row],[功能代號]],需二審tmp!A:A,1,FALSE)</f>
        <v>#N/A</v>
      </c>
      <c r="AQ377" s="579" t="str">
        <f t="shared" si="34"/>
        <v/>
      </c>
      <c r="AR377" s="581" t="str">
        <f t="shared" si="35"/>
        <v/>
      </c>
      <c r="AS377" s="583" t="str">
        <f t="shared" si="36"/>
        <v/>
      </c>
      <c r="AT377" s="585" t="str">
        <f t="shared" si="37"/>
        <v/>
      </c>
      <c r="AU377" s="587" t="str">
        <f t="shared" si="38"/>
        <v/>
      </c>
      <c r="AV377" s="589" t="str">
        <f t="shared" si="39"/>
        <v>5-3</v>
      </c>
      <c r="AW377" s="613" t="str">
        <f>IFERROR(VLOOKUP(功能_33[[#This Row],[流程]],#REF!,1,FALSE),"")</f>
        <v/>
      </c>
    </row>
    <row r="378" spans="1:49" ht="14.25" customHeight="1" x14ac:dyDescent="0.3">
      <c r="A378" s="609">
        <v>44547</v>
      </c>
      <c r="C378" s="293" t="s">
        <v>95</v>
      </c>
      <c r="D378" s="504" t="s">
        <v>2902</v>
      </c>
      <c r="E378" s="292" t="s">
        <v>1086</v>
      </c>
      <c r="F378" s="271" t="s">
        <v>1087</v>
      </c>
      <c r="G378" s="282" t="s">
        <v>1081</v>
      </c>
      <c r="H378" s="292" t="s">
        <v>138</v>
      </c>
      <c r="I378" s="292" t="s">
        <v>138</v>
      </c>
      <c r="J378" s="299"/>
      <c r="K378" s="300">
        <v>44518</v>
      </c>
      <c r="L378" s="300">
        <v>44518</v>
      </c>
      <c r="M378" s="300"/>
      <c r="N378" s="292"/>
      <c r="O378" s="292"/>
      <c r="T378" s="292"/>
      <c r="V378" s="292"/>
      <c r="W378" s="292"/>
      <c r="X378" s="293" t="e">
        <f>VLOOKUP(功能_33[[#This Row],[User]],SKL放款!A:G,7,FALSE)</f>
        <v>#N/A</v>
      </c>
      <c r="Y378" s="300">
        <v>44533</v>
      </c>
      <c r="Z378" s="300" t="s">
        <v>198</v>
      </c>
      <c r="AA378" s="300"/>
      <c r="AB378" s="300">
        <v>44533</v>
      </c>
      <c r="AC378" s="284"/>
      <c r="AD378" s="284"/>
      <c r="AE378" s="284"/>
      <c r="AF378" s="284"/>
      <c r="AG378" s="284" t="str">
        <f>IFERROR(IF(VLOOKUP(功能_33[[#This Row],[功能代號]],E:Q,11,FALSE)=0,"",VLOOKUP(功能_33[[#This Row],[功能代號]],E:Q,11,FALSE)),"")</f>
        <v/>
      </c>
      <c r="AH378" s="284"/>
      <c r="AI378" s="284"/>
      <c r="AJ378" s="293"/>
      <c r="AN378" s="293" t="e">
        <f>VLOOKUP(功能_33[[#This Row],[功能代號]],需二審tmp!A:A,1,FALSE)</f>
        <v>#N/A</v>
      </c>
      <c r="AQ378" s="579" t="str">
        <f t="shared" si="34"/>
        <v/>
      </c>
      <c r="AR378" s="581" t="str">
        <f t="shared" si="35"/>
        <v/>
      </c>
      <c r="AS378" s="583" t="str">
        <f t="shared" si="36"/>
        <v/>
      </c>
      <c r="AT378" s="585" t="str">
        <f t="shared" si="37"/>
        <v>5-3</v>
      </c>
      <c r="AU378" s="587" t="str">
        <f t="shared" si="38"/>
        <v/>
      </c>
      <c r="AV378" s="589" t="str">
        <f t="shared" si="39"/>
        <v/>
      </c>
      <c r="AW378" s="613" t="str">
        <f>IFERROR(VLOOKUP(功能_33[[#This Row],[流程]],#REF!,1,FALSE),"")</f>
        <v/>
      </c>
    </row>
    <row r="379" spans="1:49" ht="14.25" customHeight="1" x14ac:dyDescent="0.3">
      <c r="A379" s="609">
        <v>44547</v>
      </c>
      <c r="C379" s="293" t="s">
        <v>95</v>
      </c>
      <c r="D379" s="504" t="s">
        <v>2902</v>
      </c>
      <c r="E379" s="292" t="s">
        <v>1088</v>
      </c>
      <c r="F379" s="271" t="s">
        <v>1089</v>
      </c>
      <c r="G379" s="282" t="s">
        <v>1081</v>
      </c>
      <c r="H379" s="292" t="s">
        <v>138</v>
      </c>
      <c r="I379" s="292" t="s">
        <v>138</v>
      </c>
      <c r="J379" s="299"/>
      <c r="K379" s="300">
        <v>44518</v>
      </c>
      <c r="L379" s="300">
        <v>44518</v>
      </c>
      <c r="M379" s="300"/>
      <c r="N379" s="292"/>
      <c r="O379" s="292"/>
      <c r="T379" s="292"/>
      <c r="V379" s="292"/>
      <c r="W379" s="292"/>
      <c r="X379" s="293" t="e">
        <f>VLOOKUP(功能_33[[#This Row],[User]],SKL放款!A:G,7,FALSE)</f>
        <v>#N/A</v>
      </c>
      <c r="Y379" s="300">
        <v>44533</v>
      </c>
      <c r="Z379" s="300" t="s">
        <v>198</v>
      </c>
      <c r="AA379" s="300"/>
      <c r="AB379" s="300">
        <v>44533</v>
      </c>
      <c r="AC379" s="284"/>
      <c r="AD379" s="284"/>
      <c r="AE379" s="284"/>
      <c r="AF379" s="284"/>
      <c r="AG379" s="284" t="str">
        <f>IFERROR(IF(VLOOKUP(功能_33[[#This Row],[功能代號]],E:Q,11,FALSE)=0,"",VLOOKUP(功能_33[[#This Row],[功能代號]],E:Q,11,FALSE)),"")</f>
        <v/>
      </c>
      <c r="AH379" s="284"/>
      <c r="AI379" s="284"/>
      <c r="AJ379" s="293"/>
      <c r="AN379" s="293" t="e">
        <f>VLOOKUP(功能_33[[#This Row],[功能代號]],需二審tmp!A:A,1,FALSE)</f>
        <v>#N/A</v>
      </c>
      <c r="AQ379" s="579" t="str">
        <f t="shared" si="34"/>
        <v/>
      </c>
      <c r="AR379" s="581" t="str">
        <f t="shared" si="35"/>
        <v/>
      </c>
      <c r="AS379" s="583" t="str">
        <f t="shared" si="36"/>
        <v/>
      </c>
      <c r="AT379" s="585" t="str">
        <f t="shared" si="37"/>
        <v>5-3</v>
      </c>
      <c r="AU379" s="587" t="str">
        <f t="shared" si="38"/>
        <v/>
      </c>
      <c r="AV379" s="589" t="str">
        <f t="shared" si="39"/>
        <v/>
      </c>
      <c r="AW379" s="613" t="str">
        <f>IFERROR(VLOOKUP(功能_33[[#This Row],[流程]],#REF!,1,FALSE),"")</f>
        <v/>
      </c>
    </row>
    <row r="380" spans="1:49" ht="14.25" customHeight="1" x14ac:dyDescent="0.3">
      <c r="A380" s="609">
        <v>44547</v>
      </c>
      <c r="C380" s="293" t="s">
        <v>95</v>
      </c>
      <c r="D380" s="503" t="s">
        <v>3177</v>
      </c>
      <c r="E380" s="292" t="s">
        <v>1090</v>
      </c>
      <c r="F380" s="271" t="s">
        <v>1091</v>
      </c>
      <c r="G380" s="293"/>
      <c r="H380" s="292" t="s">
        <v>138</v>
      </c>
      <c r="I380" s="292" t="s">
        <v>138</v>
      </c>
      <c r="J380" s="299"/>
      <c r="K380" s="300">
        <v>44517</v>
      </c>
      <c r="L380" s="300">
        <v>44518</v>
      </c>
      <c r="M380" s="300"/>
      <c r="N380" s="292" t="s">
        <v>12</v>
      </c>
      <c r="O380" s="292" t="s">
        <v>540</v>
      </c>
      <c r="T380" s="292"/>
      <c r="V380" s="292"/>
      <c r="W380" s="292"/>
      <c r="X380" s="293" t="str">
        <f>VLOOKUP(功能_33[[#This Row],[User]],SKL放款!A:G,7,FALSE)</f>
        <v>放款推展課</v>
      </c>
      <c r="Y380" s="300"/>
      <c r="Z380" s="300" t="s">
        <v>135</v>
      </c>
      <c r="AA380" s="300"/>
      <c r="AB380" s="300"/>
      <c r="AC380" s="300"/>
      <c r="AD380" s="300"/>
      <c r="AE380" s="300"/>
      <c r="AF380" s="356"/>
      <c r="AG380" s="300" t="str">
        <f>IFERROR(IF(VLOOKUP(功能_33[[#This Row],[功能代號]],E:Q,11,FALSE)=0,"",VLOOKUP(功能_33[[#This Row],[功能代號]],E:Q,11,FALSE)),"")</f>
        <v>張淑遠</v>
      </c>
      <c r="AH380" s="300"/>
      <c r="AI380" s="300"/>
      <c r="AJ380" s="293"/>
      <c r="AK380" s="300">
        <v>44398</v>
      </c>
      <c r="AN380" s="293" t="str">
        <f>VLOOKUP(功能_33[[#This Row],[功能代號]],需二審tmp!A:A,1,FALSE)</f>
        <v>L5500</v>
      </c>
      <c r="AQ380" s="579" t="str">
        <f t="shared" si="34"/>
        <v/>
      </c>
      <c r="AR380" s="581" t="str">
        <f t="shared" si="35"/>
        <v/>
      </c>
      <c r="AS380" s="583" t="str">
        <f t="shared" si="36"/>
        <v/>
      </c>
      <c r="AT380" s="585" t="str">
        <f t="shared" si="37"/>
        <v/>
      </c>
      <c r="AU380" s="587" t="str">
        <f t="shared" si="38"/>
        <v/>
      </c>
      <c r="AV380" s="589" t="str">
        <f t="shared" si="39"/>
        <v>5-3</v>
      </c>
      <c r="AW380" s="613" t="str">
        <f>IFERROR(VLOOKUP(功能_33[[#This Row],[流程]],#REF!,1,FALSE),"")</f>
        <v/>
      </c>
    </row>
    <row r="381" spans="1:49" ht="14.25" customHeight="1" x14ac:dyDescent="0.3">
      <c r="A381" s="609">
        <v>44547</v>
      </c>
      <c r="C381" s="293" t="s">
        <v>95</v>
      </c>
      <c r="D381" s="503" t="s">
        <v>2902</v>
      </c>
      <c r="E381" s="292" t="s">
        <v>1092</v>
      </c>
      <c r="F381" s="271" t="s">
        <v>1093</v>
      </c>
      <c r="G381" s="293"/>
      <c r="H381" s="292" t="s">
        <v>138</v>
      </c>
      <c r="I381" s="292" t="s">
        <v>138</v>
      </c>
      <c r="J381" s="299"/>
      <c r="K381" s="300">
        <v>44518</v>
      </c>
      <c r="L381" s="300">
        <v>44518</v>
      </c>
      <c r="M381" s="300"/>
      <c r="N381" s="292" t="s">
        <v>12</v>
      </c>
      <c r="O381" s="292" t="s">
        <v>540</v>
      </c>
      <c r="T381" s="292"/>
      <c r="V381" s="292"/>
      <c r="W381" s="292"/>
      <c r="X381" s="293" t="str">
        <f>VLOOKUP(功能_33[[#This Row],[User]],SKL放款!A:G,7,FALSE)</f>
        <v>放款推展課</v>
      </c>
      <c r="Y381" s="300">
        <v>44533</v>
      </c>
      <c r="Z381" s="300" t="s">
        <v>198</v>
      </c>
      <c r="AA381" s="300"/>
      <c r="AB381" s="300">
        <v>44533</v>
      </c>
      <c r="AC381" s="300"/>
      <c r="AD381" s="300"/>
      <c r="AE381" s="300"/>
      <c r="AF381" s="356"/>
      <c r="AG381" s="300" t="str">
        <f>IFERROR(IF(VLOOKUP(功能_33[[#This Row],[功能代號]],E:Q,11,FALSE)=0,"",VLOOKUP(功能_33[[#This Row],[功能代號]],E:Q,11,FALSE)),"")</f>
        <v>張淑遠</v>
      </c>
      <c r="AH381" s="300"/>
      <c r="AI381" s="300"/>
      <c r="AJ381" s="293"/>
      <c r="AK381" s="300"/>
      <c r="AN381" s="293" t="e">
        <f>VLOOKUP(功能_33[[#This Row],[功能代號]],需二審tmp!A:A,1,FALSE)</f>
        <v>#N/A</v>
      </c>
      <c r="AQ381" s="579" t="str">
        <f t="shared" si="34"/>
        <v/>
      </c>
      <c r="AR381" s="581" t="str">
        <f t="shared" si="35"/>
        <v/>
      </c>
      <c r="AS381" s="583" t="str">
        <f t="shared" si="36"/>
        <v/>
      </c>
      <c r="AT381" s="585" t="str">
        <f t="shared" si="37"/>
        <v>5-3</v>
      </c>
      <c r="AU381" s="587" t="str">
        <f t="shared" si="38"/>
        <v/>
      </c>
      <c r="AV381" s="589" t="str">
        <f t="shared" si="39"/>
        <v/>
      </c>
      <c r="AW381" s="613" t="str">
        <f>IFERROR(VLOOKUP(功能_33[[#This Row],[流程]],#REF!,1,FALSE),"")</f>
        <v/>
      </c>
    </row>
    <row r="382" spans="1:49" ht="14.25" customHeight="1" x14ac:dyDescent="0.3">
      <c r="A382" s="609">
        <v>44547</v>
      </c>
      <c r="C382" s="293" t="s">
        <v>95</v>
      </c>
      <c r="D382" s="503" t="s">
        <v>2902</v>
      </c>
      <c r="E382" s="292" t="s">
        <v>1094</v>
      </c>
      <c r="F382" s="271" t="s">
        <v>1095</v>
      </c>
      <c r="G382" s="293"/>
      <c r="H382" s="292" t="s">
        <v>138</v>
      </c>
      <c r="I382" s="292" t="s">
        <v>138</v>
      </c>
      <c r="J382" s="299"/>
      <c r="K382" s="300">
        <v>44523</v>
      </c>
      <c r="L382" s="300">
        <v>44524</v>
      </c>
      <c r="M382" s="300"/>
      <c r="N382" s="292" t="s">
        <v>12</v>
      </c>
      <c r="O382" s="292" t="s">
        <v>18</v>
      </c>
      <c r="T382" s="292"/>
      <c r="V382" s="292"/>
      <c r="W382" s="292"/>
      <c r="X382" s="293" t="str">
        <f>VLOOKUP(功能_33[[#This Row],[User]],SKL放款!A:G,7,FALSE)</f>
        <v>放款服務課</v>
      </c>
      <c r="Y382" s="300">
        <v>44533</v>
      </c>
      <c r="Z382" s="300" t="s">
        <v>3033</v>
      </c>
      <c r="AA382" s="300"/>
      <c r="AB382" s="300"/>
      <c r="AC382" s="300"/>
      <c r="AD382" s="300"/>
      <c r="AE382" s="300"/>
      <c r="AF382" s="356"/>
      <c r="AG382" s="300" t="str">
        <f>IFERROR(IF(VLOOKUP(功能_33[[#This Row],[功能代號]],E:Q,11,FALSE)=0,"",VLOOKUP(功能_33[[#This Row],[功能代號]],E:Q,11,FALSE)),"")</f>
        <v>尹少玄</v>
      </c>
      <c r="AH382" s="300"/>
      <c r="AI382" s="300"/>
      <c r="AJ382" s="293"/>
      <c r="AK382" s="300"/>
      <c r="AN382" s="293" t="e">
        <f>VLOOKUP(功能_33[[#This Row],[功能代號]],需二審tmp!A:A,1,FALSE)</f>
        <v>#N/A</v>
      </c>
      <c r="AQ382" s="579" t="str">
        <f t="shared" si="34"/>
        <v/>
      </c>
      <c r="AR382" s="581" t="str">
        <f t="shared" si="35"/>
        <v/>
      </c>
      <c r="AS382" s="583" t="str">
        <f t="shared" si="36"/>
        <v/>
      </c>
      <c r="AT382" s="585" t="str">
        <f t="shared" si="37"/>
        <v>5-3</v>
      </c>
      <c r="AU382" s="587" t="str">
        <f t="shared" si="38"/>
        <v/>
      </c>
      <c r="AV382" s="589" t="str">
        <f t="shared" si="39"/>
        <v/>
      </c>
      <c r="AW382" s="613" t="str">
        <f>IFERROR(VLOOKUP(功能_33[[#This Row],[流程]],#REF!,1,FALSE),"")</f>
        <v/>
      </c>
    </row>
    <row r="383" spans="1:49" ht="14.25" customHeight="1" x14ac:dyDescent="0.3">
      <c r="A383" s="609">
        <v>44547</v>
      </c>
      <c r="C383" s="293" t="s">
        <v>95</v>
      </c>
      <c r="D383" s="503" t="s">
        <v>2902</v>
      </c>
      <c r="E383" s="292" t="s">
        <v>1096</v>
      </c>
      <c r="F383" s="271" t="s">
        <v>1097</v>
      </c>
      <c r="G383" s="293"/>
      <c r="H383" s="292" t="s">
        <v>138</v>
      </c>
      <c r="I383" s="292" t="s">
        <v>138</v>
      </c>
      <c r="J383" s="299"/>
      <c r="K383" s="300">
        <v>44523</v>
      </c>
      <c r="L383" s="300">
        <v>44524</v>
      </c>
      <c r="M383" s="300"/>
      <c r="N383" s="292" t="s">
        <v>12</v>
      </c>
      <c r="O383" s="292" t="s">
        <v>18</v>
      </c>
      <c r="T383" s="292"/>
      <c r="V383" s="292"/>
      <c r="W383" s="292"/>
      <c r="X383" s="293" t="str">
        <f>VLOOKUP(功能_33[[#This Row],[User]],SKL放款!A:G,7,FALSE)</f>
        <v>放款服務課</v>
      </c>
      <c r="Y383" s="300">
        <v>44533</v>
      </c>
      <c r="Z383" s="300" t="s">
        <v>3033</v>
      </c>
      <c r="AA383" s="300"/>
      <c r="AB383" s="300"/>
      <c r="AC383" s="300"/>
      <c r="AD383" s="300"/>
      <c r="AE383" s="300"/>
      <c r="AF383" s="356"/>
      <c r="AG383" s="300" t="str">
        <f>IFERROR(IF(VLOOKUP(功能_33[[#This Row],[功能代號]],E:Q,11,FALSE)=0,"",VLOOKUP(功能_33[[#This Row],[功能代號]],E:Q,11,FALSE)),"")</f>
        <v>尹少玄</v>
      </c>
      <c r="AH383" s="300"/>
      <c r="AI383" s="300"/>
      <c r="AJ383" s="293"/>
      <c r="AK383" s="300"/>
      <c r="AN383" s="293" t="e">
        <f>VLOOKUP(功能_33[[#This Row],[功能代號]],需二審tmp!A:A,1,FALSE)</f>
        <v>#N/A</v>
      </c>
      <c r="AQ383" s="579" t="str">
        <f t="shared" si="34"/>
        <v/>
      </c>
      <c r="AR383" s="581" t="str">
        <f t="shared" si="35"/>
        <v/>
      </c>
      <c r="AS383" s="583" t="str">
        <f t="shared" si="36"/>
        <v/>
      </c>
      <c r="AT383" s="585" t="str">
        <f t="shared" si="37"/>
        <v>5-3</v>
      </c>
      <c r="AU383" s="587" t="str">
        <f t="shared" si="38"/>
        <v/>
      </c>
      <c r="AV383" s="589" t="str">
        <f t="shared" si="39"/>
        <v/>
      </c>
      <c r="AW383" s="613" t="str">
        <f>IFERROR(VLOOKUP(功能_33[[#This Row],[流程]],#REF!,1,FALSE),"")</f>
        <v/>
      </c>
    </row>
    <row r="384" spans="1:49" ht="14.25" customHeight="1" x14ac:dyDescent="0.3">
      <c r="A384" s="609">
        <v>44547</v>
      </c>
      <c r="C384" s="293" t="s">
        <v>95</v>
      </c>
      <c r="D384" s="503" t="s">
        <v>2902</v>
      </c>
      <c r="E384" s="292" t="s">
        <v>1098</v>
      </c>
      <c r="F384" s="271" t="s">
        <v>1099</v>
      </c>
      <c r="G384" s="293"/>
      <c r="H384" s="292" t="s">
        <v>138</v>
      </c>
      <c r="I384" s="292" t="s">
        <v>138</v>
      </c>
      <c r="J384" s="299"/>
      <c r="K384" s="300">
        <v>44523</v>
      </c>
      <c r="L384" s="300">
        <v>44524</v>
      </c>
      <c r="M384" s="300"/>
      <c r="N384" s="292" t="s">
        <v>12</v>
      </c>
      <c r="O384" s="292" t="s">
        <v>18</v>
      </c>
      <c r="T384" s="292"/>
      <c r="V384" s="292"/>
      <c r="W384" s="292"/>
      <c r="X384" s="293" t="str">
        <f>VLOOKUP(功能_33[[#This Row],[User]],SKL放款!A:G,7,FALSE)</f>
        <v>放款服務課</v>
      </c>
      <c r="Y384" s="300">
        <v>44533</v>
      </c>
      <c r="Z384" s="300" t="s">
        <v>3033</v>
      </c>
      <c r="AA384" s="300"/>
      <c r="AB384" s="300"/>
      <c r="AC384" s="300"/>
      <c r="AD384" s="300"/>
      <c r="AE384" s="300"/>
      <c r="AF384" s="356"/>
      <c r="AG384" s="300" t="str">
        <f>IFERROR(IF(VLOOKUP(功能_33[[#This Row],[功能代號]],E:Q,11,FALSE)=0,"",VLOOKUP(功能_33[[#This Row],[功能代號]],E:Q,11,FALSE)),"")</f>
        <v>尹少玄</v>
      </c>
      <c r="AH384" s="300"/>
      <c r="AI384" s="300"/>
      <c r="AJ384" s="293"/>
      <c r="AK384" s="300"/>
      <c r="AN384" s="293" t="e">
        <f>VLOOKUP(功能_33[[#This Row],[功能代號]],需二審tmp!A:A,1,FALSE)</f>
        <v>#N/A</v>
      </c>
      <c r="AQ384" s="579" t="str">
        <f t="shared" si="34"/>
        <v/>
      </c>
      <c r="AR384" s="581" t="str">
        <f t="shared" si="35"/>
        <v/>
      </c>
      <c r="AS384" s="583" t="str">
        <f t="shared" si="36"/>
        <v/>
      </c>
      <c r="AT384" s="585" t="str">
        <f t="shared" si="37"/>
        <v>5-3</v>
      </c>
      <c r="AU384" s="587" t="str">
        <f t="shared" si="38"/>
        <v/>
      </c>
      <c r="AV384" s="589" t="str">
        <f t="shared" si="39"/>
        <v/>
      </c>
      <c r="AW384" s="613" t="str">
        <f>IFERROR(VLOOKUP(功能_33[[#This Row],[流程]],#REF!,1,FALSE),"")</f>
        <v/>
      </c>
    </row>
    <row r="385" spans="1:49" ht="14.25" customHeight="1" x14ac:dyDescent="0.3">
      <c r="A385" s="609">
        <v>44547</v>
      </c>
      <c r="C385" s="293" t="s">
        <v>95</v>
      </c>
      <c r="D385" s="503" t="s">
        <v>2902</v>
      </c>
      <c r="E385" s="292" t="s">
        <v>1100</v>
      </c>
      <c r="F385" s="271" t="s">
        <v>1101</v>
      </c>
      <c r="G385" s="293"/>
      <c r="H385" s="292" t="s">
        <v>138</v>
      </c>
      <c r="I385" s="292" t="s">
        <v>138</v>
      </c>
      <c r="J385" s="299"/>
      <c r="K385" s="300">
        <v>44519</v>
      </c>
      <c r="L385" s="300">
        <v>44518</v>
      </c>
      <c r="M385" s="300"/>
      <c r="N385" s="292" t="s">
        <v>12</v>
      </c>
      <c r="O385" s="292" t="s">
        <v>540</v>
      </c>
      <c r="T385" s="292"/>
      <c r="V385" s="292"/>
      <c r="W385" s="292"/>
      <c r="X385" s="293" t="str">
        <f>VLOOKUP(功能_33[[#This Row],[User]],SKL放款!A:G,7,FALSE)</f>
        <v>放款推展課</v>
      </c>
      <c r="Y385" s="300">
        <v>44533</v>
      </c>
      <c r="Z385" s="300" t="s">
        <v>198</v>
      </c>
      <c r="AA385" s="300"/>
      <c r="AB385" s="300">
        <v>44533</v>
      </c>
      <c r="AC385" s="300"/>
      <c r="AD385" s="300"/>
      <c r="AE385" s="300"/>
      <c r="AF385" s="356"/>
      <c r="AG385" s="300" t="str">
        <f>IFERROR(IF(VLOOKUP(功能_33[[#This Row],[功能代號]],E:Q,11,FALSE)=0,"",VLOOKUP(功能_33[[#This Row],[功能代號]],E:Q,11,FALSE)),"")</f>
        <v>張淑遠</v>
      </c>
      <c r="AH385" s="300"/>
      <c r="AI385" s="300"/>
      <c r="AJ385" s="293"/>
      <c r="AK385" s="300"/>
      <c r="AN385" s="293" t="e">
        <f>VLOOKUP(功能_33[[#This Row],[功能代號]],需二審tmp!A:A,1,FALSE)</f>
        <v>#N/A</v>
      </c>
      <c r="AQ385" s="579" t="str">
        <f t="shared" si="34"/>
        <v/>
      </c>
      <c r="AR385" s="581" t="str">
        <f t="shared" si="35"/>
        <v/>
      </c>
      <c r="AS385" s="583" t="str">
        <f t="shared" si="36"/>
        <v/>
      </c>
      <c r="AT385" s="585" t="str">
        <f t="shared" si="37"/>
        <v>5-3</v>
      </c>
      <c r="AU385" s="587" t="str">
        <f t="shared" si="38"/>
        <v/>
      </c>
      <c r="AV385" s="589" t="str">
        <f t="shared" si="39"/>
        <v/>
      </c>
      <c r="AW385" s="613" t="str">
        <f>IFERROR(VLOOKUP(功能_33[[#This Row],[流程]],#REF!,1,FALSE),"")</f>
        <v/>
      </c>
    </row>
    <row r="386" spans="1:49" ht="14.25" customHeight="1" x14ac:dyDescent="0.3">
      <c r="A386" s="609">
        <v>44547</v>
      </c>
      <c r="C386" s="293" t="s">
        <v>95</v>
      </c>
      <c r="D386" s="503" t="s">
        <v>2902</v>
      </c>
      <c r="E386" s="292" t="s">
        <v>1102</v>
      </c>
      <c r="F386" s="271" t="s">
        <v>1103</v>
      </c>
      <c r="G386" s="293"/>
      <c r="H386" s="292" t="s">
        <v>138</v>
      </c>
      <c r="I386" s="292" t="s">
        <v>138</v>
      </c>
      <c r="J386" s="299"/>
      <c r="K386" s="300">
        <v>44519</v>
      </c>
      <c r="L386" s="300">
        <v>44518</v>
      </c>
      <c r="M386" s="300"/>
      <c r="N386" s="292" t="s">
        <v>12</v>
      </c>
      <c r="O386" s="292" t="s">
        <v>540</v>
      </c>
      <c r="T386" s="292"/>
      <c r="V386" s="292"/>
      <c r="W386" s="292"/>
      <c r="X386" s="293" t="str">
        <f>VLOOKUP(功能_33[[#This Row],[User]],SKL放款!A:G,7,FALSE)</f>
        <v>放款推展課</v>
      </c>
      <c r="Y386" s="300">
        <v>44533</v>
      </c>
      <c r="Z386" s="300" t="s">
        <v>198</v>
      </c>
      <c r="AA386" s="300"/>
      <c r="AB386" s="300">
        <v>44533</v>
      </c>
      <c r="AC386" s="300"/>
      <c r="AD386" s="300"/>
      <c r="AE386" s="300"/>
      <c r="AF386" s="356"/>
      <c r="AG386" s="300" t="str">
        <f>IFERROR(IF(VLOOKUP(功能_33[[#This Row],[功能代號]],E:Q,11,FALSE)=0,"",VLOOKUP(功能_33[[#This Row],[功能代號]],E:Q,11,FALSE)),"")</f>
        <v>張淑遠</v>
      </c>
      <c r="AH386" s="300"/>
      <c r="AI386" s="300"/>
      <c r="AJ386" s="293"/>
      <c r="AK386" s="300"/>
      <c r="AN386" s="293" t="e">
        <f>VLOOKUP(功能_33[[#This Row],[功能代號]],需二審tmp!A:A,1,FALSE)</f>
        <v>#N/A</v>
      </c>
      <c r="AQ386" s="579" t="str">
        <f t="shared" si="34"/>
        <v/>
      </c>
      <c r="AR386" s="581" t="str">
        <f t="shared" si="35"/>
        <v/>
      </c>
      <c r="AS386" s="583" t="str">
        <f t="shared" si="36"/>
        <v/>
      </c>
      <c r="AT386" s="585" t="str">
        <f t="shared" si="37"/>
        <v>5-3</v>
      </c>
      <c r="AU386" s="587" t="str">
        <f t="shared" si="38"/>
        <v/>
      </c>
      <c r="AV386" s="589" t="str">
        <f t="shared" si="39"/>
        <v/>
      </c>
      <c r="AW386" s="613" t="str">
        <f>IFERROR(VLOOKUP(功能_33[[#This Row],[流程]],#REF!,1,FALSE),"")</f>
        <v/>
      </c>
    </row>
    <row r="387" spans="1:49" ht="14.25" customHeight="1" x14ac:dyDescent="0.3">
      <c r="A387" s="609">
        <v>44547</v>
      </c>
      <c r="C387" s="293" t="s">
        <v>95</v>
      </c>
      <c r="D387" s="503" t="s">
        <v>2902</v>
      </c>
      <c r="E387" s="292" t="s">
        <v>1104</v>
      </c>
      <c r="F387" s="271" t="s">
        <v>1105</v>
      </c>
      <c r="G387" s="293"/>
      <c r="H387" s="292" t="s">
        <v>138</v>
      </c>
      <c r="I387" s="292" t="s">
        <v>138</v>
      </c>
      <c r="J387" s="299"/>
      <c r="K387" s="300">
        <v>44519</v>
      </c>
      <c r="L387" s="300">
        <v>44518</v>
      </c>
      <c r="M387" s="300"/>
      <c r="N387" s="292" t="s">
        <v>12</v>
      </c>
      <c r="O387" s="292" t="s">
        <v>540</v>
      </c>
      <c r="T387" s="292"/>
      <c r="V387" s="292"/>
      <c r="W387" s="292"/>
      <c r="X387" s="293" t="str">
        <f>VLOOKUP(功能_33[[#This Row],[User]],SKL放款!A:G,7,FALSE)</f>
        <v>放款推展課</v>
      </c>
      <c r="Y387" s="300">
        <v>44533</v>
      </c>
      <c r="Z387" s="300" t="s">
        <v>198</v>
      </c>
      <c r="AA387" s="300"/>
      <c r="AB387" s="300">
        <v>44533</v>
      </c>
      <c r="AC387" s="300"/>
      <c r="AD387" s="300"/>
      <c r="AE387" s="300"/>
      <c r="AF387" s="356"/>
      <c r="AG387" s="300" t="str">
        <f>IFERROR(IF(VLOOKUP(功能_33[[#This Row],[功能代號]],E:Q,11,FALSE)=0,"",VLOOKUP(功能_33[[#This Row],[功能代號]],E:Q,11,FALSE)),"")</f>
        <v>張淑遠</v>
      </c>
      <c r="AH387" s="300"/>
      <c r="AI387" s="300"/>
      <c r="AJ387" s="293"/>
      <c r="AK387" s="300"/>
      <c r="AN387" s="293" t="e">
        <f>VLOOKUP(功能_33[[#This Row],[功能代號]],需二審tmp!A:A,1,FALSE)</f>
        <v>#N/A</v>
      </c>
      <c r="AQ387" s="579" t="str">
        <f t="shared" si="34"/>
        <v/>
      </c>
      <c r="AR387" s="581" t="str">
        <f t="shared" si="35"/>
        <v/>
      </c>
      <c r="AS387" s="583" t="str">
        <f t="shared" si="36"/>
        <v/>
      </c>
      <c r="AT387" s="585" t="str">
        <f t="shared" si="37"/>
        <v>5-3</v>
      </c>
      <c r="AU387" s="587" t="str">
        <f t="shared" si="38"/>
        <v/>
      </c>
      <c r="AV387" s="589" t="str">
        <f t="shared" si="39"/>
        <v/>
      </c>
      <c r="AW387" s="613" t="str">
        <f>IFERROR(VLOOKUP(功能_33[[#This Row],[流程]],#REF!,1,FALSE),"")</f>
        <v/>
      </c>
    </row>
    <row r="388" spans="1:49" ht="14.25" customHeight="1" x14ac:dyDescent="0.3">
      <c r="C388" s="293" t="s">
        <v>95</v>
      </c>
      <c r="D388" s="503" t="s">
        <v>2926</v>
      </c>
      <c r="E388" s="292" t="s">
        <v>1109</v>
      </c>
      <c r="F388" s="271" t="s">
        <v>1110</v>
      </c>
      <c r="G388" s="293"/>
      <c r="H388" s="292" t="s">
        <v>138</v>
      </c>
      <c r="I388" s="292" t="s">
        <v>139</v>
      </c>
      <c r="J388" s="299"/>
      <c r="K388" s="300">
        <v>44519</v>
      </c>
      <c r="L388" s="300">
        <v>44518</v>
      </c>
      <c r="M388" s="300">
        <v>44533</v>
      </c>
      <c r="N388" s="292" t="s">
        <v>12</v>
      </c>
      <c r="O388" s="292" t="s">
        <v>540</v>
      </c>
      <c r="T388" s="292"/>
      <c r="V388" s="292"/>
      <c r="W388" s="292"/>
      <c r="X388" s="293" t="str">
        <f>VLOOKUP(功能_33[[#This Row],[User]],SKL放款!A:G,7,FALSE)</f>
        <v>放款推展課</v>
      </c>
      <c r="Y388" s="300">
        <v>44533</v>
      </c>
      <c r="Z388" s="300" t="s">
        <v>2833</v>
      </c>
      <c r="AA388" s="300"/>
      <c r="AB388" s="300"/>
      <c r="AC388" s="300"/>
      <c r="AD388" s="300"/>
      <c r="AE388" s="300"/>
      <c r="AF388" s="356"/>
      <c r="AG388" s="300" t="str">
        <f>IFERROR(IF(VLOOKUP(功能_33[[#This Row],[功能代號]],E:Q,11,FALSE)=0,"",VLOOKUP(功能_33[[#This Row],[功能代號]],E:Q,11,FALSE)),"")</f>
        <v>張淑遠</v>
      </c>
      <c r="AH388" s="300"/>
      <c r="AI388" s="300"/>
      <c r="AJ388" s="293"/>
      <c r="AK388" s="300"/>
      <c r="AN388" s="293" t="e">
        <f>VLOOKUP(功能_33[[#This Row],[功能代號]],需二審tmp!A:A,1,FALSE)</f>
        <v>#N/A</v>
      </c>
      <c r="AO388" s="357">
        <v>44533</v>
      </c>
      <c r="AQ388" s="579" t="str">
        <f t="shared" ref="AQ388:AQ451" si="40">IF(COUNTA(AC388)=1,LEFT(D388,3),"")</f>
        <v/>
      </c>
      <c r="AR388" s="581" t="str">
        <f t="shared" ref="AR388:AR451" si="41">IF(AND(COUNTA(L388)=1,COUNTA(M388)=1,COUNTA(Y388)=1,COUNTA(AB388)=1,COUNTA(AC388)=0),LEFT(D388,3),"")</f>
        <v/>
      </c>
      <c r="AS388" s="583" t="str">
        <f t="shared" ref="AS388:AS451" si="42">IF(AND(COUNTA(L388)=1,COUNTA(M388)=1,COUNTA(Y388)=1,COUNTA(AB388)=0,COUNTA(AC388)=0),LEFT(D388,3),"")</f>
        <v>5-2</v>
      </c>
      <c r="AT388" s="585" t="str">
        <f t="shared" ref="AT388:AT451" si="43">IF(AND(COUNTA(M388)=0,COUNTA(Y388)=1),LEFT(D388,3),"")</f>
        <v/>
      </c>
      <c r="AU388" s="587" t="str">
        <f t="shared" ref="AU388:AU451" si="44">IF(AND(COUNTA(M388)=1,COUNTA(Y388)=0),LEFT(D388,3),"")</f>
        <v/>
      </c>
      <c r="AV388" s="589" t="str">
        <f t="shared" ref="AV388:AV451" si="45">IF(AND(COUNTA(M388)=0,COUNTA(Y388)=0),LEFT(D388,3),"")</f>
        <v/>
      </c>
      <c r="AW388" s="613" t="str">
        <f>IFERROR(VLOOKUP(功能_33[[#This Row],[流程]],#REF!,1,FALSE),"")</f>
        <v/>
      </c>
    </row>
    <row r="389" spans="1:49" ht="14.25" customHeight="1" x14ac:dyDescent="0.3">
      <c r="C389" s="293" t="s">
        <v>95</v>
      </c>
      <c r="D389" s="503" t="s">
        <v>2926</v>
      </c>
      <c r="E389" s="292" t="s">
        <v>1111</v>
      </c>
      <c r="F389" s="271" t="s">
        <v>1112</v>
      </c>
      <c r="G389" s="293"/>
      <c r="H389" s="292" t="s">
        <v>138</v>
      </c>
      <c r="I389" s="292" t="s">
        <v>139</v>
      </c>
      <c r="J389" s="299"/>
      <c r="K389" s="300">
        <v>44519</v>
      </c>
      <c r="L389" s="300">
        <v>44518</v>
      </c>
      <c r="M389" s="300">
        <v>44533</v>
      </c>
      <c r="N389" s="292" t="s">
        <v>12</v>
      </c>
      <c r="O389" s="292" t="s">
        <v>540</v>
      </c>
      <c r="T389" s="292"/>
      <c r="V389" s="292"/>
      <c r="W389" s="292"/>
      <c r="X389" s="293" t="str">
        <f>VLOOKUP(功能_33[[#This Row],[User]],SKL放款!A:G,7,FALSE)</f>
        <v>放款推展課</v>
      </c>
      <c r="Y389" s="300">
        <v>44533</v>
      </c>
      <c r="Z389" s="300" t="s">
        <v>2833</v>
      </c>
      <c r="AA389" s="300"/>
      <c r="AB389" s="300"/>
      <c r="AC389" s="300"/>
      <c r="AD389" s="300"/>
      <c r="AE389" s="300"/>
      <c r="AF389" s="356"/>
      <c r="AG389" s="300" t="str">
        <f>IFERROR(IF(VLOOKUP(功能_33[[#This Row],[功能代號]],E:Q,11,FALSE)=0,"",VLOOKUP(功能_33[[#This Row],[功能代號]],E:Q,11,FALSE)),"")</f>
        <v>張淑遠</v>
      </c>
      <c r="AH389" s="300"/>
      <c r="AI389" s="300"/>
      <c r="AJ389" s="293"/>
      <c r="AK389" s="300"/>
      <c r="AN389" s="293" t="e">
        <f>VLOOKUP(功能_33[[#This Row],[功能代號]],需二審tmp!A:A,1,FALSE)</f>
        <v>#N/A</v>
      </c>
      <c r="AO389" s="357">
        <v>44533</v>
      </c>
      <c r="AQ389" s="579" t="str">
        <f t="shared" si="40"/>
        <v/>
      </c>
      <c r="AR389" s="581" t="str">
        <f t="shared" si="41"/>
        <v/>
      </c>
      <c r="AS389" s="583" t="str">
        <f t="shared" si="42"/>
        <v>5-2</v>
      </c>
      <c r="AT389" s="585" t="str">
        <f t="shared" si="43"/>
        <v/>
      </c>
      <c r="AU389" s="587" t="str">
        <f t="shared" si="44"/>
        <v/>
      </c>
      <c r="AV389" s="589" t="str">
        <f t="shared" si="45"/>
        <v/>
      </c>
      <c r="AW389" s="613" t="str">
        <f>IFERROR(VLOOKUP(功能_33[[#This Row],[流程]],#REF!,1,FALSE),"")</f>
        <v/>
      </c>
    </row>
    <row r="390" spans="1:49" ht="14.25" customHeight="1" x14ac:dyDescent="0.3">
      <c r="C390" s="293" t="s">
        <v>96</v>
      </c>
      <c r="D390" s="503" t="s">
        <v>2913</v>
      </c>
      <c r="E390" s="292" t="s">
        <v>1113</v>
      </c>
      <c r="F390" s="271" t="s">
        <v>1114</v>
      </c>
      <c r="G390" s="293"/>
      <c r="H390" s="292" t="s">
        <v>138</v>
      </c>
      <c r="I390" s="292" t="s">
        <v>318</v>
      </c>
      <c r="J390" s="299" t="s">
        <v>422</v>
      </c>
      <c r="K390" s="300">
        <v>44529</v>
      </c>
      <c r="L390" s="300">
        <v>44529</v>
      </c>
      <c r="M390" s="300">
        <v>44533</v>
      </c>
      <c r="N390" s="292" t="s">
        <v>12</v>
      </c>
      <c r="O390" s="292" t="s">
        <v>11</v>
      </c>
      <c r="T390" s="292"/>
      <c r="V390" s="292"/>
      <c r="W390" s="292"/>
      <c r="X390" s="293" t="str">
        <f>VLOOKUP(功能_33[[#This Row],[User]],SKL放款!A:G,7,FALSE)</f>
        <v>放款服務課</v>
      </c>
      <c r="Y390" s="300">
        <v>44533</v>
      </c>
      <c r="Z390" s="300" t="s">
        <v>135</v>
      </c>
      <c r="AA390" s="300" t="s">
        <v>3066</v>
      </c>
      <c r="AB390" s="300"/>
      <c r="AC390" s="300"/>
      <c r="AD390" s="300"/>
      <c r="AE390" s="300"/>
      <c r="AF390" s="356"/>
      <c r="AG390" s="300" t="str">
        <f>IFERROR(IF(VLOOKUP(功能_33[[#This Row],[功能代號]],E:Q,11,FALSE)=0,"",VLOOKUP(功能_33[[#This Row],[功能代號]],E:Q,11,FALSE)),"")</f>
        <v>蔡珮瑜</v>
      </c>
      <c r="AH390" s="300"/>
      <c r="AI390" s="300"/>
      <c r="AJ390" s="293"/>
      <c r="AK390" s="300">
        <v>44491</v>
      </c>
      <c r="AL390" s="292" t="s">
        <v>192</v>
      </c>
      <c r="AN390" s="293" t="str">
        <f>VLOOKUP(功能_33[[#This Row],[功能代號]],需二審tmp!A:A,1,FALSE)</f>
        <v>L6042</v>
      </c>
      <c r="AQ390" s="579" t="str">
        <f t="shared" si="40"/>
        <v/>
      </c>
      <c r="AR390" s="581" t="str">
        <f t="shared" si="41"/>
        <v/>
      </c>
      <c r="AS390" s="583" t="str">
        <f t="shared" si="42"/>
        <v>6-4</v>
      </c>
      <c r="AT390" s="585" t="str">
        <f t="shared" si="43"/>
        <v/>
      </c>
      <c r="AU390" s="587" t="str">
        <f t="shared" si="44"/>
        <v/>
      </c>
      <c r="AV390" s="589" t="str">
        <f t="shared" si="45"/>
        <v/>
      </c>
      <c r="AW390" s="613" t="str">
        <f>IFERROR(VLOOKUP(功能_33[[#This Row],[流程]],#REF!,1,FALSE),"")</f>
        <v/>
      </c>
    </row>
    <row r="391" spans="1:49" ht="14.25" customHeight="1" x14ac:dyDescent="0.3">
      <c r="C391" s="293" t="s">
        <v>96</v>
      </c>
      <c r="D391" s="503" t="s">
        <v>2913</v>
      </c>
      <c r="E391" s="292" t="s">
        <v>1115</v>
      </c>
      <c r="F391" s="271" t="s">
        <v>1116</v>
      </c>
      <c r="G391" s="293"/>
      <c r="H391" s="292" t="s">
        <v>138</v>
      </c>
      <c r="I391" s="292" t="s">
        <v>318</v>
      </c>
      <c r="J391" s="299" t="s">
        <v>422</v>
      </c>
      <c r="K391" s="300">
        <v>44529</v>
      </c>
      <c r="L391" s="300">
        <v>44529</v>
      </c>
      <c r="M391" s="300">
        <v>44533</v>
      </c>
      <c r="N391" s="292" t="s">
        <v>12</v>
      </c>
      <c r="O391" s="292" t="s">
        <v>11</v>
      </c>
      <c r="T391" s="292"/>
      <c r="V391" s="292"/>
      <c r="W391" s="292"/>
      <c r="X391" s="293" t="str">
        <f>VLOOKUP(功能_33[[#This Row],[User]],SKL放款!A:G,7,FALSE)</f>
        <v>放款服務課</v>
      </c>
      <c r="Y391" s="300">
        <v>44533</v>
      </c>
      <c r="Z391" s="300" t="s">
        <v>135</v>
      </c>
      <c r="AA391" s="300" t="s">
        <v>3066</v>
      </c>
      <c r="AB391" s="300"/>
      <c r="AC391" s="300"/>
      <c r="AD391" s="300"/>
      <c r="AE391" s="300"/>
      <c r="AF391" s="356"/>
      <c r="AG391" s="300" t="str">
        <f>IFERROR(IF(VLOOKUP(功能_33[[#This Row],[功能代號]],E:Q,11,FALSE)=0,"",VLOOKUP(功能_33[[#This Row],[功能代號]],E:Q,11,FALSE)),"")</f>
        <v>蔡珮瑜</v>
      </c>
      <c r="AH391" s="300"/>
      <c r="AI391" s="300"/>
      <c r="AJ391" s="293"/>
      <c r="AK391" s="300"/>
      <c r="AL391" s="292" t="s">
        <v>192</v>
      </c>
      <c r="AN391" s="293" t="str">
        <f>VLOOKUP(功能_33[[#This Row],[功能代號]],需二審tmp!A:A,1,FALSE)</f>
        <v>L6402</v>
      </c>
      <c r="AQ391" s="579" t="str">
        <f t="shared" si="40"/>
        <v/>
      </c>
      <c r="AR391" s="581" t="str">
        <f t="shared" si="41"/>
        <v/>
      </c>
      <c r="AS391" s="583" t="str">
        <f t="shared" si="42"/>
        <v>6-4</v>
      </c>
      <c r="AT391" s="585" t="str">
        <f t="shared" si="43"/>
        <v/>
      </c>
      <c r="AU391" s="587" t="str">
        <f t="shared" si="44"/>
        <v/>
      </c>
      <c r="AV391" s="589" t="str">
        <f t="shared" si="45"/>
        <v/>
      </c>
      <c r="AW391" s="613" t="str">
        <f>IFERROR(VLOOKUP(功能_33[[#This Row],[流程]],#REF!,1,FALSE),"")</f>
        <v/>
      </c>
    </row>
    <row r="392" spans="1:49" ht="14.25" customHeight="1" x14ac:dyDescent="0.3">
      <c r="C392" s="293" t="s">
        <v>96</v>
      </c>
      <c r="D392" s="503" t="s">
        <v>2913</v>
      </c>
      <c r="E392" s="292" t="s">
        <v>1121</v>
      </c>
      <c r="F392" s="271" t="s">
        <v>1122</v>
      </c>
      <c r="G392" s="293"/>
      <c r="H392" s="292" t="s">
        <v>138</v>
      </c>
      <c r="I392" s="292" t="s">
        <v>318</v>
      </c>
      <c r="J392" s="299" t="s">
        <v>422</v>
      </c>
      <c r="K392" s="300">
        <v>44529</v>
      </c>
      <c r="L392" s="300">
        <v>44529</v>
      </c>
      <c r="M392" s="300">
        <v>44533</v>
      </c>
      <c r="N392" s="292" t="s">
        <v>12</v>
      </c>
      <c r="O392" s="292" t="s">
        <v>11</v>
      </c>
      <c r="T392" s="292"/>
      <c r="V392" s="292"/>
      <c r="W392" s="292"/>
      <c r="X392" s="293" t="str">
        <f>VLOOKUP(功能_33[[#This Row],[User]],SKL放款!A:G,7,FALSE)</f>
        <v>放款服務課</v>
      </c>
      <c r="Y392" s="300">
        <v>44533</v>
      </c>
      <c r="Z392" s="300" t="s">
        <v>3032</v>
      </c>
      <c r="AA392" s="300" t="s">
        <v>3066</v>
      </c>
      <c r="AB392" s="300"/>
      <c r="AC392" s="300"/>
      <c r="AD392" s="300"/>
      <c r="AE392" s="300"/>
      <c r="AF392" s="356"/>
      <c r="AG392" s="300" t="str">
        <f>IFERROR(IF(VLOOKUP(功能_33[[#This Row],[功能代號]],E:Q,11,FALSE)=0,"",VLOOKUP(功能_33[[#This Row],[功能代號]],E:Q,11,FALSE)),"")</f>
        <v>蔡珮瑜</v>
      </c>
      <c r="AH392" s="300"/>
      <c r="AI392" s="300"/>
      <c r="AJ392" s="293"/>
      <c r="AK392" s="300"/>
      <c r="AL392" s="292" t="s">
        <v>192</v>
      </c>
      <c r="AN392" s="293" t="e">
        <f>VLOOKUP(功能_33[[#This Row],[功能代號]],需二審tmp!A:A,1,FALSE)</f>
        <v>#N/A</v>
      </c>
      <c r="AQ392" s="579" t="str">
        <f t="shared" si="40"/>
        <v/>
      </c>
      <c r="AR392" s="581" t="str">
        <f t="shared" si="41"/>
        <v/>
      </c>
      <c r="AS392" s="583" t="str">
        <f t="shared" si="42"/>
        <v>6-4</v>
      </c>
      <c r="AT392" s="585" t="str">
        <f t="shared" si="43"/>
        <v/>
      </c>
      <c r="AU392" s="587" t="str">
        <f t="shared" si="44"/>
        <v/>
      </c>
      <c r="AV392" s="589" t="str">
        <f t="shared" si="45"/>
        <v/>
      </c>
      <c r="AW392" s="613" t="str">
        <f>IFERROR(VLOOKUP(功能_33[[#This Row],[流程]],#REF!,1,FALSE),"")</f>
        <v/>
      </c>
    </row>
    <row r="393" spans="1:49" ht="14.25" customHeight="1" x14ac:dyDescent="0.3">
      <c r="C393" s="293" t="s">
        <v>96</v>
      </c>
      <c r="D393" s="503" t="s">
        <v>2913</v>
      </c>
      <c r="E393" s="292" t="s">
        <v>1123</v>
      </c>
      <c r="F393" s="293" t="s">
        <v>1124</v>
      </c>
      <c r="G393" s="293"/>
      <c r="H393" s="292" t="s">
        <v>138</v>
      </c>
      <c r="I393" s="292" t="s">
        <v>318</v>
      </c>
      <c r="J393" s="299" t="s">
        <v>422</v>
      </c>
      <c r="K393" s="300">
        <v>44529</v>
      </c>
      <c r="L393" s="300">
        <v>44529</v>
      </c>
      <c r="M393" s="300">
        <v>44533</v>
      </c>
      <c r="N393" s="292" t="s">
        <v>12</v>
      </c>
      <c r="O393" s="292" t="s">
        <v>11</v>
      </c>
      <c r="T393" s="292"/>
      <c r="V393" s="292"/>
      <c r="W393" s="292"/>
      <c r="X393" s="293" t="str">
        <f>VLOOKUP(功能_33[[#This Row],[User]],SKL放款!A:G,7,FALSE)</f>
        <v>放款服務課</v>
      </c>
      <c r="Y393" s="300">
        <v>44533</v>
      </c>
      <c r="Z393" s="300" t="s">
        <v>3032</v>
      </c>
      <c r="AA393" s="300" t="s">
        <v>3066</v>
      </c>
      <c r="AB393" s="300"/>
      <c r="AC393" s="300"/>
      <c r="AD393" s="300"/>
      <c r="AE393" s="300"/>
      <c r="AF393" s="356"/>
      <c r="AG393" s="300" t="str">
        <f>IFERROR(IF(VLOOKUP(功能_33[[#This Row],[功能代號]],E:Q,11,FALSE)=0,"",VLOOKUP(功能_33[[#This Row],[功能代號]],E:Q,11,FALSE)),"")</f>
        <v>蔡珮瑜</v>
      </c>
      <c r="AH393" s="300"/>
      <c r="AI393" s="300"/>
      <c r="AJ393" s="293"/>
      <c r="AK393" s="300"/>
      <c r="AL393" s="292" t="s">
        <v>192</v>
      </c>
      <c r="AN393" s="293" t="e">
        <f>VLOOKUP(功能_33[[#This Row],[功能代號]],需二審tmp!A:A,1,FALSE)</f>
        <v>#N/A</v>
      </c>
      <c r="AQ393" s="579" t="str">
        <f t="shared" si="40"/>
        <v/>
      </c>
      <c r="AR393" s="581" t="str">
        <f t="shared" si="41"/>
        <v/>
      </c>
      <c r="AS393" s="583" t="str">
        <f t="shared" si="42"/>
        <v>6-4</v>
      </c>
      <c r="AT393" s="585" t="str">
        <f t="shared" si="43"/>
        <v/>
      </c>
      <c r="AU393" s="587" t="str">
        <f t="shared" si="44"/>
        <v/>
      </c>
      <c r="AV393" s="589" t="str">
        <f t="shared" si="45"/>
        <v/>
      </c>
      <c r="AW393" s="613" t="str">
        <f>IFERROR(VLOOKUP(功能_33[[#This Row],[流程]],#REF!,1,FALSE),"")</f>
        <v/>
      </c>
    </row>
    <row r="394" spans="1:49" ht="14.25" customHeight="1" x14ac:dyDescent="0.3">
      <c r="C394" s="293" t="s">
        <v>96</v>
      </c>
      <c r="D394" s="503" t="s">
        <v>2916</v>
      </c>
      <c r="E394" s="292" t="s">
        <v>1127</v>
      </c>
      <c r="F394" s="293" t="s">
        <v>1128</v>
      </c>
      <c r="G394" s="293"/>
      <c r="H394" s="292" t="s">
        <v>195</v>
      </c>
      <c r="I394" s="292" t="s">
        <v>318</v>
      </c>
      <c r="J394" s="299" t="s">
        <v>422</v>
      </c>
      <c r="K394" s="300">
        <v>44529</v>
      </c>
      <c r="L394" s="300">
        <v>44529</v>
      </c>
      <c r="M394" s="300">
        <v>44537</v>
      </c>
      <c r="N394" s="292" t="s">
        <v>12</v>
      </c>
      <c r="O394" s="292" t="s">
        <v>11</v>
      </c>
      <c r="T394" s="292"/>
      <c r="V394" s="292"/>
      <c r="W394" s="292"/>
      <c r="X394" s="293" t="str">
        <f>VLOOKUP(功能_33[[#This Row],[User]],SKL放款!A:G,7,FALSE)</f>
        <v>放款服務課</v>
      </c>
      <c r="Y394" s="300">
        <v>44533</v>
      </c>
      <c r="Z394" s="300" t="s">
        <v>3032</v>
      </c>
      <c r="AA394" s="300"/>
      <c r="AB394" s="300">
        <v>44529</v>
      </c>
      <c r="AC394" s="300"/>
      <c r="AD394" s="300"/>
      <c r="AE394" s="300"/>
      <c r="AF394" s="356"/>
      <c r="AG394" s="300" t="str">
        <f>IFERROR(IF(VLOOKUP(功能_33[[#This Row],[功能代號]],E:Q,11,FALSE)=0,"",VLOOKUP(功能_33[[#This Row],[功能代號]],E:Q,11,FALSE)),"")</f>
        <v>蔡珮瑜</v>
      </c>
      <c r="AH394" s="300"/>
      <c r="AI394" s="300"/>
      <c r="AJ394" s="293"/>
      <c r="AK394" s="300"/>
      <c r="AL394" s="304" t="s">
        <v>1129</v>
      </c>
      <c r="AM394" s="305" t="s">
        <v>1130</v>
      </c>
      <c r="AN394" s="293" t="e">
        <f>VLOOKUP(功能_33[[#This Row],[功能代號]],需二審tmp!A:A,1,FALSE)</f>
        <v>#N/A</v>
      </c>
      <c r="AQ394" s="579" t="str">
        <f t="shared" si="40"/>
        <v/>
      </c>
      <c r="AR394" s="581" t="str">
        <f t="shared" si="41"/>
        <v>6-7</v>
      </c>
      <c r="AS394" s="583" t="str">
        <f t="shared" si="42"/>
        <v/>
      </c>
      <c r="AT394" s="585" t="str">
        <f t="shared" si="43"/>
        <v/>
      </c>
      <c r="AU394" s="587" t="str">
        <f t="shared" si="44"/>
        <v/>
      </c>
      <c r="AV394" s="589" t="str">
        <f t="shared" si="45"/>
        <v/>
      </c>
      <c r="AW394" s="613" t="str">
        <f>IFERROR(VLOOKUP(功能_33[[#This Row],[流程]],#REF!,1,FALSE),"")</f>
        <v/>
      </c>
    </row>
    <row r="395" spans="1:49" ht="14.25" customHeight="1" x14ac:dyDescent="0.3">
      <c r="C395" s="293" t="s">
        <v>96</v>
      </c>
      <c r="D395" s="503" t="s">
        <v>2916</v>
      </c>
      <c r="E395" s="292" t="s">
        <v>1131</v>
      </c>
      <c r="F395" s="293" t="s">
        <v>1130</v>
      </c>
      <c r="G395" s="293"/>
      <c r="H395" s="292" t="s">
        <v>195</v>
      </c>
      <c r="I395" s="292" t="s">
        <v>318</v>
      </c>
      <c r="J395" s="299" t="s">
        <v>422</v>
      </c>
      <c r="K395" s="300">
        <v>44529</v>
      </c>
      <c r="L395" s="300">
        <v>44529</v>
      </c>
      <c r="M395" s="300">
        <v>44537</v>
      </c>
      <c r="N395" s="292" t="s">
        <v>12</v>
      </c>
      <c r="O395" s="292" t="s">
        <v>11</v>
      </c>
      <c r="T395" s="292"/>
      <c r="V395" s="292"/>
      <c r="W395" s="292"/>
      <c r="X395" s="293" t="str">
        <f>VLOOKUP(功能_33[[#This Row],[User]],SKL放款!A:G,7,FALSE)</f>
        <v>放款服務課</v>
      </c>
      <c r="Y395" s="300">
        <v>44533</v>
      </c>
      <c r="Z395" s="300" t="s">
        <v>3032</v>
      </c>
      <c r="AA395" s="300"/>
      <c r="AB395" s="300">
        <v>44529</v>
      </c>
      <c r="AC395" s="300"/>
      <c r="AD395" s="300"/>
      <c r="AE395" s="300"/>
      <c r="AF395" s="356"/>
      <c r="AG395" s="300" t="str">
        <f>IFERROR(IF(VLOOKUP(功能_33[[#This Row],[功能代號]],E:Q,11,FALSE)=0,"",VLOOKUP(功能_33[[#This Row],[功能代號]],E:Q,11,FALSE)),"")</f>
        <v>蔡珮瑜</v>
      </c>
      <c r="AH395" s="300"/>
      <c r="AI395" s="300"/>
      <c r="AJ395" s="293"/>
      <c r="AK395" s="300"/>
      <c r="AL395" s="304" t="s">
        <v>1129</v>
      </c>
      <c r="AM395" s="305" t="s">
        <v>1130</v>
      </c>
      <c r="AN395" s="293" t="e">
        <f>VLOOKUP(功能_33[[#This Row],[功能代號]],需二審tmp!A:A,1,FALSE)</f>
        <v>#N/A</v>
      </c>
      <c r="AQ395" s="579" t="str">
        <f t="shared" si="40"/>
        <v/>
      </c>
      <c r="AR395" s="581" t="str">
        <f t="shared" si="41"/>
        <v>6-7</v>
      </c>
      <c r="AS395" s="583" t="str">
        <f t="shared" si="42"/>
        <v/>
      </c>
      <c r="AT395" s="585" t="str">
        <f t="shared" si="43"/>
        <v/>
      </c>
      <c r="AU395" s="587" t="str">
        <f t="shared" si="44"/>
        <v/>
      </c>
      <c r="AV395" s="589" t="str">
        <f t="shared" si="45"/>
        <v/>
      </c>
      <c r="AW395" s="613" t="str">
        <f>IFERROR(VLOOKUP(功能_33[[#This Row],[流程]],#REF!,1,FALSE),"")</f>
        <v/>
      </c>
    </row>
    <row r="396" spans="1:49" ht="14.25" customHeight="1" x14ac:dyDescent="0.3">
      <c r="C396" s="293" t="s">
        <v>96</v>
      </c>
      <c r="D396" s="503" t="s">
        <v>2913</v>
      </c>
      <c r="E396" s="292" t="s">
        <v>1132</v>
      </c>
      <c r="F396" s="293" t="s">
        <v>1133</v>
      </c>
      <c r="G396" s="293"/>
      <c r="H396" s="292" t="s">
        <v>138</v>
      </c>
      <c r="I396" s="292" t="s">
        <v>318</v>
      </c>
      <c r="J396" s="299" t="s">
        <v>422</v>
      </c>
      <c r="K396" s="300">
        <v>44529</v>
      </c>
      <c r="L396" s="300">
        <v>44529</v>
      </c>
      <c r="M396" s="300">
        <v>44533</v>
      </c>
      <c r="N396" s="292" t="s">
        <v>12</v>
      </c>
      <c r="O396" s="292" t="s">
        <v>11</v>
      </c>
      <c r="T396" s="292"/>
      <c r="V396" s="292"/>
      <c r="W396" s="292"/>
      <c r="X396" s="293" t="str">
        <f>VLOOKUP(功能_33[[#This Row],[User]],SKL放款!A:G,7,FALSE)</f>
        <v>放款服務課</v>
      </c>
      <c r="Y396" s="300">
        <v>44533</v>
      </c>
      <c r="Z396" s="300" t="s">
        <v>135</v>
      </c>
      <c r="AA396" s="300" t="s">
        <v>3066</v>
      </c>
      <c r="AB396" s="300"/>
      <c r="AC396" s="300"/>
      <c r="AD396" s="300"/>
      <c r="AE396" s="300"/>
      <c r="AF396" s="356"/>
      <c r="AG396" s="300" t="str">
        <f>IFERROR(IF(VLOOKUP(功能_33[[#This Row],[功能代號]],E:Q,11,FALSE)=0,"",VLOOKUP(功能_33[[#This Row],[功能代號]],E:Q,11,FALSE)),"")</f>
        <v>蔡珮瑜</v>
      </c>
      <c r="AH396" s="300"/>
      <c r="AI396" s="300"/>
      <c r="AJ396" s="293"/>
      <c r="AK396" s="300"/>
      <c r="AL396" s="292" t="s">
        <v>192</v>
      </c>
      <c r="AN396" s="293" t="str">
        <f>VLOOKUP(功能_33[[#This Row],[功能代號]],需二審tmp!A:A,1,FALSE)</f>
        <v>L6041</v>
      </c>
      <c r="AQ396" s="579" t="str">
        <f t="shared" si="40"/>
        <v/>
      </c>
      <c r="AR396" s="581" t="str">
        <f t="shared" si="41"/>
        <v/>
      </c>
      <c r="AS396" s="583" t="str">
        <f t="shared" si="42"/>
        <v>6-4</v>
      </c>
      <c r="AT396" s="585" t="str">
        <f t="shared" si="43"/>
        <v/>
      </c>
      <c r="AU396" s="587" t="str">
        <f t="shared" si="44"/>
        <v/>
      </c>
      <c r="AV396" s="589" t="str">
        <f t="shared" si="45"/>
        <v/>
      </c>
      <c r="AW396" s="613" t="str">
        <f>IFERROR(VLOOKUP(功能_33[[#This Row],[流程]],#REF!,1,FALSE),"")</f>
        <v/>
      </c>
    </row>
    <row r="397" spans="1:49" ht="14.25" customHeight="1" x14ac:dyDescent="0.3">
      <c r="C397" s="293" t="s">
        <v>96</v>
      </c>
      <c r="D397" s="503" t="s">
        <v>2913</v>
      </c>
      <c r="E397" s="292" t="s">
        <v>1134</v>
      </c>
      <c r="F397" s="293" t="s">
        <v>1135</v>
      </c>
      <c r="G397" s="293"/>
      <c r="H397" s="292" t="s">
        <v>138</v>
      </c>
      <c r="I397" s="292" t="s">
        <v>318</v>
      </c>
      <c r="J397" s="299" t="s">
        <v>422</v>
      </c>
      <c r="K397" s="300">
        <v>44529</v>
      </c>
      <c r="L397" s="300">
        <v>44520</v>
      </c>
      <c r="M397" s="300">
        <v>44533</v>
      </c>
      <c r="N397" s="292" t="s">
        <v>12</v>
      </c>
      <c r="O397" s="292" t="s">
        <v>174</v>
      </c>
      <c r="T397" s="292"/>
      <c r="V397" s="292"/>
      <c r="W397" s="292"/>
      <c r="X397" s="293" t="str">
        <f>VLOOKUP(功能_33[[#This Row],[User]],SKL放款!A:G,7,FALSE)</f>
        <v>放款服務課</v>
      </c>
      <c r="Y397" s="300">
        <v>44533</v>
      </c>
      <c r="Z397" s="300" t="s">
        <v>135</v>
      </c>
      <c r="AA397" s="300" t="s">
        <v>3066</v>
      </c>
      <c r="AB397" s="300"/>
      <c r="AC397" s="300"/>
      <c r="AD397" s="300"/>
      <c r="AE397" s="300"/>
      <c r="AF397" s="356"/>
      <c r="AG397" s="300" t="str">
        <f>IFERROR(IF(VLOOKUP(功能_33[[#This Row],[功能代號]],E:Q,11,FALSE)=0,"",VLOOKUP(功能_33[[#This Row],[功能代號]],E:Q,11,FALSE)),"")</f>
        <v>陳政皓</v>
      </c>
      <c r="AH397" s="300"/>
      <c r="AI397" s="300"/>
      <c r="AJ397" s="293"/>
      <c r="AK397" s="300"/>
      <c r="AL397" s="292" t="s">
        <v>192</v>
      </c>
      <c r="AN397" s="293" t="str">
        <f>VLOOKUP(功能_33[[#This Row],[功能代號]],需二審tmp!A:A,1,FALSE)</f>
        <v>L6401</v>
      </c>
      <c r="AQ397" s="579" t="str">
        <f t="shared" si="40"/>
        <v/>
      </c>
      <c r="AR397" s="581" t="str">
        <f t="shared" si="41"/>
        <v/>
      </c>
      <c r="AS397" s="583" t="str">
        <f t="shared" si="42"/>
        <v>6-4</v>
      </c>
      <c r="AT397" s="585" t="str">
        <f t="shared" si="43"/>
        <v/>
      </c>
      <c r="AU397" s="587" t="str">
        <f t="shared" si="44"/>
        <v/>
      </c>
      <c r="AV397" s="589" t="str">
        <f t="shared" si="45"/>
        <v/>
      </c>
      <c r="AW397" s="613" t="str">
        <f>IFERROR(VLOOKUP(功能_33[[#This Row],[流程]],#REF!,1,FALSE),"")</f>
        <v/>
      </c>
    </row>
    <row r="398" spans="1:49" ht="14.25" customHeight="1" x14ac:dyDescent="0.3">
      <c r="C398" s="293" t="s">
        <v>96</v>
      </c>
      <c r="D398" s="503" t="s">
        <v>2910</v>
      </c>
      <c r="E398" s="292" t="s">
        <v>1136</v>
      </c>
      <c r="F398" s="293" t="s">
        <v>1137</v>
      </c>
      <c r="G398" s="293"/>
      <c r="H398" s="292" t="s">
        <v>138</v>
      </c>
      <c r="I398" s="292" t="s">
        <v>318</v>
      </c>
      <c r="J398" s="299" t="s">
        <v>422</v>
      </c>
      <c r="K398" s="300">
        <v>44529</v>
      </c>
      <c r="L398" s="300">
        <v>44529</v>
      </c>
      <c r="M398" s="300">
        <v>44533</v>
      </c>
      <c r="N398" s="292" t="s">
        <v>12</v>
      </c>
      <c r="O398" s="292" t="s">
        <v>174</v>
      </c>
      <c r="T398" s="292"/>
      <c r="V398" s="292"/>
      <c r="W398" s="292"/>
      <c r="X398" s="293" t="str">
        <f>VLOOKUP(功能_33[[#This Row],[User]],SKL放款!A:G,7,FALSE)</f>
        <v>放款服務課</v>
      </c>
      <c r="Y398" s="300">
        <v>44533</v>
      </c>
      <c r="Z398" s="300" t="s">
        <v>3032</v>
      </c>
      <c r="AA398" s="300"/>
      <c r="AB398" s="300"/>
      <c r="AC398" s="300"/>
      <c r="AD398" s="300"/>
      <c r="AE398" s="300"/>
      <c r="AF398" s="356"/>
      <c r="AG398" s="300" t="str">
        <f>IFERROR(IF(VLOOKUP(功能_33[[#This Row],[功能代號]],E:Q,11,FALSE)=0,"",VLOOKUP(功能_33[[#This Row],[功能代號]],E:Q,11,FALSE)),"")</f>
        <v>陳政皓</v>
      </c>
      <c r="AH398" s="300"/>
      <c r="AI398" s="300"/>
      <c r="AJ398" s="293"/>
      <c r="AK398" s="300"/>
      <c r="AL398" s="292" t="s">
        <v>192</v>
      </c>
      <c r="AN398" s="293" t="e">
        <f>VLOOKUP(功能_33[[#This Row],[功能代號]],需二審tmp!A:A,1,FALSE)</f>
        <v>#N/A</v>
      </c>
      <c r="AQ398" s="579" t="str">
        <f t="shared" si="40"/>
        <v/>
      </c>
      <c r="AR398" s="581" t="str">
        <f t="shared" si="41"/>
        <v/>
      </c>
      <c r="AS398" s="583" t="str">
        <f t="shared" si="42"/>
        <v>6-1</v>
      </c>
      <c r="AT398" s="585" t="str">
        <f t="shared" si="43"/>
        <v/>
      </c>
      <c r="AU398" s="587" t="str">
        <f t="shared" si="44"/>
        <v/>
      </c>
      <c r="AV398" s="589" t="str">
        <f t="shared" si="45"/>
        <v/>
      </c>
      <c r="AW398" s="613" t="str">
        <f>IFERROR(VLOOKUP(功能_33[[#This Row],[流程]],#REF!,1,FALSE),"")</f>
        <v/>
      </c>
    </row>
    <row r="399" spans="1:49" ht="14.25" customHeight="1" x14ac:dyDescent="0.3">
      <c r="C399" s="293" t="s">
        <v>96</v>
      </c>
      <c r="D399" s="503" t="s">
        <v>2913</v>
      </c>
      <c r="E399" s="292" t="s">
        <v>1138</v>
      </c>
      <c r="F399" s="293" t="s">
        <v>1139</v>
      </c>
      <c r="G399" s="293"/>
      <c r="H399" s="292" t="s">
        <v>138</v>
      </c>
      <c r="I399" s="292" t="s">
        <v>318</v>
      </c>
      <c r="J399" s="299" t="s">
        <v>422</v>
      </c>
      <c r="K399" s="300">
        <v>44529</v>
      </c>
      <c r="L399" s="300">
        <v>44529</v>
      </c>
      <c r="M399" s="300">
        <v>44533</v>
      </c>
      <c r="N399" s="292" t="s">
        <v>12</v>
      </c>
      <c r="O399" s="292" t="s">
        <v>11</v>
      </c>
      <c r="T399" s="292"/>
      <c r="V399" s="292"/>
      <c r="W399" s="292"/>
      <c r="X399" s="293" t="str">
        <f>VLOOKUP(功能_33[[#This Row],[User]],SKL放款!A:G,7,FALSE)</f>
        <v>放款服務課</v>
      </c>
      <c r="Y399" s="300">
        <v>44533</v>
      </c>
      <c r="Z399" s="300" t="s">
        <v>3032</v>
      </c>
      <c r="AA399" s="300" t="s">
        <v>3066</v>
      </c>
      <c r="AB399" s="300"/>
      <c r="AC399" s="300"/>
      <c r="AD399" s="300"/>
      <c r="AE399" s="300"/>
      <c r="AF399" s="356"/>
      <c r="AG399" s="300" t="str">
        <f>IFERROR(IF(VLOOKUP(功能_33[[#This Row],[功能代號]],E:Q,11,FALSE)=0,"",VLOOKUP(功能_33[[#This Row],[功能代號]],E:Q,11,FALSE)),"")</f>
        <v>蔡珮瑜</v>
      </c>
      <c r="AH399" s="300"/>
      <c r="AI399" s="300"/>
      <c r="AJ399" s="293"/>
      <c r="AK399" s="300"/>
      <c r="AL399" s="292" t="s">
        <v>192</v>
      </c>
      <c r="AN399" s="293" t="e">
        <f>VLOOKUP(功能_33[[#This Row],[功能代號]],需二審tmp!A:A,1,FALSE)</f>
        <v>#N/A</v>
      </c>
      <c r="AQ399" s="579" t="str">
        <f t="shared" si="40"/>
        <v/>
      </c>
      <c r="AR399" s="581" t="str">
        <f t="shared" si="41"/>
        <v/>
      </c>
      <c r="AS399" s="583" t="str">
        <f t="shared" si="42"/>
        <v>6-4</v>
      </c>
      <c r="AT399" s="585" t="str">
        <f t="shared" si="43"/>
        <v/>
      </c>
      <c r="AU399" s="587" t="str">
        <f t="shared" si="44"/>
        <v/>
      </c>
      <c r="AV399" s="589" t="str">
        <f t="shared" si="45"/>
        <v/>
      </c>
      <c r="AW399" s="613" t="str">
        <f>IFERROR(VLOOKUP(功能_33[[#This Row],[流程]],#REF!,1,FALSE),"")</f>
        <v/>
      </c>
    </row>
    <row r="400" spans="1:49" ht="14.25" customHeight="1" x14ac:dyDescent="0.3">
      <c r="C400" s="293" t="s">
        <v>96</v>
      </c>
      <c r="D400" s="503" t="s">
        <v>2913</v>
      </c>
      <c r="E400" s="292" t="s">
        <v>1140</v>
      </c>
      <c r="F400" s="293" t="s">
        <v>1141</v>
      </c>
      <c r="G400" s="293"/>
      <c r="H400" s="292" t="s">
        <v>195</v>
      </c>
      <c r="I400" s="292" t="s">
        <v>318</v>
      </c>
      <c r="J400" s="299" t="s">
        <v>422</v>
      </c>
      <c r="K400" s="300">
        <v>44529</v>
      </c>
      <c r="L400" s="300">
        <v>44529</v>
      </c>
      <c r="M400" s="300">
        <v>44538</v>
      </c>
      <c r="N400" s="292" t="s">
        <v>12</v>
      </c>
      <c r="O400" s="292" t="s">
        <v>174</v>
      </c>
      <c r="T400" s="292"/>
      <c r="V400" s="292"/>
      <c r="W400" s="292"/>
      <c r="X400" s="293" t="str">
        <f>VLOOKUP(功能_33[[#This Row],[User]],SKL放款!A:G,7,FALSE)</f>
        <v>放款服務課</v>
      </c>
      <c r="Y400" s="300">
        <v>44533</v>
      </c>
      <c r="Z400" s="300" t="s">
        <v>135</v>
      </c>
      <c r="AA400" s="300" t="s">
        <v>3066</v>
      </c>
      <c r="AB400" s="300"/>
      <c r="AC400" s="300"/>
      <c r="AD400" s="300"/>
      <c r="AE400" s="300"/>
      <c r="AF400" s="356"/>
      <c r="AG400" s="300" t="str">
        <f>IFERROR(IF(VLOOKUP(功能_33[[#This Row],[功能代號]],E:Q,11,FALSE)=0,"",VLOOKUP(功能_33[[#This Row],[功能代號]],E:Q,11,FALSE)),"")</f>
        <v>陳政皓</v>
      </c>
      <c r="AH400" s="300"/>
      <c r="AI400" s="300"/>
      <c r="AJ400" s="293"/>
      <c r="AK400" s="300"/>
      <c r="AL400" s="292" t="s">
        <v>192</v>
      </c>
      <c r="AN400" s="293" t="e">
        <f>VLOOKUP(功能_33[[#This Row],[功能代號]],需二審tmp!A:A,1,FALSE)</f>
        <v>#N/A</v>
      </c>
      <c r="AQ400" s="579" t="str">
        <f t="shared" si="40"/>
        <v/>
      </c>
      <c r="AR400" s="581" t="str">
        <f t="shared" si="41"/>
        <v/>
      </c>
      <c r="AS400" s="583" t="str">
        <f t="shared" si="42"/>
        <v>6-4</v>
      </c>
      <c r="AT400" s="585" t="str">
        <f t="shared" si="43"/>
        <v/>
      </c>
      <c r="AU400" s="587" t="str">
        <f t="shared" si="44"/>
        <v/>
      </c>
      <c r="AV400" s="589" t="str">
        <f t="shared" si="45"/>
        <v/>
      </c>
      <c r="AW400" s="613" t="str">
        <f>IFERROR(VLOOKUP(功能_33[[#This Row],[流程]],#REF!,1,FALSE),"")</f>
        <v/>
      </c>
    </row>
    <row r="401" spans="3:49" ht="14.25" customHeight="1" x14ac:dyDescent="0.3">
      <c r="C401" s="293" t="s">
        <v>96</v>
      </c>
      <c r="D401" s="503" t="s">
        <v>2915</v>
      </c>
      <c r="E401" s="292" t="s">
        <v>1117</v>
      </c>
      <c r="F401" s="271" t="s">
        <v>1118</v>
      </c>
      <c r="G401" s="293"/>
      <c r="H401" s="292" t="s">
        <v>195</v>
      </c>
      <c r="I401" s="292" t="s">
        <v>318</v>
      </c>
      <c r="J401" s="299" t="s">
        <v>422</v>
      </c>
      <c r="K401" s="300">
        <v>44529</v>
      </c>
      <c r="L401" s="300">
        <v>44533</v>
      </c>
      <c r="M401" s="300">
        <v>44537</v>
      </c>
      <c r="N401" s="292" t="s">
        <v>12</v>
      </c>
      <c r="O401" s="292" t="s">
        <v>11</v>
      </c>
      <c r="T401" s="292"/>
      <c r="V401" s="292"/>
      <c r="W401" s="292"/>
      <c r="X401" s="293" t="str">
        <f>VLOOKUP(功能_33[[#This Row],[User]],SKL放款!A:G,7,FALSE)</f>
        <v>放款服務課</v>
      </c>
      <c r="Y401" s="300">
        <v>44533</v>
      </c>
      <c r="Z401" s="300" t="s">
        <v>3032</v>
      </c>
      <c r="AA401" s="300"/>
      <c r="AB401" s="300">
        <v>44533</v>
      </c>
      <c r="AC401" s="300"/>
      <c r="AD401" s="300"/>
      <c r="AE401" s="300"/>
      <c r="AF401" s="356"/>
      <c r="AG401" s="300" t="str">
        <f>IFERROR(IF(VLOOKUP(功能_33[[#This Row],[功能代號]],E:Q,11,FALSE)=0,"",VLOOKUP(功能_33[[#This Row],[功能代號]],E:Q,11,FALSE)),"")</f>
        <v>蔡珮瑜</v>
      </c>
      <c r="AH401" s="300"/>
      <c r="AI401" s="300"/>
      <c r="AJ401" s="293"/>
      <c r="AK401" s="300"/>
      <c r="AL401" s="292" t="s">
        <v>192</v>
      </c>
      <c r="AN401" s="293" t="e">
        <f>VLOOKUP(功能_33[[#This Row],[功能代號]],需二審tmp!A:A,1,FALSE)</f>
        <v>#N/A</v>
      </c>
      <c r="AQ401" s="579" t="str">
        <f t="shared" si="40"/>
        <v/>
      </c>
      <c r="AR401" s="581" t="str">
        <f t="shared" si="41"/>
        <v>6-6</v>
      </c>
      <c r="AS401" s="583" t="str">
        <f t="shared" si="42"/>
        <v/>
      </c>
      <c r="AT401" s="585" t="str">
        <f t="shared" si="43"/>
        <v/>
      </c>
      <c r="AU401" s="587" t="str">
        <f t="shared" si="44"/>
        <v/>
      </c>
      <c r="AV401" s="589" t="str">
        <f t="shared" si="45"/>
        <v/>
      </c>
      <c r="AW401" s="613" t="str">
        <f>IFERROR(VLOOKUP(功能_33[[#This Row],[流程]],#REF!,1,FALSE),"")</f>
        <v/>
      </c>
    </row>
    <row r="402" spans="3:49" ht="14.25" customHeight="1" x14ac:dyDescent="0.3">
      <c r="C402" s="293" t="s">
        <v>96</v>
      </c>
      <c r="D402" s="503" t="s">
        <v>2915</v>
      </c>
      <c r="E402" s="292" t="s">
        <v>1119</v>
      </c>
      <c r="F402" s="271" t="s">
        <v>1120</v>
      </c>
      <c r="G402" s="293"/>
      <c r="H402" s="292" t="s">
        <v>195</v>
      </c>
      <c r="I402" s="292" t="s">
        <v>318</v>
      </c>
      <c r="J402" s="299" t="s">
        <v>422</v>
      </c>
      <c r="K402" s="300">
        <v>44529</v>
      </c>
      <c r="L402" s="300">
        <v>44533</v>
      </c>
      <c r="M402" s="300">
        <v>44537</v>
      </c>
      <c r="N402" s="292" t="s">
        <v>12</v>
      </c>
      <c r="O402" s="292" t="s">
        <v>11</v>
      </c>
      <c r="T402" s="292"/>
      <c r="V402" s="292"/>
      <c r="W402" s="292"/>
      <c r="X402" s="293" t="str">
        <f>VLOOKUP(功能_33[[#This Row],[User]],SKL放款!A:G,7,FALSE)</f>
        <v>放款服務課</v>
      </c>
      <c r="Y402" s="300">
        <v>44533</v>
      </c>
      <c r="Z402" s="300" t="s">
        <v>3032</v>
      </c>
      <c r="AA402" s="300"/>
      <c r="AB402" s="300">
        <v>44533</v>
      </c>
      <c r="AC402" s="300"/>
      <c r="AD402" s="300"/>
      <c r="AE402" s="300"/>
      <c r="AF402" s="356"/>
      <c r="AG402" s="300" t="str">
        <f>IFERROR(IF(VLOOKUP(功能_33[[#This Row],[功能代號]],E:Q,11,FALSE)=0,"",VLOOKUP(功能_33[[#This Row],[功能代號]],E:Q,11,FALSE)),"")</f>
        <v>蔡珮瑜</v>
      </c>
      <c r="AH402" s="300"/>
      <c r="AI402" s="300"/>
      <c r="AJ402" s="293"/>
      <c r="AK402" s="300"/>
      <c r="AL402" s="292" t="s">
        <v>192</v>
      </c>
      <c r="AN402" s="293" t="str">
        <f>VLOOKUP(功能_33[[#This Row],[功能代號]],需二審tmp!A:A,1,FALSE)</f>
        <v>L6608</v>
      </c>
      <c r="AQ402" s="579" t="str">
        <f t="shared" si="40"/>
        <v/>
      </c>
      <c r="AR402" s="581" t="str">
        <f t="shared" si="41"/>
        <v>6-6</v>
      </c>
      <c r="AS402" s="583" t="str">
        <f t="shared" si="42"/>
        <v/>
      </c>
      <c r="AT402" s="585" t="str">
        <f t="shared" si="43"/>
        <v/>
      </c>
      <c r="AU402" s="587" t="str">
        <f t="shared" si="44"/>
        <v/>
      </c>
      <c r="AV402" s="589" t="str">
        <f t="shared" si="45"/>
        <v/>
      </c>
      <c r="AW402" s="613" t="str">
        <f>IFERROR(VLOOKUP(功能_33[[#This Row],[流程]],#REF!,1,FALSE),"")</f>
        <v/>
      </c>
    </row>
    <row r="403" spans="3:49" ht="14.25" customHeight="1" x14ac:dyDescent="0.3">
      <c r="C403" s="293" t="s">
        <v>96</v>
      </c>
      <c r="D403" s="293" t="s">
        <v>2910</v>
      </c>
      <c r="E403" s="292" t="s">
        <v>1125</v>
      </c>
      <c r="F403" s="293" t="s">
        <v>1126</v>
      </c>
      <c r="G403" s="293"/>
      <c r="H403" s="292" t="s">
        <v>195</v>
      </c>
      <c r="I403" s="292" t="s">
        <v>318</v>
      </c>
      <c r="J403" s="299" t="s">
        <v>422</v>
      </c>
      <c r="K403" s="300">
        <v>44529</v>
      </c>
      <c r="L403" s="300">
        <v>44533</v>
      </c>
      <c r="M403" s="300">
        <v>44533</v>
      </c>
      <c r="N403" s="292" t="s">
        <v>12</v>
      </c>
      <c r="O403" s="292" t="s">
        <v>174</v>
      </c>
      <c r="T403" s="292"/>
      <c r="V403" s="292"/>
      <c r="W403" s="292"/>
      <c r="X403" s="293" t="str">
        <f>VLOOKUP(功能_33[[#This Row],[User]],SKL放款!A:G,7,FALSE)</f>
        <v>放款服務課</v>
      </c>
      <c r="Y403" s="300">
        <v>44533</v>
      </c>
      <c r="Z403" s="300" t="s">
        <v>3032</v>
      </c>
      <c r="AA403" s="300"/>
      <c r="AB403" s="300"/>
      <c r="AC403" s="300"/>
      <c r="AD403" s="300"/>
      <c r="AE403" s="300"/>
      <c r="AF403" s="356"/>
      <c r="AG403" s="300" t="str">
        <f>IFERROR(IF(VLOOKUP(功能_33[[#This Row],[功能代號]],E:Q,11,FALSE)=0,"",VLOOKUP(功能_33[[#This Row],[功能代號]],E:Q,11,FALSE)),"")</f>
        <v>陳政皓</v>
      </c>
      <c r="AH403" s="300"/>
      <c r="AI403" s="300"/>
      <c r="AJ403" s="293"/>
      <c r="AK403" s="300"/>
      <c r="AL403" s="292" t="s">
        <v>192</v>
      </c>
      <c r="AN403" s="293" t="e">
        <f>VLOOKUP(功能_33[[#This Row],[功能代號]],需二審tmp!A:A,1,FALSE)</f>
        <v>#N/A</v>
      </c>
      <c r="AQ403" s="579" t="str">
        <f t="shared" si="40"/>
        <v/>
      </c>
      <c r="AR403" s="581" t="str">
        <f t="shared" si="41"/>
        <v/>
      </c>
      <c r="AS403" s="583" t="str">
        <f t="shared" si="42"/>
        <v>6-1</v>
      </c>
      <c r="AT403" s="585" t="str">
        <f t="shared" si="43"/>
        <v/>
      </c>
      <c r="AU403" s="587" t="str">
        <f t="shared" si="44"/>
        <v/>
      </c>
      <c r="AV403" s="589" t="str">
        <f t="shared" si="45"/>
        <v/>
      </c>
      <c r="AW403" s="613" t="str">
        <f>IFERROR(VLOOKUP(功能_33[[#This Row],[流程]],#REF!,1,FALSE),"")</f>
        <v/>
      </c>
    </row>
    <row r="404" spans="3:49" ht="14.25" customHeight="1" x14ac:dyDescent="0.3">
      <c r="C404" s="293" t="s">
        <v>98</v>
      </c>
      <c r="D404" s="293" t="s">
        <v>2927</v>
      </c>
      <c r="E404" s="292" t="s">
        <v>1142</v>
      </c>
      <c r="F404" s="293" t="s">
        <v>1143</v>
      </c>
      <c r="G404" s="293" t="s">
        <v>1144</v>
      </c>
      <c r="H404" s="292" t="s">
        <v>138</v>
      </c>
      <c r="I404" s="292" t="s">
        <v>139</v>
      </c>
      <c r="J404" s="299"/>
      <c r="K404" s="300">
        <v>44515</v>
      </c>
      <c r="L404" s="300">
        <v>44517</v>
      </c>
      <c r="M404" s="300">
        <v>44533</v>
      </c>
      <c r="N404" s="292" t="s">
        <v>7</v>
      </c>
      <c r="O404" s="292" t="s">
        <v>25</v>
      </c>
      <c r="T404" s="292"/>
      <c r="V404" s="292"/>
      <c r="W404" s="292"/>
      <c r="X404" s="293" t="str">
        <f>VLOOKUP(功能_33[[#This Row],[User]],SKL放款!A:G,7,FALSE)</f>
        <v>放款管理課</v>
      </c>
      <c r="Y404" s="300">
        <v>44533</v>
      </c>
      <c r="Z404" s="300" t="s">
        <v>135</v>
      </c>
      <c r="AA404" s="300">
        <v>44540</v>
      </c>
      <c r="AB404" s="300">
        <v>44540</v>
      </c>
      <c r="AC404" s="300"/>
      <c r="AD404" s="300"/>
      <c r="AE404" s="300"/>
      <c r="AF404" s="356"/>
      <c r="AG404" s="300" t="str">
        <f>IFERROR(IF(VLOOKUP(功能_33[[#This Row],[功能代號]],E:Q,11,FALSE)=0,"",VLOOKUP(功能_33[[#This Row],[功能代號]],E:Q,11,FALSE)),"")</f>
        <v>邱怡婷</v>
      </c>
      <c r="AH404" s="300"/>
      <c r="AI404" s="300"/>
      <c r="AJ404" s="293"/>
      <c r="AN404" s="293" t="str">
        <f>VLOOKUP(功能_33[[#This Row],[功能代號]],需二審tmp!A:A,1,FALSE)</f>
        <v>L8030</v>
      </c>
      <c r="AO404" s="357">
        <v>44533</v>
      </c>
      <c r="AQ404" s="579" t="str">
        <f t="shared" si="40"/>
        <v/>
      </c>
      <c r="AR404" s="581" t="str">
        <f t="shared" si="41"/>
        <v>8-3</v>
      </c>
      <c r="AS404" s="583" t="str">
        <f t="shared" si="42"/>
        <v/>
      </c>
      <c r="AT404" s="585" t="str">
        <f t="shared" si="43"/>
        <v/>
      </c>
      <c r="AU404" s="587" t="str">
        <f t="shared" si="44"/>
        <v/>
      </c>
      <c r="AV404" s="589" t="str">
        <f t="shared" si="45"/>
        <v/>
      </c>
      <c r="AW404" s="613" t="str">
        <f>IFERROR(VLOOKUP(功能_33[[#This Row],[流程]],#REF!,1,FALSE),"")</f>
        <v/>
      </c>
    </row>
    <row r="405" spans="3:49" ht="14.25" customHeight="1" x14ac:dyDescent="0.3">
      <c r="C405" s="293" t="s">
        <v>98</v>
      </c>
      <c r="D405" s="293" t="s">
        <v>2927</v>
      </c>
      <c r="E405" s="292" t="s">
        <v>1145</v>
      </c>
      <c r="F405" s="293" t="s">
        <v>1146</v>
      </c>
      <c r="G405" s="293" t="s">
        <v>1144</v>
      </c>
      <c r="H405" s="292" t="s">
        <v>138</v>
      </c>
      <c r="I405" s="292" t="s">
        <v>139</v>
      </c>
      <c r="J405" s="299"/>
      <c r="K405" s="300">
        <v>44515</v>
      </c>
      <c r="L405" s="300">
        <v>44517</v>
      </c>
      <c r="M405" s="300">
        <v>44536</v>
      </c>
      <c r="N405" s="292" t="s">
        <v>7</v>
      </c>
      <c r="O405" s="292" t="s">
        <v>25</v>
      </c>
      <c r="T405" s="292"/>
      <c r="V405" s="292"/>
      <c r="W405" s="292"/>
      <c r="X405" s="293" t="str">
        <f>VLOOKUP(功能_33[[#This Row],[User]],SKL放款!A:G,7,FALSE)</f>
        <v>放款管理課</v>
      </c>
      <c r="Y405" s="300">
        <v>44533</v>
      </c>
      <c r="Z405" s="300" t="s">
        <v>198</v>
      </c>
      <c r="AA405" s="300">
        <v>44540</v>
      </c>
      <c r="AB405" s="300">
        <v>44540</v>
      </c>
      <c r="AC405" s="300"/>
      <c r="AD405" s="300"/>
      <c r="AE405" s="300"/>
      <c r="AF405" s="356"/>
      <c r="AG405" s="300" t="str">
        <f>IFERROR(IF(VLOOKUP(功能_33[[#This Row],[功能代號]],E:Q,11,FALSE)=0,"",VLOOKUP(功能_33[[#This Row],[功能代號]],E:Q,11,FALSE)),"")</f>
        <v>邱怡婷</v>
      </c>
      <c r="AH405" s="300"/>
      <c r="AI405" s="300"/>
      <c r="AJ405" s="293"/>
      <c r="AN405" s="293" t="e">
        <f>VLOOKUP(功能_33[[#This Row],[功能代號]],需二審tmp!A:A,1,FALSE)</f>
        <v>#N/A</v>
      </c>
      <c r="AO405" s="357">
        <v>44533</v>
      </c>
      <c r="AQ405" s="579" t="str">
        <f t="shared" si="40"/>
        <v/>
      </c>
      <c r="AR405" s="581" t="str">
        <f t="shared" si="41"/>
        <v>8-3</v>
      </c>
      <c r="AS405" s="583" t="str">
        <f t="shared" si="42"/>
        <v/>
      </c>
      <c r="AT405" s="585" t="str">
        <f t="shared" si="43"/>
        <v/>
      </c>
      <c r="AU405" s="587" t="str">
        <f t="shared" si="44"/>
        <v/>
      </c>
      <c r="AV405" s="589" t="str">
        <f t="shared" si="45"/>
        <v/>
      </c>
      <c r="AW405" s="613" t="str">
        <f>IFERROR(VLOOKUP(功能_33[[#This Row],[流程]],#REF!,1,FALSE),"")</f>
        <v/>
      </c>
    </row>
    <row r="406" spans="3:49" ht="14.25" customHeight="1" x14ac:dyDescent="0.3">
      <c r="C406" s="293" t="s">
        <v>98</v>
      </c>
      <c r="D406" s="293" t="s">
        <v>2927</v>
      </c>
      <c r="E406" s="292" t="s">
        <v>1147</v>
      </c>
      <c r="F406" s="293" t="s">
        <v>1148</v>
      </c>
      <c r="G406" s="293" t="s">
        <v>1144</v>
      </c>
      <c r="H406" s="292" t="s">
        <v>138</v>
      </c>
      <c r="I406" s="292" t="s">
        <v>139</v>
      </c>
      <c r="J406" s="299"/>
      <c r="K406" s="300">
        <v>44515</v>
      </c>
      <c r="L406" s="300">
        <v>44517</v>
      </c>
      <c r="M406" s="300">
        <v>44533</v>
      </c>
      <c r="N406" s="292" t="s">
        <v>7</v>
      </c>
      <c r="O406" s="292" t="s">
        <v>25</v>
      </c>
      <c r="T406" s="292"/>
      <c r="V406" s="292"/>
      <c r="W406" s="292"/>
      <c r="X406" s="293" t="str">
        <f>VLOOKUP(功能_33[[#This Row],[User]],SKL放款!A:G,7,FALSE)</f>
        <v>放款管理課</v>
      </c>
      <c r="Y406" s="300">
        <v>44533</v>
      </c>
      <c r="Z406" s="300" t="s">
        <v>135</v>
      </c>
      <c r="AA406" s="300">
        <v>44540</v>
      </c>
      <c r="AB406" s="300">
        <v>44540</v>
      </c>
      <c r="AC406" s="300"/>
      <c r="AD406" s="300"/>
      <c r="AE406" s="300"/>
      <c r="AF406" s="356"/>
      <c r="AG406" s="300" t="str">
        <f>IFERROR(IF(VLOOKUP(功能_33[[#This Row],[功能代號]],E:Q,11,FALSE)=0,"",VLOOKUP(功能_33[[#This Row],[功能代號]],E:Q,11,FALSE)),"")</f>
        <v>邱怡婷</v>
      </c>
      <c r="AH406" s="300"/>
      <c r="AI406" s="300"/>
      <c r="AJ406" s="293"/>
      <c r="AN406" s="293" t="str">
        <f>VLOOKUP(功能_33[[#This Row],[功能代號]],需二審tmp!A:A,1,FALSE)</f>
        <v>L8032</v>
      </c>
      <c r="AO406" s="357">
        <v>44533</v>
      </c>
      <c r="AQ406" s="579" t="str">
        <f t="shared" si="40"/>
        <v/>
      </c>
      <c r="AR406" s="581" t="str">
        <f t="shared" si="41"/>
        <v>8-3</v>
      </c>
      <c r="AS406" s="583" t="str">
        <f t="shared" si="42"/>
        <v/>
      </c>
      <c r="AT406" s="585" t="str">
        <f t="shared" si="43"/>
        <v/>
      </c>
      <c r="AU406" s="587" t="str">
        <f t="shared" si="44"/>
        <v/>
      </c>
      <c r="AV406" s="589" t="str">
        <f t="shared" si="45"/>
        <v/>
      </c>
      <c r="AW406" s="613" t="str">
        <f>IFERROR(VLOOKUP(功能_33[[#This Row],[流程]],#REF!,1,FALSE),"")</f>
        <v/>
      </c>
    </row>
    <row r="407" spans="3:49" ht="14.25" customHeight="1" x14ac:dyDescent="0.3">
      <c r="C407" s="293" t="s">
        <v>98</v>
      </c>
      <c r="D407" s="293" t="s">
        <v>2927</v>
      </c>
      <c r="E407" s="292" t="s">
        <v>1149</v>
      </c>
      <c r="F407" s="293" t="s">
        <v>1150</v>
      </c>
      <c r="G407" s="293" t="s">
        <v>1144</v>
      </c>
      <c r="H407" s="292" t="s">
        <v>138</v>
      </c>
      <c r="I407" s="292" t="s">
        <v>139</v>
      </c>
      <c r="J407" s="299"/>
      <c r="K407" s="300">
        <v>44515</v>
      </c>
      <c r="L407" s="300">
        <v>44517</v>
      </c>
      <c r="M407" s="300">
        <v>44536</v>
      </c>
      <c r="N407" s="292" t="s">
        <v>7</v>
      </c>
      <c r="O407" s="292" t="s">
        <v>25</v>
      </c>
      <c r="T407" s="292"/>
      <c r="V407" s="292"/>
      <c r="W407" s="292"/>
      <c r="X407" s="293" t="str">
        <f>VLOOKUP(功能_33[[#This Row],[User]],SKL放款!A:G,7,FALSE)</f>
        <v>放款管理課</v>
      </c>
      <c r="Y407" s="300">
        <v>44533</v>
      </c>
      <c r="Z407" s="300" t="s">
        <v>198</v>
      </c>
      <c r="AA407" s="300">
        <v>44540</v>
      </c>
      <c r="AB407" s="300">
        <v>44540</v>
      </c>
      <c r="AC407" s="300"/>
      <c r="AD407" s="300"/>
      <c r="AE407" s="300"/>
      <c r="AF407" s="356"/>
      <c r="AG407" s="300" t="str">
        <f>IFERROR(IF(VLOOKUP(功能_33[[#This Row],[功能代號]],E:Q,11,FALSE)=0,"",VLOOKUP(功能_33[[#This Row],[功能代號]],E:Q,11,FALSE)),"")</f>
        <v>邱怡婷</v>
      </c>
      <c r="AH407" s="300"/>
      <c r="AI407" s="300"/>
      <c r="AJ407" s="293"/>
      <c r="AN407" s="293" t="e">
        <f>VLOOKUP(功能_33[[#This Row],[功能代號]],需二審tmp!A:A,1,FALSE)</f>
        <v>#N/A</v>
      </c>
      <c r="AO407" s="357">
        <v>44533</v>
      </c>
      <c r="AQ407" s="579" t="str">
        <f t="shared" si="40"/>
        <v/>
      </c>
      <c r="AR407" s="581" t="str">
        <f t="shared" si="41"/>
        <v>8-3</v>
      </c>
      <c r="AS407" s="583" t="str">
        <f t="shared" si="42"/>
        <v/>
      </c>
      <c r="AT407" s="585" t="str">
        <f t="shared" si="43"/>
        <v/>
      </c>
      <c r="AU407" s="587" t="str">
        <f t="shared" si="44"/>
        <v/>
      </c>
      <c r="AV407" s="589" t="str">
        <f t="shared" si="45"/>
        <v/>
      </c>
      <c r="AW407" s="613" t="str">
        <f>IFERROR(VLOOKUP(功能_33[[#This Row],[流程]],#REF!,1,FALSE),"")</f>
        <v/>
      </c>
    </row>
    <row r="408" spans="3:49" ht="14.25" customHeight="1" x14ac:dyDescent="0.3">
      <c r="C408" s="293" t="s">
        <v>98</v>
      </c>
      <c r="D408" s="293" t="s">
        <v>2927</v>
      </c>
      <c r="E408" s="292" t="s">
        <v>1151</v>
      </c>
      <c r="F408" s="293" t="s">
        <v>1152</v>
      </c>
      <c r="G408" s="293" t="s">
        <v>1144</v>
      </c>
      <c r="H408" s="292" t="s">
        <v>138</v>
      </c>
      <c r="I408" s="292" t="s">
        <v>139</v>
      </c>
      <c r="J408" s="299"/>
      <c r="K408" s="300">
        <v>44515</v>
      </c>
      <c r="L408" s="300">
        <v>44517</v>
      </c>
      <c r="M408" s="300">
        <v>44536</v>
      </c>
      <c r="N408" s="292" t="s">
        <v>7</v>
      </c>
      <c r="O408" s="292" t="s">
        <v>25</v>
      </c>
      <c r="T408" s="292"/>
      <c r="V408" s="292"/>
      <c r="W408" s="292"/>
      <c r="X408" s="293" t="str">
        <f>VLOOKUP(功能_33[[#This Row],[User]],SKL放款!A:G,7,FALSE)</f>
        <v>放款管理課</v>
      </c>
      <c r="Y408" s="300">
        <v>44533</v>
      </c>
      <c r="Z408" s="300" t="s">
        <v>198</v>
      </c>
      <c r="AA408" s="300">
        <v>44540</v>
      </c>
      <c r="AB408" s="300">
        <v>44540</v>
      </c>
      <c r="AC408" s="300"/>
      <c r="AD408" s="300"/>
      <c r="AE408" s="300"/>
      <c r="AF408" s="356"/>
      <c r="AG408" s="300" t="str">
        <f>IFERROR(IF(VLOOKUP(功能_33[[#This Row],[功能代號]],E:Q,11,FALSE)=0,"",VLOOKUP(功能_33[[#This Row],[功能代號]],E:Q,11,FALSE)),"")</f>
        <v>邱怡婷</v>
      </c>
      <c r="AH408" s="300"/>
      <c r="AI408" s="300"/>
      <c r="AJ408" s="293"/>
      <c r="AN408" s="293" t="e">
        <f>VLOOKUP(功能_33[[#This Row],[功能代號]],需二審tmp!A:A,1,FALSE)</f>
        <v>#N/A</v>
      </c>
      <c r="AO408" s="357">
        <v>44533</v>
      </c>
      <c r="AQ408" s="579" t="str">
        <f t="shared" si="40"/>
        <v/>
      </c>
      <c r="AR408" s="581" t="str">
        <f t="shared" si="41"/>
        <v>8-3</v>
      </c>
      <c r="AS408" s="583" t="str">
        <f t="shared" si="42"/>
        <v/>
      </c>
      <c r="AT408" s="585" t="str">
        <f t="shared" si="43"/>
        <v/>
      </c>
      <c r="AU408" s="587" t="str">
        <f t="shared" si="44"/>
        <v/>
      </c>
      <c r="AV408" s="589" t="str">
        <f t="shared" si="45"/>
        <v/>
      </c>
      <c r="AW408" s="613" t="str">
        <f>IFERROR(VLOOKUP(功能_33[[#This Row],[流程]],#REF!,1,FALSE),"")</f>
        <v/>
      </c>
    </row>
    <row r="409" spans="3:49" ht="14.25" customHeight="1" x14ac:dyDescent="0.3">
      <c r="C409" s="293" t="s">
        <v>98</v>
      </c>
      <c r="D409" s="293" t="s">
        <v>2927</v>
      </c>
      <c r="E409" s="292" t="s">
        <v>1153</v>
      </c>
      <c r="F409" s="293" t="s">
        <v>1154</v>
      </c>
      <c r="G409" s="293" t="s">
        <v>1144</v>
      </c>
      <c r="H409" s="292" t="s">
        <v>138</v>
      </c>
      <c r="I409" s="292" t="s">
        <v>139</v>
      </c>
      <c r="J409" s="299"/>
      <c r="K409" s="300">
        <v>44515</v>
      </c>
      <c r="L409" s="300">
        <v>44517</v>
      </c>
      <c r="M409" s="300">
        <v>44536</v>
      </c>
      <c r="N409" s="292" t="s">
        <v>7</v>
      </c>
      <c r="O409" s="292" t="s">
        <v>25</v>
      </c>
      <c r="T409" s="292"/>
      <c r="V409" s="292"/>
      <c r="W409" s="292"/>
      <c r="X409" s="293" t="str">
        <f>VLOOKUP(功能_33[[#This Row],[User]],SKL放款!A:G,7,FALSE)</f>
        <v>放款管理課</v>
      </c>
      <c r="Y409" s="300">
        <v>44533</v>
      </c>
      <c r="Z409" s="300" t="s">
        <v>198</v>
      </c>
      <c r="AA409" s="300">
        <v>44540</v>
      </c>
      <c r="AB409" s="300">
        <v>44540</v>
      </c>
      <c r="AC409" s="300"/>
      <c r="AD409" s="300"/>
      <c r="AE409" s="300"/>
      <c r="AF409" s="356"/>
      <c r="AG409" s="300" t="str">
        <f>IFERROR(IF(VLOOKUP(功能_33[[#This Row],[功能代號]],E:Q,11,FALSE)=0,"",VLOOKUP(功能_33[[#This Row],[功能代號]],E:Q,11,FALSE)),"")</f>
        <v>邱怡婷</v>
      </c>
      <c r="AH409" s="300"/>
      <c r="AI409" s="300"/>
      <c r="AJ409" s="293"/>
      <c r="AN409" s="293" t="e">
        <f>VLOOKUP(功能_33[[#This Row],[功能代號]],需二審tmp!A:A,1,FALSE)</f>
        <v>#N/A</v>
      </c>
      <c r="AO409" s="357">
        <v>44533</v>
      </c>
      <c r="AQ409" s="579" t="str">
        <f t="shared" si="40"/>
        <v/>
      </c>
      <c r="AR409" s="581" t="str">
        <f t="shared" si="41"/>
        <v>8-3</v>
      </c>
      <c r="AS409" s="583" t="str">
        <f t="shared" si="42"/>
        <v/>
      </c>
      <c r="AT409" s="585" t="str">
        <f t="shared" si="43"/>
        <v/>
      </c>
      <c r="AU409" s="587" t="str">
        <f t="shared" si="44"/>
        <v/>
      </c>
      <c r="AV409" s="589" t="str">
        <f t="shared" si="45"/>
        <v/>
      </c>
      <c r="AW409" s="613" t="str">
        <f>IFERROR(VLOOKUP(功能_33[[#This Row],[流程]],#REF!,1,FALSE),"")</f>
        <v/>
      </c>
    </row>
    <row r="410" spans="3:49" ht="14.25" customHeight="1" x14ac:dyDescent="0.3">
      <c r="C410" s="293" t="s">
        <v>98</v>
      </c>
      <c r="D410" s="293" t="s">
        <v>2927</v>
      </c>
      <c r="E410" s="292" t="s">
        <v>1155</v>
      </c>
      <c r="F410" s="293" t="s">
        <v>1156</v>
      </c>
      <c r="G410" s="293" t="s">
        <v>1144</v>
      </c>
      <c r="H410" s="292" t="s">
        <v>138</v>
      </c>
      <c r="I410" s="292" t="s">
        <v>139</v>
      </c>
      <c r="J410" s="299"/>
      <c r="K410" s="300">
        <v>44515</v>
      </c>
      <c r="L410" s="300">
        <v>44517</v>
      </c>
      <c r="M410" s="300">
        <v>44536</v>
      </c>
      <c r="N410" s="292" t="s">
        <v>7</v>
      </c>
      <c r="O410" s="292" t="s">
        <v>25</v>
      </c>
      <c r="T410" s="292"/>
      <c r="V410" s="292"/>
      <c r="W410" s="292"/>
      <c r="X410" s="293" t="str">
        <f>VLOOKUP(功能_33[[#This Row],[User]],SKL放款!A:G,7,FALSE)</f>
        <v>放款管理課</v>
      </c>
      <c r="Y410" s="300">
        <v>44533</v>
      </c>
      <c r="Z410" s="300" t="s">
        <v>198</v>
      </c>
      <c r="AA410" s="300">
        <v>44540</v>
      </c>
      <c r="AB410" s="300">
        <v>44540</v>
      </c>
      <c r="AC410" s="300"/>
      <c r="AD410" s="300"/>
      <c r="AE410" s="300"/>
      <c r="AF410" s="356"/>
      <c r="AG410" s="300" t="str">
        <f>IFERROR(IF(VLOOKUP(功能_33[[#This Row],[功能代號]],E:Q,11,FALSE)=0,"",VLOOKUP(功能_33[[#This Row],[功能代號]],E:Q,11,FALSE)),"")</f>
        <v>邱怡婷</v>
      </c>
      <c r="AH410" s="300"/>
      <c r="AI410" s="300"/>
      <c r="AJ410" s="293"/>
      <c r="AN410" s="293" t="e">
        <f>VLOOKUP(功能_33[[#This Row],[功能代號]],需二審tmp!A:A,1,FALSE)</f>
        <v>#N/A</v>
      </c>
      <c r="AO410" s="357">
        <v>44533</v>
      </c>
      <c r="AQ410" s="579" t="str">
        <f t="shared" si="40"/>
        <v/>
      </c>
      <c r="AR410" s="581" t="str">
        <f t="shared" si="41"/>
        <v>8-3</v>
      </c>
      <c r="AS410" s="583" t="str">
        <f t="shared" si="42"/>
        <v/>
      </c>
      <c r="AT410" s="585" t="str">
        <f t="shared" si="43"/>
        <v/>
      </c>
      <c r="AU410" s="587" t="str">
        <f t="shared" si="44"/>
        <v/>
      </c>
      <c r="AV410" s="589" t="str">
        <f t="shared" si="45"/>
        <v/>
      </c>
      <c r="AW410" s="613" t="str">
        <f>IFERROR(VLOOKUP(功能_33[[#This Row],[流程]],#REF!,1,FALSE),"")</f>
        <v/>
      </c>
    </row>
    <row r="411" spans="3:49" ht="14.25" customHeight="1" x14ac:dyDescent="0.3">
      <c r="C411" s="293" t="s">
        <v>98</v>
      </c>
      <c r="D411" s="293" t="s">
        <v>2927</v>
      </c>
      <c r="E411" s="292" t="s">
        <v>1157</v>
      </c>
      <c r="F411" s="293" t="s">
        <v>1158</v>
      </c>
      <c r="G411" s="293" t="s">
        <v>1144</v>
      </c>
      <c r="H411" s="292" t="s">
        <v>138</v>
      </c>
      <c r="I411" s="292" t="s">
        <v>139</v>
      </c>
      <c r="J411" s="299"/>
      <c r="K411" s="300">
        <v>44515</v>
      </c>
      <c r="L411" s="300">
        <v>44517</v>
      </c>
      <c r="M411" s="300">
        <v>44536</v>
      </c>
      <c r="N411" s="292" t="s">
        <v>7</v>
      </c>
      <c r="O411" s="292" t="s">
        <v>25</v>
      </c>
      <c r="T411" s="292"/>
      <c r="V411" s="292"/>
      <c r="W411" s="292"/>
      <c r="X411" s="293" t="str">
        <f>VLOOKUP(功能_33[[#This Row],[User]],SKL放款!A:G,7,FALSE)</f>
        <v>放款管理課</v>
      </c>
      <c r="Y411" s="300">
        <v>44533</v>
      </c>
      <c r="Z411" s="300" t="s">
        <v>198</v>
      </c>
      <c r="AA411" s="300">
        <v>44540</v>
      </c>
      <c r="AB411" s="300">
        <v>44540</v>
      </c>
      <c r="AC411" s="300"/>
      <c r="AD411" s="300"/>
      <c r="AE411" s="300"/>
      <c r="AF411" s="356"/>
      <c r="AG411" s="300" t="str">
        <f>IFERROR(IF(VLOOKUP(功能_33[[#This Row],[功能代號]],E:Q,11,FALSE)=0,"",VLOOKUP(功能_33[[#This Row],[功能代號]],E:Q,11,FALSE)),"")</f>
        <v>邱怡婷</v>
      </c>
      <c r="AH411" s="300"/>
      <c r="AI411" s="300"/>
      <c r="AJ411" s="293"/>
      <c r="AN411" s="293" t="e">
        <f>VLOOKUP(功能_33[[#This Row],[功能代號]],需二審tmp!A:A,1,FALSE)</f>
        <v>#N/A</v>
      </c>
      <c r="AO411" s="357">
        <v>44533</v>
      </c>
      <c r="AQ411" s="579" t="str">
        <f t="shared" si="40"/>
        <v/>
      </c>
      <c r="AR411" s="581" t="str">
        <f t="shared" si="41"/>
        <v>8-3</v>
      </c>
      <c r="AS411" s="583" t="str">
        <f t="shared" si="42"/>
        <v/>
      </c>
      <c r="AT411" s="585" t="str">
        <f t="shared" si="43"/>
        <v/>
      </c>
      <c r="AU411" s="587" t="str">
        <f t="shared" si="44"/>
        <v/>
      </c>
      <c r="AV411" s="589" t="str">
        <f t="shared" si="45"/>
        <v/>
      </c>
      <c r="AW411" s="613" t="str">
        <f>IFERROR(VLOOKUP(功能_33[[#This Row],[流程]],#REF!,1,FALSE),"")</f>
        <v/>
      </c>
    </row>
    <row r="412" spans="3:49" ht="14.25" customHeight="1" x14ac:dyDescent="0.3">
      <c r="C412" s="293" t="s">
        <v>98</v>
      </c>
      <c r="D412" s="293" t="s">
        <v>2927</v>
      </c>
      <c r="E412" s="292" t="s">
        <v>1159</v>
      </c>
      <c r="F412" s="293" t="s">
        <v>1160</v>
      </c>
      <c r="G412" s="293" t="s">
        <v>1144</v>
      </c>
      <c r="H412" s="292" t="s">
        <v>138</v>
      </c>
      <c r="I412" s="292" t="s">
        <v>139</v>
      </c>
      <c r="J412" s="299"/>
      <c r="K412" s="300">
        <v>44515</v>
      </c>
      <c r="L412" s="300">
        <v>44517</v>
      </c>
      <c r="M412" s="300">
        <v>44533</v>
      </c>
      <c r="N412" s="292" t="s">
        <v>7</v>
      </c>
      <c r="O412" s="292" t="s">
        <v>25</v>
      </c>
      <c r="T412" s="292"/>
      <c r="V412" s="292"/>
      <c r="W412" s="292"/>
      <c r="X412" s="293" t="str">
        <f>VLOOKUP(功能_33[[#This Row],[User]],SKL放款!A:G,7,FALSE)</f>
        <v>放款管理課</v>
      </c>
      <c r="Y412" s="300">
        <v>44533</v>
      </c>
      <c r="Z412" s="300" t="s">
        <v>135</v>
      </c>
      <c r="AA412" s="300">
        <v>44540</v>
      </c>
      <c r="AB412" s="300">
        <v>44540</v>
      </c>
      <c r="AC412" s="300"/>
      <c r="AD412" s="300"/>
      <c r="AE412" s="300"/>
      <c r="AF412" s="356"/>
      <c r="AG412" s="300" t="str">
        <f>IFERROR(IF(VLOOKUP(功能_33[[#This Row],[功能代號]],E:Q,11,FALSE)=0,"",VLOOKUP(功能_33[[#This Row],[功能代號]],E:Q,11,FALSE)),"")</f>
        <v>邱怡婷</v>
      </c>
      <c r="AH412" s="300"/>
      <c r="AI412" s="300"/>
      <c r="AJ412" s="293"/>
      <c r="AN412" s="293" t="str">
        <f>VLOOKUP(功能_33[[#This Row],[功能代號]],需二審tmp!A:A,1,FALSE)</f>
        <v>L8038</v>
      </c>
      <c r="AO412" s="357">
        <v>44533</v>
      </c>
      <c r="AQ412" s="579" t="str">
        <f t="shared" si="40"/>
        <v/>
      </c>
      <c r="AR412" s="581" t="str">
        <f t="shared" si="41"/>
        <v>8-3</v>
      </c>
      <c r="AS412" s="583" t="str">
        <f t="shared" si="42"/>
        <v/>
      </c>
      <c r="AT412" s="585" t="str">
        <f t="shared" si="43"/>
        <v/>
      </c>
      <c r="AU412" s="587" t="str">
        <f t="shared" si="44"/>
        <v/>
      </c>
      <c r="AV412" s="589" t="str">
        <f t="shared" si="45"/>
        <v/>
      </c>
      <c r="AW412" s="613" t="str">
        <f>IFERROR(VLOOKUP(功能_33[[#This Row],[流程]],#REF!,1,FALSE),"")</f>
        <v/>
      </c>
    </row>
    <row r="413" spans="3:49" ht="14.25" customHeight="1" x14ac:dyDescent="0.3">
      <c r="C413" s="293" t="s">
        <v>98</v>
      </c>
      <c r="D413" s="293" t="s">
        <v>2927</v>
      </c>
      <c r="E413" s="292" t="s">
        <v>1161</v>
      </c>
      <c r="F413" s="293" t="s">
        <v>1162</v>
      </c>
      <c r="G413" s="293" t="s">
        <v>1144</v>
      </c>
      <c r="H413" s="292" t="s">
        <v>138</v>
      </c>
      <c r="I413" s="292" t="s">
        <v>139</v>
      </c>
      <c r="J413" s="299"/>
      <c r="K413" s="300">
        <v>44515</v>
      </c>
      <c r="L413" s="300">
        <v>44517</v>
      </c>
      <c r="M413" s="300">
        <v>44533</v>
      </c>
      <c r="N413" s="292" t="s">
        <v>7</v>
      </c>
      <c r="O413" s="292" t="s">
        <v>25</v>
      </c>
      <c r="T413" s="292"/>
      <c r="V413" s="292"/>
      <c r="W413" s="292"/>
      <c r="X413" s="293" t="str">
        <f>VLOOKUP(功能_33[[#This Row],[User]],SKL放款!A:G,7,FALSE)</f>
        <v>放款管理課</v>
      </c>
      <c r="Y413" s="300">
        <v>44533</v>
      </c>
      <c r="Z413" s="300" t="s">
        <v>135</v>
      </c>
      <c r="AA413" s="300">
        <v>44540</v>
      </c>
      <c r="AB413" s="300">
        <v>44540</v>
      </c>
      <c r="AC413" s="300"/>
      <c r="AD413" s="300"/>
      <c r="AE413" s="300"/>
      <c r="AF413" s="356"/>
      <c r="AG413" s="300" t="str">
        <f>IFERROR(IF(VLOOKUP(功能_33[[#This Row],[功能代號]],E:Q,11,FALSE)=0,"",VLOOKUP(功能_33[[#This Row],[功能代號]],E:Q,11,FALSE)),"")</f>
        <v>邱怡婷</v>
      </c>
      <c r="AH413" s="300"/>
      <c r="AI413" s="300"/>
      <c r="AJ413" s="293"/>
      <c r="AN413" s="293" t="str">
        <f>VLOOKUP(功能_33[[#This Row],[功能代號]],需二審tmp!A:A,1,FALSE)</f>
        <v>L8039</v>
      </c>
      <c r="AO413" s="357">
        <v>44533</v>
      </c>
      <c r="AQ413" s="579" t="str">
        <f t="shared" si="40"/>
        <v/>
      </c>
      <c r="AR413" s="581" t="str">
        <f t="shared" si="41"/>
        <v>8-3</v>
      </c>
      <c r="AS413" s="583" t="str">
        <f t="shared" si="42"/>
        <v/>
      </c>
      <c r="AT413" s="585" t="str">
        <f t="shared" si="43"/>
        <v/>
      </c>
      <c r="AU413" s="587" t="str">
        <f t="shared" si="44"/>
        <v/>
      </c>
      <c r="AV413" s="589" t="str">
        <f t="shared" si="45"/>
        <v/>
      </c>
      <c r="AW413" s="613" t="str">
        <f>IFERROR(VLOOKUP(功能_33[[#This Row],[流程]],#REF!,1,FALSE),"")</f>
        <v/>
      </c>
    </row>
    <row r="414" spans="3:49" ht="14.25" customHeight="1" x14ac:dyDescent="0.3">
      <c r="C414" s="293" t="s">
        <v>98</v>
      </c>
      <c r="D414" s="293" t="s">
        <v>2927</v>
      </c>
      <c r="E414" s="292" t="s">
        <v>1163</v>
      </c>
      <c r="F414" s="293" t="s">
        <v>1164</v>
      </c>
      <c r="G414" s="293" t="s">
        <v>1144</v>
      </c>
      <c r="H414" s="292" t="s">
        <v>138</v>
      </c>
      <c r="I414" s="292" t="s">
        <v>139</v>
      </c>
      <c r="J414" s="299"/>
      <c r="K414" s="300">
        <v>44515</v>
      </c>
      <c r="L414" s="300">
        <v>44517</v>
      </c>
      <c r="M414" s="300">
        <v>44536</v>
      </c>
      <c r="N414" s="292" t="s">
        <v>7</v>
      </c>
      <c r="O414" s="292" t="s">
        <v>25</v>
      </c>
      <c r="T414" s="292"/>
      <c r="V414" s="292"/>
      <c r="W414" s="292"/>
      <c r="X414" s="293" t="str">
        <f>VLOOKUP(功能_33[[#This Row],[User]],SKL放款!A:G,7,FALSE)</f>
        <v>放款管理課</v>
      </c>
      <c r="Y414" s="300">
        <v>44533</v>
      </c>
      <c r="Z414" s="300" t="s">
        <v>198</v>
      </c>
      <c r="AA414" s="300">
        <v>44540</v>
      </c>
      <c r="AB414" s="300">
        <v>44540</v>
      </c>
      <c r="AC414" s="300"/>
      <c r="AD414" s="300"/>
      <c r="AE414" s="300"/>
      <c r="AF414" s="356"/>
      <c r="AG414" s="300" t="str">
        <f>IFERROR(IF(VLOOKUP(功能_33[[#This Row],[功能代號]],E:Q,11,FALSE)=0,"",VLOOKUP(功能_33[[#This Row],[功能代號]],E:Q,11,FALSE)),"")</f>
        <v>邱怡婷</v>
      </c>
      <c r="AH414" s="300"/>
      <c r="AI414" s="300"/>
      <c r="AJ414" s="293"/>
      <c r="AN414" s="293" t="e">
        <f>VLOOKUP(功能_33[[#This Row],[功能代號]],需二審tmp!A:A,1,FALSE)</f>
        <v>#N/A</v>
      </c>
      <c r="AO414" s="357">
        <v>44533</v>
      </c>
      <c r="AQ414" s="579" t="str">
        <f t="shared" si="40"/>
        <v/>
      </c>
      <c r="AR414" s="581" t="str">
        <f t="shared" si="41"/>
        <v>8-3</v>
      </c>
      <c r="AS414" s="583" t="str">
        <f t="shared" si="42"/>
        <v/>
      </c>
      <c r="AT414" s="585" t="str">
        <f t="shared" si="43"/>
        <v/>
      </c>
      <c r="AU414" s="587" t="str">
        <f t="shared" si="44"/>
        <v/>
      </c>
      <c r="AV414" s="589" t="str">
        <f t="shared" si="45"/>
        <v/>
      </c>
      <c r="AW414" s="613" t="str">
        <f>IFERROR(VLOOKUP(功能_33[[#This Row],[流程]],#REF!,1,FALSE),"")</f>
        <v/>
      </c>
    </row>
    <row r="415" spans="3:49" ht="14.25" customHeight="1" x14ac:dyDescent="0.3">
      <c r="C415" s="293" t="s">
        <v>98</v>
      </c>
      <c r="D415" s="293" t="s">
        <v>2927</v>
      </c>
      <c r="E415" s="292" t="s">
        <v>1165</v>
      </c>
      <c r="F415" s="293" t="s">
        <v>1166</v>
      </c>
      <c r="G415" s="293" t="s">
        <v>1144</v>
      </c>
      <c r="H415" s="292" t="s">
        <v>138</v>
      </c>
      <c r="I415" s="292" t="s">
        <v>139</v>
      </c>
      <c r="J415" s="299"/>
      <c r="K415" s="300">
        <v>44516</v>
      </c>
      <c r="L415" s="300">
        <v>44517</v>
      </c>
      <c r="M415" s="300">
        <v>44536</v>
      </c>
      <c r="N415" s="292" t="s">
        <v>7</v>
      </c>
      <c r="O415" s="292" t="s">
        <v>25</v>
      </c>
      <c r="T415" s="292"/>
      <c r="V415" s="292"/>
      <c r="W415" s="292"/>
      <c r="X415" s="293" t="str">
        <f>VLOOKUP(功能_33[[#This Row],[User]],SKL放款!A:G,7,FALSE)</f>
        <v>放款管理課</v>
      </c>
      <c r="Y415" s="300">
        <v>44533</v>
      </c>
      <c r="Z415" s="300" t="s">
        <v>198</v>
      </c>
      <c r="AA415" s="300">
        <v>44540</v>
      </c>
      <c r="AB415" s="300">
        <v>44540</v>
      </c>
      <c r="AC415" s="300"/>
      <c r="AD415" s="300"/>
      <c r="AE415" s="300"/>
      <c r="AF415" s="356"/>
      <c r="AG415" s="300" t="str">
        <f>IFERROR(IF(VLOOKUP(功能_33[[#This Row],[功能代號]],E:Q,11,FALSE)=0,"",VLOOKUP(功能_33[[#This Row],[功能代號]],E:Q,11,FALSE)),"")</f>
        <v>邱怡婷</v>
      </c>
      <c r="AH415" s="300"/>
      <c r="AI415" s="300"/>
      <c r="AJ415" s="293"/>
      <c r="AN415" s="293" t="e">
        <f>VLOOKUP(功能_33[[#This Row],[功能代號]],需二審tmp!A:A,1,FALSE)</f>
        <v>#N/A</v>
      </c>
      <c r="AO415" s="357">
        <v>44533</v>
      </c>
      <c r="AQ415" s="579" t="str">
        <f t="shared" si="40"/>
        <v/>
      </c>
      <c r="AR415" s="581" t="str">
        <f t="shared" si="41"/>
        <v>8-3</v>
      </c>
      <c r="AS415" s="583" t="str">
        <f t="shared" si="42"/>
        <v/>
      </c>
      <c r="AT415" s="585" t="str">
        <f t="shared" si="43"/>
        <v/>
      </c>
      <c r="AU415" s="587" t="str">
        <f t="shared" si="44"/>
        <v/>
      </c>
      <c r="AV415" s="589" t="str">
        <f t="shared" si="45"/>
        <v/>
      </c>
      <c r="AW415" s="613" t="str">
        <f>IFERROR(VLOOKUP(功能_33[[#This Row],[流程]],#REF!,1,FALSE),"")</f>
        <v/>
      </c>
    </row>
    <row r="416" spans="3:49" ht="14.25" customHeight="1" x14ac:dyDescent="0.3">
      <c r="C416" s="293" t="s">
        <v>98</v>
      </c>
      <c r="D416" s="293" t="s">
        <v>2927</v>
      </c>
      <c r="E416" s="292" t="s">
        <v>1167</v>
      </c>
      <c r="F416" s="293" t="s">
        <v>1168</v>
      </c>
      <c r="G416" s="293" t="s">
        <v>1144</v>
      </c>
      <c r="H416" s="292" t="s">
        <v>138</v>
      </c>
      <c r="I416" s="292" t="s">
        <v>139</v>
      </c>
      <c r="J416" s="299"/>
      <c r="K416" s="300">
        <v>44516</v>
      </c>
      <c r="L416" s="300">
        <v>44517</v>
      </c>
      <c r="M416" s="300">
        <v>44536</v>
      </c>
      <c r="N416" s="292" t="s">
        <v>7</v>
      </c>
      <c r="O416" s="292" t="s">
        <v>25</v>
      </c>
      <c r="T416" s="292"/>
      <c r="V416" s="292"/>
      <c r="W416" s="292"/>
      <c r="X416" s="293" t="str">
        <f>VLOOKUP(功能_33[[#This Row],[User]],SKL放款!A:G,7,FALSE)</f>
        <v>放款管理課</v>
      </c>
      <c r="Y416" s="300">
        <v>44533</v>
      </c>
      <c r="Z416" s="300" t="s">
        <v>198</v>
      </c>
      <c r="AA416" s="300">
        <v>44540</v>
      </c>
      <c r="AB416" s="300">
        <v>44540</v>
      </c>
      <c r="AC416" s="300"/>
      <c r="AD416" s="300"/>
      <c r="AE416" s="300"/>
      <c r="AF416" s="356"/>
      <c r="AG416" s="300" t="str">
        <f>IFERROR(IF(VLOOKUP(功能_33[[#This Row],[功能代號]],E:Q,11,FALSE)=0,"",VLOOKUP(功能_33[[#This Row],[功能代號]],E:Q,11,FALSE)),"")</f>
        <v>邱怡婷</v>
      </c>
      <c r="AH416" s="300"/>
      <c r="AI416" s="300"/>
      <c r="AJ416" s="293"/>
      <c r="AN416" s="293" t="e">
        <f>VLOOKUP(功能_33[[#This Row],[功能代號]],需二審tmp!A:A,1,FALSE)</f>
        <v>#N/A</v>
      </c>
      <c r="AO416" s="357">
        <v>44533</v>
      </c>
      <c r="AQ416" s="579" t="str">
        <f t="shared" si="40"/>
        <v/>
      </c>
      <c r="AR416" s="581" t="str">
        <f t="shared" si="41"/>
        <v>8-3</v>
      </c>
      <c r="AS416" s="583" t="str">
        <f t="shared" si="42"/>
        <v/>
      </c>
      <c r="AT416" s="585" t="str">
        <f t="shared" si="43"/>
        <v/>
      </c>
      <c r="AU416" s="587" t="str">
        <f t="shared" si="44"/>
        <v/>
      </c>
      <c r="AV416" s="589" t="str">
        <f t="shared" si="45"/>
        <v/>
      </c>
      <c r="AW416" s="613" t="str">
        <f>IFERROR(VLOOKUP(功能_33[[#This Row],[流程]],#REF!,1,FALSE),"")</f>
        <v/>
      </c>
    </row>
    <row r="417" spans="3:49" ht="14.25" customHeight="1" x14ac:dyDescent="0.3">
      <c r="C417" s="293" t="s">
        <v>98</v>
      </c>
      <c r="D417" s="293" t="s">
        <v>2927</v>
      </c>
      <c r="E417" s="292" t="s">
        <v>1169</v>
      </c>
      <c r="F417" s="293" t="s">
        <v>1170</v>
      </c>
      <c r="G417" s="293" t="s">
        <v>1144</v>
      </c>
      <c r="H417" s="292" t="s">
        <v>138</v>
      </c>
      <c r="I417" s="292" t="s">
        <v>139</v>
      </c>
      <c r="J417" s="299"/>
      <c r="K417" s="300">
        <v>44516</v>
      </c>
      <c r="L417" s="300">
        <v>44517</v>
      </c>
      <c r="M417" s="300">
        <v>44536</v>
      </c>
      <c r="N417" s="292" t="s">
        <v>7</v>
      </c>
      <c r="O417" s="292" t="s">
        <v>25</v>
      </c>
      <c r="T417" s="292"/>
      <c r="V417" s="292"/>
      <c r="W417" s="292"/>
      <c r="X417" s="293" t="str">
        <f>VLOOKUP(功能_33[[#This Row],[User]],SKL放款!A:G,7,FALSE)</f>
        <v>放款管理課</v>
      </c>
      <c r="Y417" s="300">
        <v>44533</v>
      </c>
      <c r="Z417" s="300" t="s">
        <v>198</v>
      </c>
      <c r="AA417" s="300">
        <v>44540</v>
      </c>
      <c r="AB417" s="300">
        <v>44540</v>
      </c>
      <c r="AC417" s="300"/>
      <c r="AD417" s="300"/>
      <c r="AE417" s="300"/>
      <c r="AF417" s="356"/>
      <c r="AG417" s="300" t="str">
        <f>IFERROR(IF(VLOOKUP(功能_33[[#This Row],[功能代號]],E:Q,11,FALSE)=0,"",VLOOKUP(功能_33[[#This Row],[功能代號]],E:Q,11,FALSE)),"")</f>
        <v>邱怡婷</v>
      </c>
      <c r="AH417" s="300"/>
      <c r="AI417" s="300"/>
      <c r="AJ417" s="293"/>
      <c r="AN417" s="293" t="e">
        <f>VLOOKUP(功能_33[[#This Row],[功能代號]],需二審tmp!A:A,1,FALSE)</f>
        <v>#N/A</v>
      </c>
      <c r="AO417" s="357">
        <v>44533</v>
      </c>
      <c r="AQ417" s="579" t="str">
        <f t="shared" si="40"/>
        <v/>
      </c>
      <c r="AR417" s="581" t="str">
        <f t="shared" si="41"/>
        <v>8-3</v>
      </c>
      <c r="AS417" s="583" t="str">
        <f t="shared" si="42"/>
        <v/>
      </c>
      <c r="AT417" s="585" t="str">
        <f t="shared" si="43"/>
        <v/>
      </c>
      <c r="AU417" s="587" t="str">
        <f t="shared" si="44"/>
        <v/>
      </c>
      <c r="AV417" s="589" t="str">
        <f t="shared" si="45"/>
        <v/>
      </c>
      <c r="AW417" s="613" t="str">
        <f>IFERROR(VLOOKUP(功能_33[[#This Row],[流程]],#REF!,1,FALSE),"")</f>
        <v/>
      </c>
    </row>
    <row r="418" spans="3:49" ht="14.25" customHeight="1" x14ac:dyDescent="0.3">
      <c r="C418" s="293" t="s">
        <v>98</v>
      </c>
      <c r="D418" s="293" t="s">
        <v>2927</v>
      </c>
      <c r="E418" s="292" t="s">
        <v>1171</v>
      </c>
      <c r="F418" s="293" t="s">
        <v>1172</v>
      </c>
      <c r="G418" s="293" t="s">
        <v>1144</v>
      </c>
      <c r="H418" s="292" t="s">
        <v>138</v>
      </c>
      <c r="I418" s="292" t="s">
        <v>139</v>
      </c>
      <c r="J418" s="299"/>
      <c r="K418" s="300">
        <v>44516</v>
      </c>
      <c r="L418" s="300">
        <v>44517</v>
      </c>
      <c r="M418" s="300">
        <v>44536</v>
      </c>
      <c r="N418" s="292" t="s">
        <v>7</v>
      </c>
      <c r="O418" s="292" t="s">
        <v>25</v>
      </c>
      <c r="T418" s="292"/>
      <c r="V418" s="292"/>
      <c r="W418" s="292"/>
      <c r="X418" s="293" t="str">
        <f>VLOOKUP(功能_33[[#This Row],[User]],SKL放款!A:G,7,FALSE)</f>
        <v>放款管理課</v>
      </c>
      <c r="Y418" s="300">
        <v>44533</v>
      </c>
      <c r="Z418" s="300" t="s">
        <v>198</v>
      </c>
      <c r="AA418" s="300">
        <v>44540</v>
      </c>
      <c r="AB418" s="300">
        <v>44540</v>
      </c>
      <c r="AC418" s="300"/>
      <c r="AD418" s="300"/>
      <c r="AE418" s="300"/>
      <c r="AF418" s="356"/>
      <c r="AG418" s="300" t="str">
        <f>IFERROR(IF(VLOOKUP(功能_33[[#This Row],[功能代號]],E:Q,11,FALSE)=0,"",VLOOKUP(功能_33[[#This Row],[功能代號]],E:Q,11,FALSE)),"")</f>
        <v>邱怡婷</v>
      </c>
      <c r="AH418" s="300"/>
      <c r="AI418" s="300"/>
      <c r="AJ418" s="293"/>
      <c r="AN418" s="293" t="e">
        <f>VLOOKUP(功能_33[[#This Row],[功能代號]],需二審tmp!A:A,1,FALSE)</f>
        <v>#N/A</v>
      </c>
      <c r="AO418" s="357">
        <v>44533</v>
      </c>
      <c r="AQ418" s="579" t="str">
        <f t="shared" si="40"/>
        <v/>
      </c>
      <c r="AR418" s="581" t="str">
        <f t="shared" si="41"/>
        <v>8-3</v>
      </c>
      <c r="AS418" s="583" t="str">
        <f t="shared" si="42"/>
        <v/>
      </c>
      <c r="AT418" s="585" t="str">
        <f t="shared" si="43"/>
        <v/>
      </c>
      <c r="AU418" s="587" t="str">
        <f t="shared" si="44"/>
        <v/>
      </c>
      <c r="AV418" s="589" t="str">
        <f t="shared" si="45"/>
        <v/>
      </c>
      <c r="AW418" s="613" t="str">
        <f>IFERROR(VLOOKUP(功能_33[[#This Row],[流程]],#REF!,1,FALSE),"")</f>
        <v/>
      </c>
    </row>
    <row r="419" spans="3:49" ht="14.25" customHeight="1" x14ac:dyDescent="0.3">
      <c r="C419" s="293" t="s">
        <v>98</v>
      </c>
      <c r="D419" s="293" t="s">
        <v>2927</v>
      </c>
      <c r="E419" s="292" t="s">
        <v>1173</v>
      </c>
      <c r="F419" s="293" t="s">
        <v>1174</v>
      </c>
      <c r="G419" s="293" t="s">
        <v>1144</v>
      </c>
      <c r="H419" s="292" t="s">
        <v>138</v>
      </c>
      <c r="I419" s="292" t="s">
        <v>139</v>
      </c>
      <c r="J419" s="299"/>
      <c r="K419" s="300">
        <v>44516</v>
      </c>
      <c r="L419" s="300">
        <v>44517</v>
      </c>
      <c r="M419" s="300">
        <v>44536</v>
      </c>
      <c r="N419" s="292" t="s">
        <v>7</v>
      </c>
      <c r="O419" s="292" t="s">
        <v>25</v>
      </c>
      <c r="T419" s="292"/>
      <c r="V419" s="292"/>
      <c r="W419" s="292"/>
      <c r="X419" s="293" t="str">
        <f>VLOOKUP(功能_33[[#This Row],[User]],SKL放款!A:G,7,FALSE)</f>
        <v>放款管理課</v>
      </c>
      <c r="Y419" s="300">
        <v>44533</v>
      </c>
      <c r="Z419" s="300" t="s">
        <v>198</v>
      </c>
      <c r="AA419" s="300">
        <v>44540</v>
      </c>
      <c r="AB419" s="300">
        <v>44540</v>
      </c>
      <c r="AC419" s="300"/>
      <c r="AD419" s="300"/>
      <c r="AE419" s="300"/>
      <c r="AF419" s="356"/>
      <c r="AG419" s="300" t="str">
        <f>IFERROR(IF(VLOOKUP(功能_33[[#This Row],[功能代號]],E:Q,11,FALSE)=0,"",VLOOKUP(功能_33[[#This Row],[功能代號]],E:Q,11,FALSE)),"")</f>
        <v>邱怡婷</v>
      </c>
      <c r="AH419" s="300"/>
      <c r="AI419" s="300"/>
      <c r="AJ419" s="293"/>
      <c r="AN419" s="293" t="e">
        <f>VLOOKUP(功能_33[[#This Row],[功能代號]],需二審tmp!A:A,1,FALSE)</f>
        <v>#N/A</v>
      </c>
      <c r="AO419" s="357">
        <v>44533</v>
      </c>
      <c r="AQ419" s="579" t="str">
        <f t="shared" si="40"/>
        <v/>
      </c>
      <c r="AR419" s="581" t="str">
        <f t="shared" si="41"/>
        <v>8-3</v>
      </c>
      <c r="AS419" s="583" t="str">
        <f t="shared" si="42"/>
        <v/>
      </c>
      <c r="AT419" s="585" t="str">
        <f t="shared" si="43"/>
        <v/>
      </c>
      <c r="AU419" s="587" t="str">
        <f t="shared" si="44"/>
        <v/>
      </c>
      <c r="AV419" s="589" t="str">
        <f t="shared" si="45"/>
        <v/>
      </c>
      <c r="AW419" s="613" t="str">
        <f>IFERROR(VLOOKUP(功能_33[[#This Row],[流程]],#REF!,1,FALSE),"")</f>
        <v/>
      </c>
    </row>
    <row r="420" spans="3:49" ht="14.25" customHeight="1" x14ac:dyDescent="0.3">
      <c r="C420" s="293" t="s">
        <v>98</v>
      </c>
      <c r="D420" s="293" t="s">
        <v>2927</v>
      </c>
      <c r="E420" s="292" t="s">
        <v>1175</v>
      </c>
      <c r="F420" s="293" t="s">
        <v>1176</v>
      </c>
      <c r="G420" s="293" t="s">
        <v>1144</v>
      </c>
      <c r="H420" s="292" t="s">
        <v>138</v>
      </c>
      <c r="I420" s="292" t="s">
        <v>139</v>
      </c>
      <c r="J420" s="299"/>
      <c r="K420" s="300">
        <v>44516</v>
      </c>
      <c r="L420" s="300">
        <v>44517</v>
      </c>
      <c r="M420" s="300">
        <v>44536</v>
      </c>
      <c r="N420" s="292" t="s">
        <v>7</v>
      </c>
      <c r="O420" s="292" t="s">
        <v>25</v>
      </c>
      <c r="T420" s="292"/>
      <c r="V420" s="292"/>
      <c r="W420" s="292"/>
      <c r="X420" s="293" t="str">
        <f>VLOOKUP(功能_33[[#This Row],[User]],SKL放款!A:G,7,FALSE)</f>
        <v>放款管理課</v>
      </c>
      <c r="Y420" s="300">
        <v>44533</v>
      </c>
      <c r="Z420" s="300" t="s">
        <v>198</v>
      </c>
      <c r="AA420" s="300">
        <v>44540</v>
      </c>
      <c r="AB420" s="300">
        <v>44540</v>
      </c>
      <c r="AC420" s="300"/>
      <c r="AD420" s="300"/>
      <c r="AE420" s="300"/>
      <c r="AF420" s="356"/>
      <c r="AG420" s="300" t="str">
        <f>IFERROR(IF(VLOOKUP(功能_33[[#This Row],[功能代號]],E:Q,11,FALSE)=0,"",VLOOKUP(功能_33[[#This Row],[功能代號]],E:Q,11,FALSE)),"")</f>
        <v>邱怡婷</v>
      </c>
      <c r="AH420" s="300"/>
      <c r="AI420" s="300"/>
      <c r="AJ420" s="293"/>
      <c r="AN420" s="293" t="e">
        <f>VLOOKUP(功能_33[[#This Row],[功能代號]],需二審tmp!A:A,1,FALSE)</f>
        <v>#N/A</v>
      </c>
      <c r="AO420" s="357">
        <v>44533</v>
      </c>
      <c r="AQ420" s="579" t="str">
        <f t="shared" si="40"/>
        <v/>
      </c>
      <c r="AR420" s="581" t="str">
        <f t="shared" si="41"/>
        <v>8-3</v>
      </c>
      <c r="AS420" s="583" t="str">
        <f t="shared" si="42"/>
        <v/>
      </c>
      <c r="AT420" s="585" t="str">
        <f t="shared" si="43"/>
        <v/>
      </c>
      <c r="AU420" s="587" t="str">
        <f t="shared" si="44"/>
        <v/>
      </c>
      <c r="AV420" s="589" t="str">
        <f t="shared" si="45"/>
        <v/>
      </c>
      <c r="AW420" s="613" t="str">
        <f>IFERROR(VLOOKUP(功能_33[[#This Row],[流程]],#REF!,1,FALSE),"")</f>
        <v/>
      </c>
    </row>
    <row r="421" spans="3:49" ht="14.25" customHeight="1" x14ac:dyDescent="0.3">
      <c r="C421" s="293" t="s">
        <v>98</v>
      </c>
      <c r="D421" s="293" t="s">
        <v>2927</v>
      </c>
      <c r="E421" s="292" t="s">
        <v>1177</v>
      </c>
      <c r="F421" s="293" t="s">
        <v>1178</v>
      </c>
      <c r="G421" s="293" t="s">
        <v>1144</v>
      </c>
      <c r="H421" s="292" t="s">
        <v>138</v>
      </c>
      <c r="I421" s="292" t="s">
        <v>139</v>
      </c>
      <c r="J421" s="299"/>
      <c r="K421" s="300">
        <v>44516</v>
      </c>
      <c r="L421" s="300">
        <v>44517</v>
      </c>
      <c r="M421" s="300">
        <v>44536</v>
      </c>
      <c r="N421" s="292" t="s">
        <v>7</v>
      </c>
      <c r="O421" s="292" t="s">
        <v>25</v>
      </c>
      <c r="T421" s="292"/>
      <c r="V421" s="292"/>
      <c r="W421" s="292"/>
      <c r="X421" s="293" t="str">
        <f>VLOOKUP(功能_33[[#This Row],[User]],SKL放款!A:G,7,FALSE)</f>
        <v>放款管理課</v>
      </c>
      <c r="Y421" s="300">
        <v>44533</v>
      </c>
      <c r="Z421" s="300" t="s">
        <v>198</v>
      </c>
      <c r="AA421" s="300">
        <v>44540</v>
      </c>
      <c r="AB421" s="300">
        <v>44540</v>
      </c>
      <c r="AC421" s="300"/>
      <c r="AD421" s="300"/>
      <c r="AE421" s="300"/>
      <c r="AF421" s="356"/>
      <c r="AG421" s="300" t="str">
        <f>IFERROR(IF(VLOOKUP(功能_33[[#This Row],[功能代號]],E:Q,11,FALSE)=0,"",VLOOKUP(功能_33[[#This Row],[功能代號]],E:Q,11,FALSE)),"")</f>
        <v>邱怡婷</v>
      </c>
      <c r="AH421" s="300"/>
      <c r="AI421" s="300"/>
      <c r="AJ421" s="293"/>
      <c r="AN421" s="293" t="e">
        <f>VLOOKUP(功能_33[[#This Row],[功能代號]],需二審tmp!A:A,1,FALSE)</f>
        <v>#N/A</v>
      </c>
      <c r="AO421" s="357">
        <v>44533</v>
      </c>
      <c r="AQ421" s="579" t="str">
        <f t="shared" si="40"/>
        <v/>
      </c>
      <c r="AR421" s="581" t="str">
        <f t="shared" si="41"/>
        <v>8-3</v>
      </c>
      <c r="AS421" s="583" t="str">
        <f t="shared" si="42"/>
        <v/>
      </c>
      <c r="AT421" s="585" t="str">
        <f t="shared" si="43"/>
        <v/>
      </c>
      <c r="AU421" s="587" t="str">
        <f t="shared" si="44"/>
        <v/>
      </c>
      <c r="AV421" s="589" t="str">
        <f t="shared" si="45"/>
        <v/>
      </c>
      <c r="AW421" s="613" t="str">
        <f>IFERROR(VLOOKUP(功能_33[[#This Row],[流程]],#REF!,1,FALSE),"")</f>
        <v/>
      </c>
    </row>
    <row r="422" spans="3:49" ht="14.25" customHeight="1" x14ac:dyDescent="0.3">
      <c r="C422" s="293" t="s">
        <v>98</v>
      </c>
      <c r="D422" s="293" t="s">
        <v>2927</v>
      </c>
      <c r="E422" s="292" t="s">
        <v>1179</v>
      </c>
      <c r="F422" s="293" t="s">
        <v>1180</v>
      </c>
      <c r="G422" s="293" t="s">
        <v>1144</v>
      </c>
      <c r="H422" s="292" t="s">
        <v>138</v>
      </c>
      <c r="I422" s="292" t="s">
        <v>139</v>
      </c>
      <c r="J422" s="299"/>
      <c r="K422" s="300">
        <v>44517</v>
      </c>
      <c r="L422" s="300">
        <v>44517</v>
      </c>
      <c r="M422" s="300">
        <v>44536</v>
      </c>
      <c r="N422" s="292" t="s">
        <v>7</v>
      </c>
      <c r="O422" s="292" t="s">
        <v>25</v>
      </c>
      <c r="T422" s="292"/>
      <c r="V422" s="292"/>
      <c r="W422" s="292"/>
      <c r="X422" s="293" t="str">
        <f>VLOOKUP(功能_33[[#This Row],[User]],SKL放款!A:G,7,FALSE)</f>
        <v>放款管理課</v>
      </c>
      <c r="Y422" s="300">
        <v>44533</v>
      </c>
      <c r="Z422" s="300" t="s">
        <v>198</v>
      </c>
      <c r="AA422" s="300">
        <v>44540</v>
      </c>
      <c r="AB422" s="300">
        <v>44540</v>
      </c>
      <c r="AC422" s="300"/>
      <c r="AD422" s="300"/>
      <c r="AE422" s="300"/>
      <c r="AF422" s="356"/>
      <c r="AG422" s="300" t="str">
        <f>IFERROR(IF(VLOOKUP(功能_33[[#This Row],[功能代號]],E:Q,11,FALSE)=0,"",VLOOKUP(功能_33[[#This Row],[功能代號]],E:Q,11,FALSE)),"")</f>
        <v>邱怡婷</v>
      </c>
      <c r="AH422" s="300"/>
      <c r="AI422" s="300"/>
      <c r="AJ422" s="293"/>
      <c r="AN422" s="293" t="e">
        <f>VLOOKUP(功能_33[[#This Row],[功能代號]],需二審tmp!A:A,1,FALSE)</f>
        <v>#N/A</v>
      </c>
      <c r="AO422" s="357">
        <v>44533</v>
      </c>
      <c r="AQ422" s="579" t="str">
        <f t="shared" si="40"/>
        <v/>
      </c>
      <c r="AR422" s="581" t="str">
        <f t="shared" si="41"/>
        <v>8-3</v>
      </c>
      <c r="AS422" s="583" t="str">
        <f t="shared" si="42"/>
        <v/>
      </c>
      <c r="AT422" s="585" t="str">
        <f t="shared" si="43"/>
        <v/>
      </c>
      <c r="AU422" s="587" t="str">
        <f t="shared" si="44"/>
        <v/>
      </c>
      <c r="AV422" s="589" t="str">
        <f t="shared" si="45"/>
        <v/>
      </c>
      <c r="AW422" s="613" t="str">
        <f>IFERROR(VLOOKUP(功能_33[[#This Row],[流程]],#REF!,1,FALSE),"")</f>
        <v/>
      </c>
    </row>
    <row r="423" spans="3:49" ht="14.25" customHeight="1" x14ac:dyDescent="0.3">
      <c r="C423" s="293" t="s">
        <v>98</v>
      </c>
      <c r="D423" s="293" t="s">
        <v>2927</v>
      </c>
      <c r="E423" s="292" t="s">
        <v>1181</v>
      </c>
      <c r="F423" s="293" t="s">
        <v>1182</v>
      </c>
      <c r="G423" s="293" t="s">
        <v>1144</v>
      </c>
      <c r="H423" s="292" t="s">
        <v>138</v>
      </c>
      <c r="I423" s="292" t="s">
        <v>139</v>
      </c>
      <c r="J423" s="299"/>
      <c r="K423" s="300">
        <v>44517</v>
      </c>
      <c r="L423" s="300">
        <v>44517</v>
      </c>
      <c r="M423" s="300">
        <v>44536</v>
      </c>
      <c r="N423" s="292" t="s">
        <v>7</v>
      </c>
      <c r="O423" s="292" t="s">
        <v>25</v>
      </c>
      <c r="T423" s="292"/>
      <c r="V423" s="292"/>
      <c r="W423" s="292"/>
      <c r="X423" s="293" t="str">
        <f>VLOOKUP(功能_33[[#This Row],[User]],SKL放款!A:G,7,FALSE)</f>
        <v>放款管理課</v>
      </c>
      <c r="Y423" s="300">
        <v>44533</v>
      </c>
      <c r="Z423" s="300" t="s">
        <v>198</v>
      </c>
      <c r="AA423" s="300">
        <v>44540</v>
      </c>
      <c r="AB423" s="300">
        <v>44540</v>
      </c>
      <c r="AC423" s="300"/>
      <c r="AD423" s="300"/>
      <c r="AE423" s="300"/>
      <c r="AF423" s="356"/>
      <c r="AG423" s="300" t="str">
        <f>IFERROR(IF(VLOOKUP(功能_33[[#This Row],[功能代號]],E:Q,11,FALSE)=0,"",VLOOKUP(功能_33[[#This Row],[功能代號]],E:Q,11,FALSE)),"")</f>
        <v>邱怡婷</v>
      </c>
      <c r="AH423" s="300"/>
      <c r="AI423" s="300"/>
      <c r="AJ423" s="293"/>
      <c r="AN423" s="293" t="e">
        <f>VLOOKUP(功能_33[[#This Row],[功能代號]],需二審tmp!A:A,1,FALSE)</f>
        <v>#N/A</v>
      </c>
      <c r="AO423" s="357">
        <v>44533</v>
      </c>
      <c r="AQ423" s="579" t="str">
        <f t="shared" si="40"/>
        <v/>
      </c>
      <c r="AR423" s="581" t="str">
        <f t="shared" si="41"/>
        <v>8-3</v>
      </c>
      <c r="AS423" s="583" t="str">
        <f t="shared" si="42"/>
        <v/>
      </c>
      <c r="AT423" s="585" t="str">
        <f t="shared" si="43"/>
        <v/>
      </c>
      <c r="AU423" s="587" t="str">
        <f t="shared" si="44"/>
        <v/>
      </c>
      <c r="AV423" s="589" t="str">
        <f t="shared" si="45"/>
        <v/>
      </c>
      <c r="AW423" s="613" t="str">
        <f>IFERROR(VLOOKUP(功能_33[[#This Row],[流程]],#REF!,1,FALSE),"")</f>
        <v/>
      </c>
    </row>
    <row r="424" spans="3:49" ht="14.25" customHeight="1" x14ac:dyDescent="0.3">
      <c r="C424" s="293" t="s">
        <v>98</v>
      </c>
      <c r="D424" s="293" t="s">
        <v>2927</v>
      </c>
      <c r="E424" s="292" t="s">
        <v>1183</v>
      </c>
      <c r="F424" s="293" t="s">
        <v>1184</v>
      </c>
      <c r="G424" s="293" t="s">
        <v>1144</v>
      </c>
      <c r="H424" s="292" t="s">
        <v>138</v>
      </c>
      <c r="I424" s="292" t="s">
        <v>139</v>
      </c>
      <c r="J424" s="299"/>
      <c r="K424" s="300">
        <v>44517</v>
      </c>
      <c r="L424" s="300">
        <v>44517</v>
      </c>
      <c r="M424" s="300">
        <v>44536</v>
      </c>
      <c r="N424" s="292" t="s">
        <v>7</v>
      </c>
      <c r="O424" s="292" t="s">
        <v>25</v>
      </c>
      <c r="T424" s="292"/>
      <c r="V424" s="292"/>
      <c r="W424" s="292"/>
      <c r="X424" s="293" t="str">
        <f>VLOOKUP(功能_33[[#This Row],[User]],SKL放款!A:G,7,FALSE)</f>
        <v>放款管理課</v>
      </c>
      <c r="Y424" s="300">
        <v>44533</v>
      </c>
      <c r="Z424" s="300" t="s">
        <v>198</v>
      </c>
      <c r="AA424" s="300">
        <v>44540</v>
      </c>
      <c r="AB424" s="300">
        <v>44540</v>
      </c>
      <c r="AC424" s="300"/>
      <c r="AD424" s="300"/>
      <c r="AE424" s="300"/>
      <c r="AF424" s="356"/>
      <c r="AG424" s="300" t="str">
        <f>IFERROR(IF(VLOOKUP(功能_33[[#This Row],[功能代號]],E:Q,11,FALSE)=0,"",VLOOKUP(功能_33[[#This Row],[功能代號]],E:Q,11,FALSE)),"")</f>
        <v>邱怡婷</v>
      </c>
      <c r="AH424" s="300"/>
      <c r="AI424" s="300"/>
      <c r="AJ424" s="293"/>
      <c r="AN424" s="293" t="e">
        <f>VLOOKUP(功能_33[[#This Row],[功能代號]],需二審tmp!A:A,1,FALSE)</f>
        <v>#N/A</v>
      </c>
      <c r="AO424" s="357">
        <v>44533</v>
      </c>
      <c r="AQ424" s="579" t="str">
        <f t="shared" si="40"/>
        <v/>
      </c>
      <c r="AR424" s="581" t="str">
        <f t="shared" si="41"/>
        <v>8-3</v>
      </c>
      <c r="AS424" s="583" t="str">
        <f t="shared" si="42"/>
        <v/>
      </c>
      <c r="AT424" s="585" t="str">
        <f t="shared" si="43"/>
        <v/>
      </c>
      <c r="AU424" s="587" t="str">
        <f t="shared" si="44"/>
        <v/>
      </c>
      <c r="AV424" s="589" t="str">
        <f t="shared" si="45"/>
        <v/>
      </c>
      <c r="AW424" s="613" t="str">
        <f>IFERROR(VLOOKUP(功能_33[[#This Row],[流程]],#REF!,1,FALSE),"")</f>
        <v/>
      </c>
    </row>
    <row r="425" spans="3:49" ht="14.25" customHeight="1" x14ac:dyDescent="0.3">
      <c r="C425" s="293" t="s">
        <v>98</v>
      </c>
      <c r="D425" s="293" t="s">
        <v>2927</v>
      </c>
      <c r="E425" s="292" t="s">
        <v>1185</v>
      </c>
      <c r="F425" s="293" t="s">
        <v>1186</v>
      </c>
      <c r="G425" s="293" t="s">
        <v>1144</v>
      </c>
      <c r="H425" s="292" t="s">
        <v>138</v>
      </c>
      <c r="I425" s="292" t="s">
        <v>139</v>
      </c>
      <c r="J425" s="299"/>
      <c r="K425" s="300">
        <v>44517</v>
      </c>
      <c r="L425" s="300">
        <v>44517</v>
      </c>
      <c r="M425" s="300">
        <v>44536</v>
      </c>
      <c r="N425" s="292" t="s">
        <v>7</v>
      </c>
      <c r="O425" s="292" t="s">
        <v>25</v>
      </c>
      <c r="T425" s="292"/>
      <c r="V425" s="292"/>
      <c r="W425" s="292"/>
      <c r="X425" s="293" t="str">
        <f>VLOOKUP(功能_33[[#This Row],[User]],SKL放款!A:G,7,FALSE)</f>
        <v>放款管理課</v>
      </c>
      <c r="Y425" s="300">
        <v>44533</v>
      </c>
      <c r="Z425" s="300" t="s">
        <v>198</v>
      </c>
      <c r="AA425" s="300">
        <v>44540</v>
      </c>
      <c r="AB425" s="300">
        <v>44540</v>
      </c>
      <c r="AC425" s="300"/>
      <c r="AD425" s="300"/>
      <c r="AE425" s="300"/>
      <c r="AF425" s="356"/>
      <c r="AG425" s="300" t="str">
        <f>IFERROR(IF(VLOOKUP(功能_33[[#This Row],[功能代號]],E:Q,11,FALSE)=0,"",VLOOKUP(功能_33[[#This Row],[功能代號]],E:Q,11,FALSE)),"")</f>
        <v>邱怡婷</v>
      </c>
      <c r="AH425" s="300"/>
      <c r="AI425" s="300"/>
      <c r="AJ425" s="293"/>
      <c r="AN425" s="293" t="e">
        <f>VLOOKUP(功能_33[[#This Row],[功能代號]],需二審tmp!A:A,1,FALSE)</f>
        <v>#N/A</v>
      </c>
      <c r="AO425" s="357">
        <v>44533</v>
      </c>
      <c r="AQ425" s="579" t="str">
        <f t="shared" si="40"/>
        <v/>
      </c>
      <c r="AR425" s="581" t="str">
        <f t="shared" si="41"/>
        <v>8-3</v>
      </c>
      <c r="AS425" s="583" t="str">
        <f t="shared" si="42"/>
        <v/>
      </c>
      <c r="AT425" s="585" t="str">
        <f t="shared" si="43"/>
        <v/>
      </c>
      <c r="AU425" s="587" t="str">
        <f t="shared" si="44"/>
        <v/>
      </c>
      <c r="AV425" s="589" t="str">
        <f t="shared" si="45"/>
        <v/>
      </c>
      <c r="AW425" s="613" t="str">
        <f>IFERROR(VLOOKUP(功能_33[[#This Row],[流程]],#REF!,1,FALSE),"")</f>
        <v/>
      </c>
    </row>
    <row r="426" spans="3:49" ht="14.25" customHeight="1" x14ac:dyDescent="0.3">
      <c r="C426" s="293" t="s">
        <v>98</v>
      </c>
      <c r="D426" s="293" t="s">
        <v>2927</v>
      </c>
      <c r="E426" s="292" t="s">
        <v>1187</v>
      </c>
      <c r="F426" s="293" t="s">
        <v>1188</v>
      </c>
      <c r="G426" s="293" t="s">
        <v>1144</v>
      </c>
      <c r="H426" s="292" t="s">
        <v>138</v>
      </c>
      <c r="I426" s="292" t="s">
        <v>139</v>
      </c>
      <c r="J426" s="299"/>
      <c r="K426" s="300">
        <v>44518</v>
      </c>
      <c r="L426" s="300">
        <v>44517</v>
      </c>
      <c r="M426" s="300">
        <v>44536</v>
      </c>
      <c r="N426" s="292" t="s">
        <v>7</v>
      </c>
      <c r="O426" s="292" t="s">
        <v>25</v>
      </c>
      <c r="T426" s="292"/>
      <c r="V426" s="292"/>
      <c r="W426" s="292"/>
      <c r="X426" s="293" t="str">
        <f>VLOOKUP(功能_33[[#This Row],[User]],SKL放款!A:G,7,FALSE)</f>
        <v>放款管理課</v>
      </c>
      <c r="Y426" s="300">
        <v>44533</v>
      </c>
      <c r="Z426" s="300" t="s">
        <v>198</v>
      </c>
      <c r="AA426" s="300">
        <v>44540</v>
      </c>
      <c r="AB426" s="300">
        <v>44540</v>
      </c>
      <c r="AC426" s="300"/>
      <c r="AD426" s="300"/>
      <c r="AE426" s="300"/>
      <c r="AF426" s="356"/>
      <c r="AG426" s="300" t="str">
        <f>IFERROR(IF(VLOOKUP(功能_33[[#This Row],[功能代號]],E:Q,11,FALSE)=0,"",VLOOKUP(功能_33[[#This Row],[功能代號]],E:Q,11,FALSE)),"")</f>
        <v>邱怡婷</v>
      </c>
      <c r="AH426" s="300"/>
      <c r="AI426" s="300"/>
      <c r="AJ426" s="293"/>
      <c r="AN426" s="293" t="e">
        <f>VLOOKUP(功能_33[[#This Row],[功能代號]],需二審tmp!A:A,1,FALSE)</f>
        <v>#N/A</v>
      </c>
      <c r="AO426" s="357">
        <v>44533</v>
      </c>
      <c r="AQ426" s="579" t="str">
        <f t="shared" si="40"/>
        <v/>
      </c>
      <c r="AR426" s="581" t="str">
        <f t="shared" si="41"/>
        <v>8-3</v>
      </c>
      <c r="AS426" s="583" t="str">
        <f t="shared" si="42"/>
        <v/>
      </c>
      <c r="AT426" s="585" t="str">
        <f t="shared" si="43"/>
        <v/>
      </c>
      <c r="AU426" s="587" t="str">
        <f t="shared" si="44"/>
        <v/>
      </c>
      <c r="AV426" s="589" t="str">
        <f t="shared" si="45"/>
        <v/>
      </c>
      <c r="AW426" s="613" t="str">
        <f>IFERROR(VLOOKUP(功能_33[[#This Row],[流程]],#REF!,1,FALSE),"")</f>
        <v/>
      </c>
    </row>
    <row r="427" spans="3:49" ht="14.25" customHeight="1" x14ac:dyDescent="0.3">
      <c r="C427" s="293" t="s">
        <v>98</v>
      </c>
      <c r="D427" s="293" t="s">
        <v>2927</v>
      </c>
      <c r="E427" s="292" t="s">
        <v>1189</v>
      </c>
      <c r="F427" s="293" t="s">
        <v>1190</v>
      </c>
      <c r="G427" s="293" t="s">
        <v>1144</v>
      </c>
      <c r="H427" s="292" t="s">
        <v>138</v>
      </c>
      <c r="I427" s="292" t="s">
        <v>139</v>
      </c>
      <c r="J427" s="299"/>
      <c r="K427" s="300">
        <v>44518</v>
      </c>
      <c r="L427" s="300">
        <v>44517</v>
      </c>
      <c r="M427" s="300">
        <v>44536</v>
      </c>
      <c r="N427" s="292" t="s">
        <v>7</v>
      </c>
      <c r="O427" s="292" t="s">
        <v>25</v>
      </c>
      <c r="T427" s="292"/>
      <c r="V427" s="292"/>
      <c r="W427" s="292"/>
      <c r="X427" s="293" t="str">
        <f>VLOOKUP(功能_33[[#This Row],[User]],SKL放款!A:G,7,FALSE)</f>
        <v>放款管理課</v>
      </c>
      <c r="Y427" s="300">
        <v>44533</v>
      </c>
      <c r="Z427" s="300" t="s">
        <v>198</v>
      </c>
      <c r="AA427" s="300">
        <v>44540</v>
      </c>
      <c r="AB427" s="300">
        <v>44540</v>
      </c>
      <c r="AC427" s="300"/>
      <c r="AD427" s="300"/>
      <c r="AE427" s="300"/>
      <c r="AF427" s="356"/>
      <c r="AG427" s="300" t="str">
        <f>IFERROR(IF(VLOOKUP(功能_33[[#This Row],[功能代號]],E:Q,11,FALSE)=0,"",VLOOKUP(功能_33[[#This Row],[功能代號]],E:Q,11,FALSE)),"")</f>
        <v>邱怡婷</v>
      </c>
      <c r="AH427" s="300"/>
      <c r="AI427" s="300"/>
      <c r="AJ427" s="293"/>
      <c r="AN427" s="293" t="e">
        <f>VLOOKUP(功能_33[[#This Row],[功能代號]],需二審tmp!A:A,1,FALSE)</f>
        <v>#N/A</v>
      </c>
      <c r="AO427" s="357">
        <v>44533</v>
      </c>
      <c r="AQ427" s="579" t="str">
        <f t="shared" si="40"/>
        <v/>
      </c>
      <c r="AR427" s="581" t="str">
        <f t="shared" si="41"/>
        <v>8-3</v>
      </c>
      <c r="AS427" s="583" t="str">
        <f t="shared" si="42"/>
        <v/>
      </c>
      <c r="AT427" s="585" t="str">
        <f t="shared" si="43"/>
        <v/>
      </c>
      <c r="AU427" s="587" t="str">
        <f t="shared" si="44"/>
        <v/>
      </c>
      <c r="AV427" s="589" t="str">
        <f t="shared" si="45"/>
        <v/>
      </c>
      <c r="AW427" s="613" t="str">
        <f>IFERROR(VLOOKUP(功能_33[[#This Row],[流程]],#REF!,1,FALSE),"")</f>
        <v/>
      </c>
    </row>
    <row r="428" spans="3:49" ht="14.25" customHeight="1" x14ac:dyDescent="0.3">
      <c r="C428" s="293" t="s">
        <v>98</v>
      </c>
      <c r="D428" s="293" t="s">
        <v>2927</v>
      </c>
      <c r="E428" s="292" t="s">
        <v>1191</v>
      </c>
      <c r="F428" s="293" t="s">
        <v>1192</v>
      </c>
      <c r="G428" s="293" t="s">
        <v>1144</v>
      </c>
      <c r="H428" s="292" t="s">
        <v>138</v>
      </c>
      <c r="I428" s="292" t="s">
        <v>139</v>
      </c>
      <c r="J428" s="299"/>
      <c r="K428" s="300">
        <v>44518</v>
      </c>
      <c r="L428" s="300">
        <v>44517</v>
      </c>
      <c r="M428" s="300">
        <v>44536</v>
      </c>
      <c r="N428" s="292" t="s">
        <v>7</v>
      </c>
      <c r="O428" s="292" t="s">
        <v>25</v>
      </c>
      <c r="T428" s="292"/>
      <c r="V428" s="292"/>
      <c r="W428" s="292"/>
      <c r="X428" s="293" t="str">
        <f>VLOOKUP(功能_33[[#This Row],[User]],SKL放款!A:G,7,FALSE)</f>
        <v>放款管理課</v>
      </c>
      <c r="Y428" s="300">
        <v>44533</v>
      </c>
      <c r="Z428" s="300" t="s">
        <v>198</v>
      </c>
      <c r="AA428" s="300">
        <v>44540</v>
      </c>
      <c r="AB428" s="300">
        <v>44540</v>
      </c>
      <c r="AC428" s="300"/>
      <c r="AD428" s="300"/>
      <c r="AE428" s="300"/>
      <c r="AF428" s="356"/>
      <c r="AG428" s="300" t="str">
        <f>IFERROR(IF(VLOOKUP(功能_33[[#This Row],[功能代號]],E:Q,11,FALSE)=0,"",VLOOKUP(功能_33[[#This Row],[功能代號]],E:Q,11,FALSE)),"")</f>
        <v>邱怡婷</v>
      </c>
      <c r="AH428" s="300"/>
      <c r="AI428" s="300"/>
      <c r="AJ428" s="293"/>
      <c r="AN428" s="293" t="e">
        <f>VLOOKUP(功能_33[[#This Row],[功能代號]],需二審tmp!A:A,1,FALSE)</f>
        <v>#N/A</v>
      </c>
      <c r="AO428" s="357">
        <v>44533</v>
      </c>
      <c r="AQ428" s="579" t="str">
        <f t="shared" si="40"/>
        <v/>
      </c>
      <c r="AR428" s="581" t="str">
        <f t="shared" si="41"/>
        <v>8-3</v>
      </c>
      <c r="AS428" s="583" t="str">
        <f t="shared" si="42"/>
        <v/>
      </c>
      <c r="AT428" s="585" t="str">
        <f t="shared" si="43"/>
        <v/>
      </c>
      <c r="AU428" s="587" t="str">
        <f t="shared" si="44"/>
        <v/>
      </c>
      <c r="AV428" s="589" t="str">
        <f t="shared" si="45"/>
        <v/>
      </c>
      <c r="AW428" s="613" t="str">
        <f>IFERROR(VLOOKUP(功能_33[[#This Row],[流程]],#REF!,1,FALSE),"")</f>
        <v/>
      </c>
    </row>
    <row r="429" spans="3:49" ht="14.25" customHeight="1" x14ac:dyDescent="0.3">
      <c r="C429" s="293" t="s">
        <v>98</v>
      </c>
      <c r="D429" s="293" t="s">
        <v>2927</v>
      </c>
      <c r="E429" s="292" t="s">
        <v>1193</v>
      </c>
      <c r="F429" s="293" t="s">
        <v>1194</v>
      </c>
      <c r="G429" s="293" t="s">
        <v>1144</v>
      </c>
      <c r="H429" s="292" t="s">
        <v>138</v>
      </c>
      <c r="I429" s="292" t="s">
        <v>139</v>
      </c>
      <c r="J429" s="299"/>
      <c r="K429" s="300">
        <v>44518</v>
      </c>
      <c r="L429" s="300">
        <v>44517</v>
      </c>
      <c r="M429" s="300">
        <v>44536</v>
      </c>
      <c r="N429" s="292" t="s">
        <v>7</v>
      </c>
      <c r="O429" s="292" t="s">
        <v>25</v>
      </c>
      <c r="T429" s="292"/>
      <c r="V429" s="292"/>
      <c r="W429" s="292"/>
      <c r="X429" s="293" t="str">
        <f>VLOOKUP(功能_33[[#This Row],[User]],SKL放款!A:G,7,FALSE)</f>
        <v>放款管理課</v>
      </c>
      <c r="Y429" s="300">
        <v>44533</v>
      </c>
      <c r="Z429" s="300" t="s">
        <v>198</v>
      </c>
      <c r="AA429" s="300">
        <v>44540</v>
      </c>
      <c r="AB429" s="300">
        <v>44540</v>
      </c>
      <c r="AC429" s="300"/>
      <c r="AD429" s="300"/>
      <c r="AE429" s="300"/>
      <c r="AF429" s="356"/>
      <c r="AG429" s="300" t="str">
        <f>IFERROR(IF(VLOOKUP(功能_33[[#This Row],[功能代號]],E:Q,11,FALSE)=0,"",VLOOKUP(功能_33[[#This Row],[功能代號]],E:Q,11,FALSE)),"")</f>
        <v>邱怡婷</v>
      </c>
      <c r="AH429" s="300"/>
      <c r="AI429" s="300"/>
      <c r="AJ429" s="293"/>
      <c r="AN429" s="293" t="e">
        <f>VLOOKUP(功能_33[[#This Row],[功能代號]],需二審tmp!A:A,1,FALSE)</f>
        <v>#N/A</v>
      </c>
      <c r="AO429" s="357">
        <v>44533</v>
      </c>
      <c r="AQ429" s="579" t="str">
        <f t="shared" si="40"/>
        <v/>
      </c>
      <c r="AR429" s="581" t="str">
        <f t="shared" si="41"/>
        <v>8-3</v>
      </c>
      <c r="AS429" s="583" t="str">
        <f t="shared" si="42"/>
        <v/>
      </c>
      <c r="AT429" s="585" t="str">
        <f t="shared" si="43"/>
        <v/>
      </c>
      <c r="AU429" s="587" t="str">
        <f t="shared" si="44"/>
        <v/>
      </c>
      <c r="AV429" s="589" t="str">
        <f t="shared" si="45"/>
        <v/>
      </c>
      <c r="AW429" s="613" t="str">
        <f>IFERROR(VLOOKUP(功能_33[[#This Row],[流程]],#REF!,1,FALSE),"")</f>
        <v/>
      </c>
    </row>
    <row r="430" spans="3:49" ht="14.25" customHeight="1" x14ac:dyDescent="0.3">
      <c r="C430" s="293" t="s">
        <v>98</v>
      </c>
      <c r="D430" s="293" t="s">
        <v>2927</v>
      </c>
      <c r="E430" s="292" t="s">
        <v>1195</v>
      </c>
      <c r="F430" s="293" t="s">
        <v>1196</v>
      </c>
      <c r="G430" s="293" t="s">
        <v>1144</v>
      </c>
      <c r="H430" s="292" t="s">
        <v>138</v>
      </c>
      <c r="I430" s="292" t="s">
        <v>139</v>
      </c>
      <c r="J430" s="299"/>
      <c r="K430" s="300">
        <v>44518</v>
      </c>
      <c r="L430" s="300">
        <v>44517</v>
      </c>
      <c r="M430" s="300">
        <v>44536</v>
      </c>
      <c r="N430" s="292" t="s">
        <v>7</v>
      </c>
      <c r="O430" s="292" t="s">
        <v>25</v>
      </c>
      <c r="T430" s="292"/>
      <c r="V430" s="292"/>
      <c r="W430" s="292"/>
      <c r="X430" s="293" t="str">
        <f>VLOOKUP(功能_33[[#This Row],[User]],SKL放款!A:G,7,FALSE)</f>
        <v>放款管理課</v>
      </c>
      <c r="Y430" s="300">
        <v>44533</v>
      </c>
      <c r="Z430" s="300" t="s">
        <v>198</v>
      </c>
      <c r="AA430" s="300">
        <v>44540</v>
      </c>
      <c r="AB430" s="300">
        <v>44540</v>
      </c>
      <c r="AC430" s="300"/>
      <c r="AD430" s="300"/>
      <c r="AE430" s="300"/>
      <c r="AF430" s="356"/>
      <c r="AG430" s="300" t="str">
        <f>IFERROR(IF(VLOOKUP(功能_33[[#This Row],[功能代號]],E:Q,11,FALSE)=0,"",VLOOKUP(功能_33[[#This Row],[功能代號]],E:Q,11,FALSE)),"")</f>
        <v>邱怡婷</v>
      </c>
      <c r="AH430" s="300"/>
      <c r="AI430" s="300"/>
      <c r="AJ430" s="293"/>
      <c r="AN430" s="293" t="e">
        <f>VLOOKUP(功能_33[[#This Row],[功能代號]],需二審tmp!A:A,1,FALSE)</f>
        <v>#N/A</v>
      </c>
      <c r="AO430" s="357">
        <v>44533</v>
      </c>
      <c r="AQ430" s="579" t="str">
        <f t="shared" si="40"/>
        <v/>
      </c>
      <c r="AR430" s="581" t="str">
        <f t="shared" si="41"/>
        <v>8-3</v>
      </c>
      <c r="AS430" s="583" t="str">
        <f t="shared" si="42"/>
        <v/>
      </c>
      <c r="AT430" s="585" t="str">
        <f t="shared" si="43"/>
        <v/>
      </c>
      <c r="AU430" s="587" t="str">
        <f t="shared" si="44"/>
        <v/>
      </c>
      <c r="AV430" s="589" t="str">
        <f t="shared" si="45"/>
        <v/>
      </c>
      <c r="AW430" s="613" t="str">
        <f>IFERROR(VLOOKUP(功能_33[[#This Row],[流程]],#REF!,1,FALSE),"")</f>
        <v/>
      </c>
    </row>
    <row r="431" spans="3:49" ht="14.25" customHeight="1" x14ac:dyDescent="0.3">
      <c r="C431" s="293" t="s">
        <v>98</v>
      </c>
      <c r="D431" s="293" t="s">
        <v>2927</v>
      </c>
      <c r="E431" s="292" t="s">
        <v>1197</v>
      </c>
      <c r="F431" s="293" t="s">
        <v>1198</v>
      </c>
      <c r="G431" s="293" t="s">
        <v>1144</v>
      </c>
      <c r="H431" s="292" t="s">
        <v>138</v>
      </c>
      <c r="I431" s="292" t="s">
        <v>139</v>
      </c>
      <c r="J431" s="299"/>
      <c r="K431" s="300">
        <v>44518</v>
      </c>
      <c r="L431" s="300">
        <v>44517</v>
      </c>
      <c r="M431" s="300">
        <v>44536</v>
      </c>
      <c r="N431" s="292" t="s">
        <v>7</v>
      </c>
      <c r="O431" s="292" t="s">
        <v>25</v>
      </c>
      <c r="T431" s="292"/>
      <c r="V431" s="292"/>
      <c r="W431" s="292"/>
      <c r="X431" s="293" t="str">
        <f>VLOOKUP(功能_33[[#This Row],[User]],SKL放款!A:G,7,FALSE)</f>
        <v>放款管理課</v>
      </c>
      <c r="Y431" s="300">
        <v>44533</v>
      </c>
      <c r="Z431" s="300" t="s">
        <v>198</v>
      </c>
      <c r="AA431" s="300">
        <v>44540</v>
      </c>
      <c r="AB431" s="300">
        <v>44540</v>
      </c>
      <c r="AC431" s="300"/>
      <c r="AD431" s="300"/>
      <c r="AE431" s="300"/>
      <c r="AF431" s="356"/>
      <c r="AG431" s="300" t="str">
        <f>IFERROR(IF(VLOOKUP(功能_33[[#This Row],[功能代號]],E:Q,11,FALSE)=0,"",VLOOKUP(功能_33[[#This Row],[功能代號]],E:Q,11,FALSE)),"")</f>
        <v>邱怡婷</v>
      </c>
      <c r="AH431" s="300"/>
      <c r="AI431" s="300"/>
      <c r="AJ431" s="293"/>
      <c r="AN431" s="293" t="e">
        <f>VLOOKUP(功能_33[[#This Row],[功能代號]],需二審tmp!A:A,1,FALSE)</f>
        <v>#N/A</v>
      </c>
      <c r="AO431" s="357">
        <v>44533</v>
      </c>
      <c r="AQ431" s="579" t="str">
        <f t="shared" si="40"/>
        <v/>
      </c>
      <c r="AR431" s="581" t="str">
        <f t="shared" si="41"/>
        <v>8-3</v>
      </c>
      <c r="AS431" s="583" t="str">
        <f t="shared" si="42"/>
        <v/>
      </c>
      <c r="AT431" s="585" t="str">
        <f t="shared" si="43"/>
        <v/>
      </c>
      <c r="AU431" s="587" t="str">
        <f t="shared" si="44"/>
        <v/>
      </c>
      <c r="AV431" s="589" t="str">
        <f t="shared" si="45"/>
        <v/>
      </c>
      <c r="AW431" s="613" t="str">
        <f>IFERROR(VLOOKUP(功能_33[[#This Row],[流程]],#REF!,1,FALSE),"")</f>
        <v/>
      </c>
    </row>
    <row r="432" spans="3:49" ht="14.25" customHeight="1" x14ac:dyDescent="0.3">
      <c r="C432" s="293" t="s">
        <v>98</v>
      </c>
      <c r="D432" s="293" t="s">
        <v>2927</v>
      </c>
      <c r="E432" s="292" t="s">
        <v>1199</v>
      </c>
      <c r="F432" s="293" t="s">
        <v>1200</v>
      </c>
      <c r="G432" s="293" t="s">
        <v>1144</v>
      </c>
      <c r="H432" s="292" t="s">
        <v>138</v>
      </c>
      <c r="I432" s="292" t="s">
        <v>139</v>
      </c>
      <c r="J432" s="299"/>
      <c r="K432" s="300">
        <v>44518</v>
      </c>
      <c r="L432" s="300">
        <v>44517</v>
      </c>
      <c r="M432" s="300">
        <v>44536</v>
      </c>
      <c r="N432" s="292" t="s">
        <v>7</v>
      </c>
      <c r="O432" s="292" t="s">
        <v>25</v>
      </c>
      <c r="T432" s="292"/>
      <c r="V432" s="292"/>
      <c r="W432" s="292"/>
      <c r="X432" s="293" t="str">
        <f>VLOOKUP(功能_33[[#This Row],[User]],SKL放款!A:G,7,FALSE)</f>
        <v>放款管理課</v>
      </c>
      <c r="Y432" s="300">
        <v>44533</v>
      </c>
      <c r="Z432" s="300" t="s">
        <v>198</v>
      </c>
      <c r="AA432" s="300">
        <v>44540</v>
      </c>
      <c r="AB432" s="300">
        <v>44540</v>
      </c>
      <c r="AC432" s="300"/>
      <c r="AD432" s="300"/>
      <c r="AE432" s="300"/>
      <c r="AF432" s="356"/>
      <c r="AG432" s="300" t="str">
        <f>IFERROR(IF(VLOOKUP(功能_33[[#This Row],[功能代號]],E:Q,11,FALSE)=0,"",VLOOKUP(功能_33[[#This Row],[功能代號]],E:Q,11,FALSE)),"")</f>
        <v>邱怡婷</v>
      </c>
      <c r="AH432" s="300"/>
      <c r="AI432" s="300"/>
      <c r="AJ432" s="293"/>
      <c r="AN432" s="293" t="e">
        <f>VLOOKUP(功能_33[[#This Row],[功能代號]],需二審tmp!A:A,1,FALSE)</f>
        <v>#N/A</v>
      </c>
      <c r="AO432" s="357">
        <v>44533</v>
      </c>
      <c r="AQ432" s="579" t="str">
        <f t="shared" si="40"/>
        <v/>
      </c>
      <c r="AR432" s="581" t="str">
        <f t="shared" si="41"/>
        <v>8-3</v>
      </c>
      <c r="AS432" s="583" t="str">
        <f t="shared" si="42"/>
        <v/>
      </c>
      <c r="AT432" s="585" t="str">
        <f t="shared" si="43"/>
        <v/>
      </c>
      <c r="AU432" s="587" t="str">
        <f t="shared" si="44"/>
        <v/>
      </c>
      <c r="AV432" s="589" t="str">
        <f t="shared" si="45"/>
        <v/>
      </c>
      <c r="AW432" s="613" t="str">
        <f>IFERROR(VLOOKUP(功能_33[[#This Row],[流程]],#REF!,1,FALSE),"")</f>
        <v/>
      </c>
    </row>
    <row r="433" spans="1:49" ht="14.25" customHeight="1" x14ac:dyDescent="0.3">
      <c r="C433" s="293" t="s">
        <v>98</v>
      </c>
      <c r="D433" s="293" t="s">
        <v>2927</v>
      </c>
      <c r="E433" s="292" t="s">
        <v>1201</v>
      </c>
      <c r="F433" s="293" t="s">
        <v>1202</v>
      </c>
      <c r="G433" s="293" t="s">
        <v>1144</v>
      </c>
      <c r="H433" s="292" t="s">
        <v>138</v>
      </c>
      <c r="I433" s="292" t="s">
        <v>139</v>
      </c>
      <c r="J433" s="299"/>
      <c r="K433" s="300">
        <v>44518</v>
      </c>
      <c r="L433" s="300">
        <v>44517</v>
      </c>
      <c r="M433" s="300">
        <v>44536</v>
      </c>
      <c r="N433" s="292" t="s">
        <v>7</v>
      </c>
      <c r="O433" s="292" t="s">
        <v>25</v>
      </c>
      <c r="T433" s="292"/>
      <c r="V433" s="292"/>
      <c r="W433" s="292"/>
      <c r="X433" s="293" t="str">
        <f>VLOOKUP(功能_33[[#This Row],[User]],SKL放款!A:G,7,FALSE)</f>
        <v>放款管理課</v>
      </c>
      <c r="Y433" s="300">
        <v>44533</v>
      </c>
      <c r="Z433" s="300" t="s">
        <v>198</v>
      </c>
      <c r="AA433" s="300">
        <v>44540</v>
      </c>
      <c r="AB433" s="300">
        <v>44540</v>
      </c>
      <c r="AC433" s="300"/>
      <c r="AD433" s="300"/>
      <c r="AE433" s="300"/>
      <c r="AF433" s="356"/>
      <c r="AG433" s="300" t="str">
        <f>IFERROR(IF(VLOOKUP(功能_33[[#This Row],[功能代號]],E:Q,11,FALSE)=0,"",VLOOKUP(功能_33[[#This Row],[功能代號]],E:Q,11,FALSE)),"")</f>
        <v>邱怡婷</v>
      </c>
      <c r="AH433" s="300"/>
      <c r="AI433" s="300"/>
      <c r="AJ433" s="293"/>
      <c r="AN433" s="293" t="e">
        <f>VLOOKUP(功能_33[[#This Row],[功能代號]],需二審tmp!A:A,1,FALSE)</f>
        <v>#N/A</v>
      </c>
      <c r="AO433" s="357">
        <v>44533</v>
      </c>
      <c r="AQ433" s="579" t="str">
        <f t="shared" si="40"/>
        <v/>
      </c>
      <c r="AR433" s="581" t="str">
        <f t="shared" si="41"/>
        <v>8-3</v>
      </c>
      <c r="AS433" s="583" t="str">
        <f t="shared" si="42"/>
        <v/>
      </c>
      <c r="AT433" s="585" t="str">
        <f t="shared" si="43"/>
        <v/>
      </c>
      <c r="AU433" s="587" t="str">
        <f t="shared" si="44"/>
        <v/>
      </c>
      <c r="AV433" s="589" t="str">
        <f t="shared" si="45"/>
        <v/>
      </c>
      <c r="AW433" s="613" t="str">
        <f>IFERROR(VLOOKUP(功能_33[[#This Row],[流程]],#REF!,1,FALSE),"")</f>
        <v/>
      </c>
    </row>
    <row r="434" spans="1:49" ht="14.25" customHeight="1" x14ac:dyDescent="0.3">
      <c r="C434" s="293" t="s">
        <v>98</v>
      </c>
      <c r="D434" s="293" t="s">
        <v>2927</v>
      </c>
      <c r="E434" s="292" t="s">
        <v>1203</v>
      </c>
      <c r="F434" s="293" t="s">
        <v>1204</v>
      </c>
      <c r="G434" s="293" t="s">
        <v>1144</v>
      </c>
      <c r="H434" s="292" t="s">
        <v>138</v>
      </c>
      <c r="I434" s="292" t="s">
        <v>139</v>
      </c>
      <c r="J434" s="299"/>
      <c r="K434" s="300">
        <v>44518</v>
      </c>
      <c r="L434" s="300">
        <v>44517</v>
      </c>
      <c r="M434" s="300">
        <v>44536</v>
      </c>
      <c r="N434" s="292" t="s">
        <v>7</v>
      </c>
      <c r="O434" s="292" t="s">
        <v>25</v>
      </c>
      <c r="T434" s="292"/>
      <c r="V434" s="292"/>
      <c r="W434" s="292"/>
      <c r="X434" s="293" t="str">
        <f>VLOOKUP(功能_33[[#This Row],[User]],SKL放款!A:G,7,FALSE)</f>
        <v>放款管理課</v>
      </c>
      <c r="Y434" s="300">
        <v>44533</v>
      </c>
      <c r="Z434" s="300" t="s">
        <v>198</v>
      </c>
      <c r="AA434" s="300">
        <v>44540</v>
      </c>
      <c r="AB434" s="300">
        <v>44540</v>
      </c>
      <c r="AC434" s="300"/>
      <c r="AD434" s="300"/>
      <c r="AE434" s="300"/>
      <c r="AF434" s="356"/>
      <c r="AG434" s="300" t="str">
        <f>IFERROR(IF(VLOOKUP(功能_33[[#This Row],[功能代號]],E:Q,11,FALSE)=0,"",VLOOKUP(功能_33[[#This Row],[功能代號]],E:Q,11,FALSE)),"")</f>
        <v>邱怡婷</v>
      </c>
      <c r="AH434" s="300"/>
      <c r="AI434" s="300"/>
      <c r="AJ434" s="293"/>
      <c r="AN434" s="293" t="e">
        <f>VLOOKUP(功能_33[[#This Row],[功能代號]],需二審tmp!A:A,1,FALSE)</f>
        <v>#N/A</v>
      </c>
      <c r="AO434" s="357">
        <v>44533</v>
      </c>
      <c r="AQ434" s="579" t="str">
        <f t="shared" si="40"/>
        <v/>
      </c>
      <c r="AR434" s="581" t="str">
        <f t="shared" si="41"/>
        <v>8-3</v>
      </c>
      <c r="AS434" s="583" t="str">
        <f t="shared" si="42"/>
        <v/>
      </c>
      <c r="AT434" s="585" t="str">
        <f t="shared" si="43"/>
        <v/>
      </c>
      <c r="AU434" s="587" t="str">
        <f t="shared" si="44"/>
        <v/>
      </c>
      <c r="AV434" s="589" t="str">
        <f t="shared" si="45"/>
        <v/>
      </c>
      <c r="AW434" s="613" t="str">
        <f>IFERROR(VLOOKUP(功能_33[[#This Row],[流程]],#REF!,1,FALSE),"")</f>
        <v/>
      </c>
    </row>
    <row r="435" spans="1:49" ht="14.25" customHeight="1" x14ac:dyDescent="0.3">
      <c r="C435" s="293" t="s">
        <v>98</v>
      </c>
      <c r="D435" s="293" t="s">
        <v>2927</v>
      </c>
      <c r="E435" s="292" t="s">
        <v>1205</v>
      </c>
      <c r="F435" s="293" t="s">
        <v>1206</v>
      </c>
      <c r="G435" s="293" t="s">
        <v>1144</v>
      </c>
      <c r="H435" s="292" t="s">
        <v>138</v>
      </c>
      <c r="I435" s="292" t="s">
        <v>139</v>
      </c>
      <c r="J435" s="299"/>
      <c r="K435" s="300">
        <v>44518</v>
      </c>
      <c r="L435" s="300">
        <v>44517</v>
      </c>
      <c r="M435" s="300">
        <v>44536</v>
      </c>
      <c r="N435" s="292" t="s">
        <v>7</v>
      </c>
      <c r="O435" s="292" t="s">
        <v>25</v>
      </c>
      <c r="T435" s="292"/>
      <c r="V435" s="292"/>
      <c r="W435" s="292"/>
      <c r="X435" s="293" t="str">
        <f>VLOOKUP(功能_33[[#This Row],[User]],SKL放款!A:G,7,FALSE)</f>
        <v>放款管理課</v>
      </c>
      <c r="Y435" s="300">
        <v>44533</v>
      </c>
      <c r="Z435" s="300" t="s">
        <v>198</v>
      </c>
      <c r="AA435" s="300">
        <v>44540</v>
      </c>
      <c r="AB435" s="300">
        <v>44540</v>
      </c>
      <c r="AC435" s="300"/>
      <c r="AD435" s="300"/>
      <c r="AE435" s="300"/>
      <c r="AF435" s="356"/>
      <c r="AG435" s="300" t="str">
        <f>IFERROR(IF(VLOOKUP(功能_33[[#This Row],[功能代號]],E:Q,11,FALSE)=0,"",VLOOKUP(功能_33[[#This Row],[功能代號]],E:Q,11,FALSE)),"")</f>
        <v>邱怡婷</v>
      </c>
      <c r="AH435" s="300"/>
      <c r="AI435" s="300"/>
      <c r="AJ435" s="293"/>
      <c r="AN435" s="293" t="e">
        <f>VLOOKUP(功能_33[[#This Row],[功能代號]],需二審tmp!A:A,1,FALSE)</f>
        <v>#N/A</v>
      </c>
      <c r="AO435" s="357">
        <v>44533</v>
      </c>
      <c r="AQ435" s="579" t="str">
        <f t="shared" si="40"/>
        <v/>
      </c>
      <c r="AR435" s="581" t="str">
        <f t="shared" si="41"/>
        <v>8-3</v>
      </c>
      <c r="AS435" s="583" t="str">
        <f t="shared" si="42"/>
        <v/>
      </c>
      <c r="AT435" s="585" t="str">
        <f t="shared" si="43"/>
        <v/>
      </c>
      <c r="AU435" s="587" t="str">
        <f t="shared" si="44"/>
        <v/>
      </c>
      <c r="AV435" s="589" t="str">
        <f t="shared" si="45"/>
        <v/>
      </c>
      <c r="AW435" s="613" t="str">
        <f>IFERROR(VLOOKUP(功能_33[[#This Row],[流程]],#REF!,1,FALSE),"")</f>
        <v/>
      </c>
    </row>
    <row r="436" spans="1:49" ht="15.65" customHeight="1" x14ac:dyDescent="0.3">
      <c r="C436" s="293" t="s">
        <v>98</v>
      </c>
      <c r="D436" s="293" t="s">
        <v>2927</v>
      </c>
      <c r="E436" s="292" t="s">
        <v>1207</v>
      </c>
      <c r="F436" s="293" t="s">
        <v>1208</v>
      </c>
      <c r="G436" s="293" t="s">
        <v>1144</v>
      </c>
      <c r="H436" s="292" t="s">
        <v>138</v>
      </c>
      <c r="I436" s="292" t="s">
        <v>139</v>
      </c>
      <c r="J436" s="299"/>
      <c r="K436" s="300">
        <v>44519</v>
      </c>
      <c r="L436" s="300">
        <v>44517</v>
      </c>
      <c r="M436" s="300">
        <v>44533</v>
      </c>
      <c r="N436" s="292" t="s">
        <v>7</v>
      </c>
      <c r="O436" s="292" t="s">
        <v>25</v>
      </c>
      <c r="T436" s="292"/>
      <c r="V436" s="292"/>
      <c r="W436" s="292"/>
      <c r="X436" s="293" t="str">
        <f>VLOOKUP(功能_33[[#This Row],[User]],SKL放款!A:G,7,FALSE)</f>
        <v>放款管理課</v>
      </c>
      <c r="Y436" s="300">
        <v>44533</v>
      </c>
      <c r="Z436" s="300" t="s">
        <v>135</v>
      </c>
      <c r="AA436" s="300">
        <v>44540</v>
      </c>
      <c r="AB436" s="300">
        <v>44540</v>
      </c>
      <c r="AC436" s="300"/>
      <c r="AD436" s="300"/>
      <c r="AE436" s="300"/>
      <c r="AF436" s="356"/>
      <c r="AG436" s="300" t="str">
        <f>IFERROR(IF(VLOOKUP(功能_33[[#This Row],[功能代號]],E:Q,11,FALSE)=0,"",VLOOKUP(功能_33[[#This Row],[功能代號]],E:Q,11,FALSE)),"")</f>
        <v>邱怡婷</v>
      </c>
      <c r="AH436" s="300"/>
      <c r="AI436" s="300"/>
      <c r="AJ436" s="293"/>
      <c r="AN436" s="293" t="str">
        <f>VLOOKUP(功能_33[[#This Row],[功能代號]],需二審tmp!A:A,1,FALSE)</f>
        <v>L8062</v>
      </c>
      <c r="AO436" s="357">
        <v>44533</v>
      </c>
      <c r="AQ436" s="579" t="str">
        <f t="shared" si="40"/>
        <v/>
      </c>
      <c r="AR436" s="581" t="str">
        <f t="shared" si="41"/>
        <v>8-3</v>
      </c>
      <c r="AS436" s="583" t="str">
        <f t="shared" si="42"/>
        <v/>
      </c>
      <c r="AT436" s="585" t="str">
        <f t="shared" si="43"/>
        <v/>
      </c>
      <c r="AU436" s="587" t="str">
        <f t="shared" si="44"/>
        <v/>
      </c>
      <c r="AV436" s="589" t="str">
        <f t="shared" si="45"/>
        <v/>
      </c>
      <c r="AW436" s="613" t="str">
        <f>IFERROR(VLOOKUP(功能_33[[#This Row],[流程]],#REF!,1,FALSE),"")</f>
        <v/>
      </c>
    </row>
    <row r="437" spans="1:49" ht="14.25" customHeight="1" x14ac:dyDescent="0.3">
      <c r="C437" s="293" t="s">
        <v>98</v>
      </c>
      <c r="D437" s="293" t="s">
        <v>2927</v>
      </c>
      <c r="E437" s="292" t="s">
        <v>1209</v>
      </c>
      <c r="F437" s="293" t="s">
        <v>1210</v>
      </c>
      <c r="G437" s="293" t="s">
        <v>1144</v>
      </c>
      <c r="H437" s="292" t="s">
        <v>138</v>
      </c>
      <c r="I437" s="292" t="s">
        <v>139</v>
      </c>
      <c r="J437" s="299"/>
      <c r="K437" s="300">
        <v>44519</v>
      </c>
      <c r="L437" s="300">
        <v>44517</v>
      </c>
      <c r="M437" s="300">
        <v>44536</v>
      </c>
      <c r="N437" s="292" t="s">
        <v>7</v>
      </c>
      <c r="O437" s="292" t="s">
        <v>25</v>
      </c>
      <c r="T437" s="292"/>
      <c r="V437" s="292"/>
      <c r="W437" s="292"/>
      <c r="X437" s="293" t="str">
        <f>VLOOKUP(功能_33[[#This Row],[User]],SKL放款!A:G,7,FALSE)</f>
        <v>放款管理課</v>
      </c>
      <c r="Y437" s="300">
        <v>44533</v>
      </c>
      <c r="Z437" s="300" t="s">
        <v>198</v>
      </c>
      <c r="AA437" s="300">
        <v>44540</v>
      </c>
      <c r="AB437" s="300">
        <v>44540</v>
      </c>
      <c r="AC437" s="300"/>
      <c r="AD437" s="300"/>
      <c r="AE437" s="300"/>
      <c r="AF437" s="356"/>
      <c r="AG437" s="300" t="str">
        <f>IFERROR(IF(VLOOKUP(功能_33[[#This Row],[功能代號]],E:Q,11,FALSE)=0,"",VLOOKUP(功能_33[[#This Row],[功能代號]],E:Q,11,FALSE)),"")</f>
        <v>邱怡婷</v>
      </c>
      <c r="AH437" s="300"/>
      <c r="AI437" s="300"/>
      <c r="AJ437" s="293"/>
      <c r="AN437" s="293" t="e">
        <f>VLOOKUP(功能_33[[#This Row],[功能代號]],需二審tmp!A:A,1,FALSE)</f>
        <v>#N/A</v>
      </c>
      <c r="AO437" s="357">
        <v>44533</v>
      </c>
      <c r="AQ437" s="579" t="str">
        <f t="shared" si="40"/>
        <v/>
      </c>
      <c r="AR437" s="581" t="str">
        <f t="shared" si="41"/>
        <v>8-3</v>
      </c>
      <c r="AS437" s="583" t="str">
        <f t="shared" si="42"/>
        <v/>
      </c>
      <c r="AT437" s="585" t="str">
        <f t="shared" si="43"/>
        <v/>
      </c>
      <c r="AU437" s="587" t="str">
        <f t="shared" si="44"/>
        <v/>
      </c>
      <c r="AV437" s="589" t="str">
        <f t="shared" si="45"/>
        <v/>
      </c>
      <c r="AW437" s="613" t="str">
        <f>IFERROR(VLOOKUP(功能_33[[#This Row],[流程]],#REF!,1,FALSE),"")</f>
        <v/>
      </c>
    </row>
    <row r="438" spans="1:49" ht="14.25" customHeight="1" x14ac:dyDescent="0.3">
      <c r="C438" s="293" t="s">
        <v>98</v>
      </c>
      <c r="D438" s="293" t="s">
        <v>2927</v>
      </c>
      <c r="E438" s="292" t="s">
        <v>1211</v>
      </c>
      <c r="F438" s="293" t="s">
        <v>1212</v>
      </c>
      <c r="G438" s="293" t="s">
        <v>1144</v>
      </c>
      <c r="H438" s="292" t="s">
        <v>138</v>
      </c>
      <c r="I438" s="292" t="s">
        <v>139</v>
      </c>
      <c r="J438" s="299"/>
      <c r="K438" s="300">
        <v>44519</v>
      </c>
      <c r="L438" s="300">
        <v>44517</v>
      </c>
      <c r="M438" s="300">
        <v>44536</v>
      </c>
      <c r="N438" s="292" t="s">
        <v>7</v>
      </c>
      <c r="O438" s="292" t="s">
        <v>25</v>
      </c>
      <c r="T438" s="292"/>
      <c r="V438" s="292"/>
      <c r="W438" s="292"/>
      <c r="X438" s="293" t="str">
        <f>VLOOKUP(功能_33[[#This Row],[User]],SKL放款!A:G,7,FALSE)</f>
        <v>放款管理課</v>
      </c>
      <c r="Y438" s="300">
        <v>44533</v>
      </c>
      <c r="Z438" s="300" t="s">
        <v>198</v>
      </c>
      <c r="AA438" s="300">
        <v>44540</v>
      </c>
      <c r="AB438" s="300">
        <v>44540</v>
      </c>
      <c r="AC438" s="300"/>
      <c r="AD438" s="300"/>
      <c r="AE438" s="300"/>
      <c r="AF438" s="356"/>
      <c r="AG438" s="300" t="str">
        <f>IFERROR(IF(VLOOKUP(功能_33[[#This Row],[功能代號]],E:Q,11,FALSE)=0,"",VLOOKUP(功能_33[[#This Row],[功能代號]],E:Q,11,FALSE)),"")</f>
        <v>邱怡婷</v>
      </c>
      <c r="AH438" s="300"/>
      <c r="AI438" s="300"/>
      <c r="AJ438" s="293"/>
      <c r="AN438" s="293" t="e">
        <f>VLOOKUP(功能_33[[#This Row],[功能代號]],需二審tmp!A:A,1,FALSE)</f>
        <v>#N/A</v>
      </c>
      <c r="AO438" s="357">
        <v>44533</v>
      </c>
      <c r="AQ438" s="579" t="str">
        <f t="shared" si="40"/>
        <v/>
      </c>
      <c r="AR438" s="581" t="str">
        <f t="shared" si="41"/>
        <v>8-3</v>
      </c>
      <c r="AS438" s="583" t="str">
        <f t="shared" si="42"/>
        <v/>
      </c>
      <c r="AT438" s="585" t="str">
        <f t="shared" si="43"/>
        <v/>
      </c>
      <c r="AU438" s="587" t="str">
        <f t="shared" si="44"/>
        <v/>
      </c>
      <c r="AV438" s="589" t="str">
        <f t="shared" si="45"/>
        <v/>
      </c>
      <c r="AW438" s="613" t="str">
        <f>IFERROR(VLOOKUP(功能_33[[#This Row],[流程]],#REF!,1,FALSE),"")</f>
        <v/>
      </c>
    </row>
    <row r="439" spans="1:49" ht="14.25" customHeight="1" x14ac:dyDescent="0.3">
      <c r="C439" s="293" t="s">
        <v>98</v>
      </c>
      <c r="D439" s="293" t="s">
        <v>2927</v>
      </c>
      <c r="E439" s="292" t="s">
        <v>1213</v>
      </c>
      <c r="F439" s="293" t="s">
        <v>1214</v>
      </c>
      <c r="G439" s="293" t="s">
        <v>1144</v>
      </c>
      <c r="H439" s="292" t="s">
        <v>138</v>
      </c>
      <c r="I439" s="292" t="s">
        <v>139</v>
      </c>
      <c r="J439" s="299"/>
      <c r="K439" s="300">
        <v>44519</v>
      </c>
      <c r="L439" s="300">
        <v>44517</v>
      </c>
      <c r="M439" s="300">
        <v>44536</v>
      </c>
      <c r="N439" s="292" t="s">
        <v>7</v>
      </c>
      <c r="O439" s="292" t="s">
        <v>25</v>
      </c>
      <c r="T439" s="292"/>
      <c r="V439" s="292"/>
      <c r="W439" s="292"/>
      <c r="X439" s="293" t="str">
        <f>VLOOKUP(功能_33[[#This Row],[User]],SKL放款!A:G,7,FALSE)</f>
        <v>放款管理課</v>
      </c>
      <c r="Y439" s="300">
        <v>44533</v>
      </c>
      <c r="Z439" s="300" t="s">
        <v>198</v>
      </c>
      <c r="AA439" s="300">
        <v>44540</v>
      </c>
      <c r="AB439" s="300">
        <v>44540</v>
      </c>
      <c r="AC439" s="300"/>
      <c r="AD439" s="300"/>
      <c r="AE439" s="300"/>
      <c r="AF439" s="356"/>
      <c r="AG439" s="300" t="str">
        <f>IFERROR(IF(VLOOKUP(功能_33[[#This Row],[功能代號]],E:Q,11,FALSE)=0,"",VLOOKUP(功能_33[[#This Row],[功能代號]],E:Q,11,FALSE)),"")</f>
        <v>邱怡婷</v>
      </c>
      <c r="AH439" s="300"/>
      <c r="AI439" s="300"/>
      <c r="AJ439" s="293"/>
      <c r="AN439" s="293" t="e">
        <f>VLOOKUP(功能_33[[#This Row],[功能代號]],需二審tmp!A:A,1,FALSE)</f>
        <v>#N/A</v>
      </c>
      <c r="AO439" s="357">
        <v>44533</v>
      </c>
      <c r="AQ439" s="579" t="str">
        <f t="shared" si="40"/>
        <v/>
      </c>
      <c r="AR439" s="581" t="str">
        <f t="shared" si="41"/>
        <v>8-3</v>
      </c>
      <c r="AS439" s="583" t="str">
        <f t="shared" si="42"/>
        <v/>
      </c>
      <c r="AT439" s="585" t="str">
        <f t="shared" si="43"/>
        <v/>
      </c>
      <c r="AU439" s="587" t="str">
        <f t="shared" si="44"/>
        <v/>
      </c>
      <c r="AV439" s="589" t="str">
        <f t="shared" si="45"/>
        <v/>
      </c>
      <c r="AW439" s="613" t="str">
        <f>IFERROR(VLOOKUP(功能_33[[#This Row],[流程]],#REF!,1,FALSE),"")</f>
        <v/>
      </c>
    </row>
    <row r="440" spans="1:49" ht="14.25" customHeight="1" x14ac:dyDescent="0.3">
      <c r="C440" s="293" t="s">
        <v>98</v>
      </c>
      <c r="D440" s="293" t="s">
        <v>2927</v>
      </c>
      <c r="E440" s="292" t="s">
        <v>1215</v>
      </c>
      <c r="F440" s="293" t="s">
        <v>1216</v>
      </c>
      <c r="G440" s="293" t="s">
        <v>1144</v>
      </c>
      <c r="H440" s="292" t="s">
        <v>138</v>
      </c>
      <c r="I440" s="292" t="s">
        <v>139</v>
      </c>
      <c r="J440" s="299"/>
      <c r="K440" s="300">
        <v>44519</v>
      </c>
      <c r="L440" s="300">
        <v>44517</v>
      </c>
      <c r="M440" s="300">
        <v>44536</v>
      </c>
      <c r="N440" s="292" t="s">
        <v>7</v>
      </c>
      <c r="O440" s="292" t="s">
        <v>25</v>
      </c>
      <c r="T440" s="292"/>
      <c r="V440" s="292"/>
      <c r="W440" s="292"/>
      <c r="X440" s="293" t="str">
        <f>VLOOKUP(功能_33[[#This Row],[User]],SKL放款!A:G,7,FALSE)</f>
        <v>放款管理課</v>
      </c>
      <c r="Y440" s="300">
        <v>44533</v>
      </c>
      <c r="Z440" s="300" t="s">
        <v>198</v>
      </c>
      <c r="AA440" s="300">
        <v>44540</v>
      </c>
      <c r="AB440" s="300">
        <v>44540</v>
      </c>
      <c r="AC440" s="300"/>
      <c r="AD440" s="300"/>
      <c r="AE440" s="300"/>
      <c r="AF440" s="356"/>
      <c r="AG440" s="300" t="str">
        <f>IFERROR(IF(VLOOKUP(功能_33[[#This Row],[功能代號]],E:Q,11,FALSE)=0,"",VLOOKUP(功能_33[[#This Row],[功能代號]],E:Q,11,FALSE)),"")</f>
        <v>邱怡婷</v>
      </c>
      <c r="AH440" s="300"/>
      <c r="AI440" s="300"/>
      <c r="AJ440" s="293"/>
      <c r="AN440" s="293" t="e">
        <f>VLOOKUP(功能_33[[#This Row],[功能代號]],需二審tmp!A:A,1,FALSE)</f>
        <v>#N/A</v>
      </c>
      <c r="AO440" s="357">
        <v>44533</v>
      </c>
      <c r="AQ440" s="579" t="str">
        <f t="shared" si="40"/>
        <v/>
      </c>
      <c r="AR440" s="581" t="str">
        <f t="shared" si="41"/>
        <v>8-3</v>
      </c>
      <c r="AS440" s="583" t="str">
        <f t="shared" si="42"/>
        <v/>
      </c>
      <c r="AT440" s="585" t="str">
        <f t="shared" si="43"/>
        <v/>
      </c>
      <c r="AU440" s="587" t="str">
        <f t="shared" si="44"/>
        <v/>
      </c>
      <c r="AV440" s="589" t="str">
        <f t="shared" si="45"/>
        <v/>
      </c>
      <c r="AW440" s="613" t="str">
        <f>IFERROR(VLOOKUP(功能_33[[#This Row],[流程]],#REF!,1,FALSE),"")</f>
        <v/>
      </c>
    </row>
    <row r="441" spans="1:49" ht="14.25" customHeight="1" x14ac:dyDescent="0.3">
      <c r="C441" s="293" t="s">
        <v>98</v>
      </c>
      <c r="D441" s="293" t="s">
        <v>2927</v>
      </c>
      <c r="E441" s="292" t="s">
        <v>1217</v>
      </c>
      <c r="F441" s="293" t="s">
        <v>1218</v>
      </c>
      <c r="G441" s="293" t="s">
        <v>1144</v>
      </c>
      <c r="H441" s="292" t="s">
        <v>138</v>
      </c>
      <c r="I441" s="292" t="s">
        <v>139</v>
      </c>
      <c r="J441" s="299"/>
      <c r="K441" s="300">
        <v>44519</v>
      </c>
      <c r="L441" s="300">
        <v>44517</v>
      </c>
      <c r="M441" s="300">
        <v>44536</v>
      </c>
      <c r="N441" s="292" t="s">
        <v>7</v>
      </c>
      <c r="O441" s="292" t="s">
        <v>25</v>
      </c>
      <c r="T441" s="292"/>
      <c r="V441" s="292"/>
      <c r="W441" s="292"/>
      <c r="X441" s="293" t="str">
        <f>VLOOKUP(功能_33[[#This Row],[User]],SKL放款!A:G,7,FALSE)</f>
        <v>放款管理課</v>
      </c>
      <c r="Y441" s="300">
        <v>44533</v>
      </c>
      <c r="Z441" s="300" t="s">
        <v>198</v>
      </c>
      <c r="AA441" s="300">
        <v>44540</v>
      </c>
      <c r="AB441" s="300">
        <v>44540</v>
      </c>
      <c r="AC441" s="300"/>
      <c r="AD441" s="300"/>
      <c r="AE441" s="300"/>
      <c r="AF441" s="356"/>
      <c r="AG441" s="300" t="str">
        <f>IFERROR(IF(VLOOKUP(功能_33[[#This Row],[功能代號]],E:Q,11,FALSE)=0,"",VLOOKUP(功能_33[[#This Row],[功能代號]],E:Q,11,FALSE)),"")</f>
        <v>邱怡婷</v>
      </c>
      <c r="AH441" s="300"/>
      <c r="AI441" s="300"/>
      <c r="AJ441" s="293"/>
      <c r="AN441" s="293" t="e">
        <f>VLOOKUP(功能_33[[#This Row],[功能代號]],需二審tmp!A:A,1,FALSE)</f>
        <v>#N/A</v>
      </c>
      <c r="AO441" s="357">
        <v>44533</v>
      </c>
      <c r="AQ441" s="579" t="str">
        <f t="shared" si="40"/>
        <v/>
      </c>
      <c r="AR441" s="581" t="str">
        <f t="shared" si="41"/>
        <v>8-3</v>
      </c>
      <c r="AS441" s="583" t="str">
        <f t="shared" si="42"/>
        <v/>
      </c>
      <c r="AT441" s="585" t="str">
        <f t="shared" si="43"/>
        <v/>
      </c>
      <c r="AU441" s="587" t="str">
        <f t="shared" si="44"/>
        <v/>
      </c>
      <c r="AV441" s="589" t="str">
        <f t="shared" si="45"/>
        <v/>
      </c>
      <c r="AW441" s="613" t="str">
        <f>IFERROR(VLOOKUP(功能_33[[#This Row],[流程]],#REF!,1,FALSE),"")</f>
        <v/>
      </c>
    </row>
    <row r="442" spans="1:49" ht="14.25" customHeight="1" x14ac:dyDescent="0.3">
      <c r="A442" s="609">
        <v>44539</v>
      </c>
      <c r="C442" s="293" t="s">
        <v>98</v>
      </c>
      <c r="D442" s="293" t="s">
        <v>2927</v>
      </c>
      <c r="E442" s="292" t="s">
        <v>1219</v>
      </c>
      <c r="F442" s="293" t="s">
        <v>1220</v>
      </c>
      <c r="G442" s="293" t="s">
        <v>1144</v>
      </c>
      <c r="H442" s="292" t="s">
        <v>138</v>
      </c>
      <c r="I442" s="292" t="s">
        <v>139</v>
      </c>
      <c r="J442" s="299"/>
      <c r="K442" s="300">
        <v>44515</v>
      </c>
      <c r="L442" s="300">
        <v>44517</v>
      </c>
      <c r="M442" s="300"/>
      <c r="N442" s="292" t="s">
        <v>7</v>
      </c>
      <c r="O442" s="292" t="s">
        <v>25</v>
      </c>
      <c r="T442" s="292"/>
      <c r="V442" s="292"/>
      <c r="W442" s="292"/>
      <c r="X442" s="293" t="str">
        <f>VLOOKUP(功能_33[[#This Row],[User]],SKL放款!A:G,7,FALSE)</f>
        <v>放款管理課</v>
      </c>
      <c r="Y442" s="300"/>
      <c r="Z442" s="300" t="s">
        <v>2833</v>
      </c>
      <c r="AA442" s="300">
        <v>44540</v>
      </c>
      <c r="AB442" s="300">
        <v>44540</v>
      </c>
      <c r="AC442" s="300"/>
      <c r="AD442" s="300"/>
      <c r="AE442" s="300"/>
      <c r="AF442" s="356"/>
      <c r="AG442" s="300" t="str">
        <f>IFERROR(IF(VLOOKUP(功能_33[[#This Row],[功能代號]],E:Q,11,FALSE)=0,"",VLOOKUP(功能_33[[#This Row],[功能代號]],E:Q,11,FALSE)),"")</f>
        <v>邱怡婷</v>
      </c>
      <c r="AH442" s="300"/>
      <c r="AI442" s="300"/>
      <c r="AJ442" s="293"/>
      <c r="AN442" s="293" t="e">
        <f>VLOOKUP(功能_33[[#This Row],[功能代號]],需二審tmp!A:A,1,FALSE)</f>
        <v>#N/A</v>
      </c>
      <c r="AQ442" s="579" t="str">
        <f t="shared" si="40"/>
        <v/>
      </c>
      <c r="AR442" s="581" t="str">
        <f t="shared" si="41"/>
        <v/>
      </c>
      <c r="AS442" s="583" t="str">
        <f t="shared" si="42"/>
        <v/>
      </c>
      <c r="AT442" s="585" t="str">
        <f t="shared" si="43"/>
        <v/>
      </c>
      <c r="AU442" s="587" t="str">
        <f t="shared" si="44"/>
        <v/>
      </c>
      <c r="AV442" s="589" t="str">
        <f t="shared" si="45"/>
        <v>8-3</v>
      </c>
      <c r="AW442" s="613" t="str">
        <f>IFERROR(VLOOKUP(功能_33[[#This Row],[流程]],#REF!,1,FALSE),"")</f>
        <v/>
      </c>
    </row>
    <row r="443" spans="1:49" ht="14.25" customHeight="1" x14ac:dyDescent="0.3">
      <c r="A443" s="609">
        <v>44539</v>
      </c>
      <c r="C443" s="293" t="s">
        <v>98</v>
      </c>
      <c r="D443" s="293" t="s">
        <v>2927</v>
      </c>
      <c r="E443" s="292" t="s">
        <v>1221</v>
      </c>
      <c r="F443" s="293" t="s">
        <v>1222</v>
      </c>
      <c r="G443" s="293" t="s">
        <v>1144</v>
      </c>
      <c r="H443" s="292" t="s">
        <v>138</v>
      </c>
      <c r="I443" s="292" t="s">
        <v>139</v>
      </c>
      <c r="J443" s="299"/>
      <c r="K443" s="300">
        <v>44515</v>
      </c>
      <c r="L443" s="300">
        <v>44517</v>
      </c>
      <c r="M443" s="300"/>
      <c r="N443" s="292" t="s">
        <v>7</v>
      </c>
      <c r="O443" s="292" t="s">
        <v>25</v>
      </c>
      <c r="T443" s="292"/>
      <c r="V443" s="292"/>
      <c r="W443" s="292"/>
      <c r="X443" s="293" t="str">
        <f>VLOOKUP(功能_33[[#This Row],[User]],SKL放款!A:G,7,FALSE)</f>
        <v>放款管理課</v>
      </c>
      <c r="Y443" s="300"/>
      <c r="Z443" s="300" t="s">
        <v>2833</v>
      </c>
      <c r="AA443" s="300">
        <v>44540</v>
      </c>
      <c r="AB443" s="300">
        <v>44540</v>
      </c>
      <c r="AC443" s="300"/>
      <c r="AD443" s="300"/>
      <c r="AE443" s="300"/>
      <c r="AF443" s="356"/>
      <c r="AG443" s="300" t="str">
        <f>IFERROR(IF(VLOOKUP(功能_33[[#This Row],[功能代號]],E:Q,11,FALSE)=0,"",VLOOKUP(功能_33[[#This Row],[功能代號]],E:Q,11,FALSE)),"")</f>
        <v>邱怡婷</v>
      </c>
      <c r="AH443" s="300"/>
      <c r="AI443" s="300"/>
      <c r="AJ443" s="293"/>
      <c r="AN443" s="293" t="e">
        <f>VLOOKUP(功能_33[[#This Row],[功能代號]],需二審tmp!A:A,1,FALSE)</f>
        <v>#N/A</v>
      </c>
      <c r="AQ443" s="579" t="str">
        <f t="shared" si="40"/>
        <v/>
      </c>
      <c r="AR443" s="581" t="str">
        <f t="shared" si="41"/>
        <v/>
      </c>
      <c r="AS443" s="583" t="str">
        <f t="shared" si="42"/>
        <v/>
      </c>
      <c r="AT443" s="585" t="str">
        <f t="shared" si="43"/>
        <v/>
      </c>
      <c r="AU443" s="587" t="str">
        <f t="shared" si="44"/>
        <v/>
      </c>
      <c r="AV443" s="589" t="str">
        <f t="shared" si="45"/>
        <v>8-3</v>
      </c>
      <c r="AW443" s="613" t="str">
        <f>IFERROR(VLOOKUP(功能_33[[#This Row],[流程]],#REF!,1,FALSE),"")</f>
        <v/>
      </c>
    </row>
    <row r="444" spans="1:49" ht="14.25" customHeight="1" x14ac:dyDescent="0.3">
      <c r="A444" s="609">
        <v>44539</v>
      </c>
      <c r="C444" s="293" t="s">
        <v>98</v>
      </c>
      <c r="D444" s="293" t="s">
        <v>2927</v>
      </c>
      <c r="E444" s="292" t="s">
        <v>1223</v>
      </c>
      <c r="F444" s="293" t="s">
        <v>1224</v>
      </c>
      <c r="G444" s="293" t="s">
        <v>1144</v>
      </c>
      <c r="H444" s="292" t="s">
        <v>138</v>
      </c>
      <c r="I444" s="292" t="s">
        <v>139</v>
      </c>
      <c r="J444" s="299"/>
      <c r="K444" s="300">
        <v>44515</v>
      </c>
      <c r="L444" s="300">
        <v>44517</v>
      </c>
      <c r="M444" s="300"/>
      <c r="N444" s="292" t="s">
        <v>7</v>
      </c>
      <c r="O444" s="292" t="s">
        <v>25</v>
      </c>
      <c r="T444" s="292"/>
      <c r="V444" s="292"/>
      <c r="W444" s="292"/>
      <c r="X444" s="293" t="str">
        <f>VLOOKUP(功能_33[[#This Row],[User]],SKL放款!A:G,7,FALSE)</f>
        <v>放款管理課</v>
      </c>
      <c r="Y444" s="300"/>
      <c r="Z444" s="300" t="s">
        <v>2833</v>
      </c>
      <c r="AA444" s="300">
        <v>44540</v>
      </c>
      <c r="AB444" s="300">
        <v>44540</v>
      </c>
      <c r="AC444" s="300"/>
      <c r="AD444" s="300"/>
      <c r="AE444" s="300"/>
      <c r="AF444" s="356"/>
      <c r="AG444" s="300" t="str">
        <f>IFERROR(IF(VLOOKUP(功能_33[[#This Row],[功能代號]],E:Q,11,FALSE)=0,"",VLOOKUP(功能_33[[#This Row],[功能代號]],E:Q,11,FALSE)),"")</f>
        <v>邱怡婷</v>
      </c>
      <c r="AH444" s="300"/>
      <c r="AI444" s="300"/>
      <c r="AJ444" s="293"/>
      <c r="AN444" s="293" t="e">
        <f>VLOOKUP(功能_33[[#This Row],[功能代號]],需二審tmp!A:A,1,FALSE)</f>
        <v>#N/A</v>
      </c>
      <c r="AQ444" s="579" t="str">
        <f t="shared" si="40"/>
        <v/>
      </c>
      <c r="AR444" s="581" t="str">
        <f t="shared" si="41"/>
        <v/>
      </c>
      <c r="AS444" s="583" t="str">
        <f t="shared" si="42"/>
        <v/>
      </c>
      <c r="AT444" s="585" t="str">
        <f t="shared" si="43"/>
        <v/>
      </c>
      <c r="AU444" s="587" t="str">
        <f t="shared" si="44"/>
        <v/>
      </c>
      <c r="AV444" s="589" t="str">
        <f t="shared" si="45"/>
        <v>8-3</v>
      </c>
      <c r="AW444" s="613" t="str">
        <f>IFERROR(VLOOKUP(功能_33[[#This Row],[流程]],#REF!,1,FALSE),"")</f>
        <v/>
      </c>
    </row>
    <row r="445" spans="1:49" ht="14.25" customHeight="1" x14ac:dyDescent="0.3">
      <c r="A445" s="609">
        <v>44539</v>
      </c>
      <c r="C445" s="293" t="s">
        <v>98</v>
      </c>
      <c r="D445" s="293" t="s">
        <v>2927</v>
      </c>
      <c r="E445" s="292" t="s">
        <v>1225</v>
      </c>
      <c r="F445" s="293" t="s">
        <v>1226</v>
      </c>
      <c r="G445" s="293" t="s">
        <v>1144</v>
      </c>
      <c r="H445" s="292" t="s">
        <v>138</v>
      </c>
      <c r="I445" s="292" t="s">
        <v>139</v>
      </c>
      <c r="J445" s="299"/>
      <c r="K445" s="300">
        <v>44515</v>
      </c>
      <c r="L445" s="300">
        <v>44517</v>
      </c>
      <c r="M445" s="300"/>
      <c r="N445" s="292" t="s">
        <v>7</v>
      </c>
      <c r="O445" s="292" t="s">
        <v>25</v>
      </c>
      <c r="T445" s="292"/>
      <c r="V445" s="292"/>
      <c r="W445" s="292"/>
      <c r="X445" s="293" t="str">
        <f>VLOOKUP(功能_33[[#This Row],[User]],SKL放款!A:G,7,FALSE)</f>
        <v>放款管理課</v>
      </c>
      <c r="Y445" s="300"/>
      <c r="Z445" s="300" t="s">
        <v>2833</v>
      </c>
      <c r="AA445" s="300">
        <v>44540</v>
      </c>
      <c r="AB445" s="300">
        <v>44540</v>
      </c>
      <c r="AC445" s="300"/>
      <c r="AD445" s="300"/>
      <c r="AE445" s="300"/>
      <c r="AF445" s="356"/>
      <c r="AG445" s="300" t="str">
        <f>IFERROR(IF(VLOOKUP(功能_33[[#This Row],[功能代號]],E:Q,11,FALSE)=0,"",VLOOKUP(功能_33[[#This Row],[功能代號]],E:Q,11,FALSE)),"")</f>
        <v>邱怡婷</v>
      </c>
      <c r="AH445" s="300"/>
      <c r="AI445" s="300"/>
      <c r="AJ445" s="293"/>
      <c r="AN445" s="293" t="e">
        <f>VLOOKUP(功能_33[[#This Row],[功能代號]],需二審tmp!A:A,1,FALSE)</f>
        <v>#N/A</v>
      </c>
      <c r="AQ445" s="579" t="str">
        <f t="shared" si="40"/>
        <v/>
      </c>
      <c r="AR445" s="581" t="str">
        <f t="shared" si="41"/>
        <v/>
      </c>
      <c r="AS445" s="583" t="str">
        <f t="shared" si="42"/>
        <v/>
      </c>
      <c r="AT445" s="585" t="str">
        <f t="shared" si="43"/>
        <v/>
      </c>
      <c r="AU445" s="587" t="str">
        <f t="shared" si="44"/>
        <v/>
      </c>
      <c r="AV445" s="589" t="str">
        <f t="shared" si="45"/>
        <v>8-3</v>
      </c>
      <c r="AW445" s="613" t="str">
        <f>IFERROR(VLOOKUP(功能_33[[#This Row],[流程]],#REF!,1,FALSE),"")</f>
        <v/>
      </c>
    </row>
    <row r="446" spans="1:49" ht="14.25" customHeight="1" x14ac:dyDescent="0.3">
      <c r="A446" s="609">
        <v>44539</v>
      </c>
      <c r="C446" s="293" t="s">
        <v>98</v>
      </c>
      <c r="D446" s="293" t="s">
        <v>2927</v>
      </c>
      <c r="E446" s="292" t="s">
        <v>1227</v>
      </c>
      <c r="F446" s="293" t="s">
        <v>1228</v>
      </c>
      <c r="G446" s="293" t="s">
        <v>1144</v>
      </c>
      <c r="H446" s="292" t="s">
        <v>138</v>
      </c>
      <c r="I446" s="292" t="s">
        <v>139</v>
      </c>
      <c r="J446" s="299"/>
      <c r="K446" s="300">
        <v>44515</v>
      </c>
      <c r="L446" s="300">
        <v>44517</v>
      </c>
      <c r="M446" s="300"/>
      <c r="N446" s="292" t="s">
        <v>7</v>
      </c>
      <c r="O446" s="292" t="s">
        <v>25</v>
      </c>
      <c r="T446" s="292"/>
      <c r="V446" s="292"/>
      <c r="W446" s="292"/>
      <c r="X446" s="293" t="str">
        <f>VLOOKUP(功能_33[[#This Row],[User]],SKL放款!A:G,7,FALSE)</f>
        <v>放款管理課</v>
      </c>
      <c r="Y446" s="300"/>
      <c r="Z446" s="300" t="s">
        <v>2833</v>
      </c>
      <c r="AA446" s="300">
        <v>44540</v>
      </c>
      <c r="AB446" s="300">
        <v>44540</v>
      </c>
      <c r="AC446" s="300"/>
      <c r="AD446" s="300"/>
      <c r="AE446" s="300"/>
      <c r="AF446" s="356"/>
      <c r="AG446" s="300" t="str">
        <f>IFERROR(IF(VLOOKUP(功能_33[[#This Row],[功能代號]],E:Q,11,FALSE)=0,"",VLOOKUP(功能_33[[#This Row],[功能代號]],E:Q,11,FALSE)),"")</f>
        <v>邱怡婷</v>
      </c>
      <c r="AH446" s="300"/>
      <c r="AI446" s="300"/>
      <c r="AJ446" s="293"/>
      <c r="AN446" s="293" t="e">
        <f>VLOOKUP(功能_33[[#This Row],[功能代號]],需二審tmp!A:A,1,FALSE)</f>
        <v>#N/A</v>
      </c>
      <c r="AQ446" s="579" t="str">
        <f t="shared" si="40"/>
        <v/>
      </c>
      <c r="AR446" s="581" t="str">
        <f t="shared" si="41"/>
        <v/>
      </c>
      <c r="AS446" s="583" t="str">
        <f t="shared" si="42"/>
        <v/>
      </c>
      <c r="AT446" s="585" t="str">
        <f t="shared" si="43"/>
        <v/>
      </c>
      <c r="AU446" s="587" t="str">
        <f t="shared" si="44"/>
        <v/>
      </c>
      <c r="AV446" s="589" t="str">
        <f t="shared" si="45"/>
        <v>8-3</v>
      </c>
      <c r="AW446" s="613" t="str">
        <f>IFERROR(VLOOKUP(功能_33[[#This Row],[流程]],#REF!,1,FALSE),"")</f>
        <v/>
      </c>
    </row>
    <row r="447" spans="1:49" ht="14.25" customHeight="1" x14ac:dyDescent="0.3">
      <c r="A447" s="609">
        <v>44539</v>
      </c>
      <c r="C447" s="293" t="s">
        <v>98</v>
      </c>
      <c r="D447" s="293" t="s">
        <v>2927</v>
      </c>
      <c r="E447" s="292" t="s">
        <v>1229</v>
      </c>
      <c r="F447" s="293" t="s">
        <v>1230</v>
      </c>
      <c r="G447" s="293" t="s">
        <v>1144</v>
      </c>
      <c r="H447" s="292" t="s">
        <v>138</v>
      </c>
      <c r="I447" s="292" t="s">
        <v>139</v>
      </c>
      <c r="J447" s="299"/>
      <c r="K447" s="300">
        <v>44515</v>
      </c>
      <c r="L447" s="300">
        <v>44517</v>
      </c>
      <c r="M447" s="300"/>
      <c r="N447" s="292" t="s">
        <v>7</v>
      </c>
      <c r="O447" s="292" t="s">
        <v>25</v>
      </c>
      <c r="T447" s="292"/>
      <c r="V447" s="292"/>
      <c r="W447" s="292"/>
      <c r="X447" s="293" t="str">
        <f>VLOOKUP(功能_33[[#This Row],[User]],SKL放款!A:G,7,FALSE)</f>
        <v>放款管理課</v>
      </c>
      <c r="Y447" s="300"/>
      <c r="Z447" s="300" t="s">
        <v>2833</v>
      </c>
      <c r="AA447" s="300">
        <v>44540</v>
      </c>
      <c r="AB447" s="300">
        <v>44540</v>
      </c>
      <c r="AC447" s="300"/>
      <c r="AD447" s="300"/>
      <c r="AE447" s="300"/>
      <c r="AF447" s="356"/>
      <c r="AG447" s="300" t="str">
        <f>IFERROR(IF(VLOOKUP(功能_33[[#This Row],[功能代號]],E:Q,11,FALSE)=0,"",VLOOKUP(功能_33[[#This Row],[功能代號]],E:Q,11,FALSE)),"")</f>
        <v>邱怡婷</v>
      </c>
      <c r="AH447" s="300"/>
      <c r="AI447" s="300"/>
      <c r="AJ447" s="293"/>
      <c r="AN447" s="293" t="e">
        <f>VLOOKUP(功能_33[[#This Row],[功能代號]],需二審tmp!A:A,1,FALSE)</f>
        <v>#N/A</v>
      </c>
      <c r="AQ447" s="579" t="str">
        <f t="shared" si="40"/>
        <v/>
      </c>
      <c r="AR447" s="581" t="str">
        <f t="shared" si="41"/>
        <v/>
      </c>
      <c r="AS447" s="583" t="str">
        <f t="shared" si="42"/>
        <v/>
      </c>
      <c r="AT447" s="585" t="str">
        <f t="shared" si="43"/>
        <v/>
      </c>
      <c r="AU447" s="587" t="str">
        <f t="shared" si="44"/>
        <v/>
      </c>
      <c r="AV447" s="589" t="str">
        <f t="shared" si="45"/>
        <v>8-3</v>
      </c>
      <c r="AW447" s="613" t="str">
        <f>IFERROR(VLOOKUP(功能_33[[#This Row],[流程]],#REF!,1,FALSE),"")</f>
        <v/>
      </c>
    </row>
    <row r="448" spans="1:49" ht="14.25" customHeight="1" x14ac:dyDescent="0.3">
      <c r="A448" s="609">
        <v>44539</v>
      </c>
      <c r="C448" s="293" t="s">
        <v>98</v>
      </c>
      <c r="D448" s="293" t="s">
        <v>2927</v>
      </c>
      <c r="E448" s="292" t="s">
        <v>1231</v>
      </c>
      <c r="F448" s="293" t="s">
        <v>1232</v>
      </c>
      <c r="G448" s="293" t="s">
        <v>1144</v>
      </c>
      <c r="H448" s="292" t="s">
        <v>138</v>
      </c>
      <c r="I448" s="292" t="s">
        <v>139</v>
      </c>
      <c r="J448" s="299"/>
      <c r="K448" s="300">
        <v>44515</v>
      </c>
      <c r="L448" s="300">
        <v>44517</v>
      </c>
      <c r="M448" s="300"/>
      <c r="N448" s="292" t="s">
        <v>7</v>
      </c>
      <c r="O448" s="292" t="s">
        <v>25</v>
      </c>
      <c r="T448" s="292"/>
      <c r="V448" s="292"/>
      <c r="W448" s="292"/>
      <c r="X448" s="293" t="str">
        <f>VLOOKUP(功能_33[[#This Row],[User]],SKL放款!A:G,7,FALSE)</f>
        <v>放款管理課</v>
      </c>
      <c r="Y448" s="300"/>
      <c r="Z448" s="300" t="s">
        <v>2833</v>
      </c>
      <c r="AA448" s="300">
        <v>44540</v>
      </c>
      <c r="AB448" s="300">
        <v>44540</v>
      </c>
      <c r="AC448" s="300"/>
      <c r="AD448" s="300"/>
      <c r="AE448" s="300"/>
      <c r="AF448" s="356"/>
      <c r="AG448" s="300" t="str">
        <f>IFERROR(IF(VLOOKUP(功能_33[[#This Row],[功能代號]],E:Q,11,FALSE)=0,"",VLOOKUP(功能_33[[#This Row],[功能代號]],E:Q,11,FALSE)),"")</f>
        <v>邱怡婷</v>
      </c>
      <c r="AH448" s="300"/>
      <c r="AI448" s="300"/>
      <c r="AJ448" s="293"/>
      <c r="AN448" s="293" t="e">
        <f>VLOOKUP(功能_33[[#This Row],[功能代號]],需二審tmp!A:A,1,FALSE)</f>
        <v>#N/A</v>
      </c>
      <c r="AQ448" s="579" t="str">
        <f t="shared" si="40"/>
        <v/>
      </c>
      <c r="AR448" s="581" t="str">
        <f t="shared" si="41"/>
        <v/>
      </c>
      <c r="AS448" s="583" t="str">
        <f t="shared" si="42"/>
        <v/>
      </c>
      <c r="AT448" s="585" t="str">
        <f t="shared" si="43"/>
        <v/>
      </c>
      <c r="AU448" s="587" t="str">
        <f t="shared" si="44"/>
        <v/>
      </c>
      <c r="AV448" s="589" t="str">
        <f t="shared" si="45"/>
        <v>8-3</v>
      </c>
      <c r="AW448" s="613" t="str">
        <f>IFERROR(VLOOKUP(功能_33[[#This Row],[流程]],#REF!,1,FALSE),"")</f>
        <v/>
      </c>
    </row>
    <row r="449" spans="1:49" ht="14.25" customHeight="1" x14ac:dyDescent="0.3">
      <c r="A449" s="609">
        <v>44539</v>
      </c>
      <c r="C449" s="293" t="s">
        <v>98</v>
      </c>
      <c r="D449" s="293" t="s">
        <v>2927</v>
      </c>
      <c r="E449" s="292" t="s">
        <v>1233</v>
      </c>
      <c r="F449" s="293" t="s">
        <v>1234</v>
      </c>
      <c r="G449" s="293" t="s">
        <v>1144</v>
      </c>
      <c r="H449" s="292" t="s">
        <v>138</v>
      </c>
      <c r="I449" s="292" t="s">
        <v>139</v>
      </c>
      <c r="J449" s="299"/>
      <c r="K449" s="300">
        <v>44515</v>
      </c>
      <c r="L449" s="300">
        <v>44517</v>
      </c>
      <c r="M449" s="300"/>
      <c r="N449" s="292" t="s">
        <v>7</v>
      </c>
      <c r="O449" s="292" t="s">
        <v>25</v>
      </c>
      <c r="T449" s="292"/>
      <c r="V449" s="292"/>
      <c r="W449" s="292"/>
      <c r="X449" s="293" t="str">
        <f>VLOOKUP(功能_33[[#This Row],[User]],SKL放款!A:G,7,FALSE)</f>
        <v>放款管理課</v>
      </c>
      <c r="Y449" s="300"/>
      <c r="Z449" s="300" t="s">
        <v>2833</v>
      </c>
      <c r="AA449" s="300">
        <v>44540</v>
      </c>
      <c r="AB449" s="300">
        <v>44540</v>
      </c>
      <c r="AC449" s="300"/>
      <c r="AD449" s="300"/>
      <c r="AE449" s="300"/>
      <c r="AF449" s="356"/>
      <c r="AG449" s="300" t="str">
        <f>IFERROR(IF(VLOOKUP(功能_33[[#This Row],[功能代號]],E:Q,11,FALSE)=0,"",VLOOKUP(功能_33[[#This Row],[功能代號]],E:Q,11,FALSE)),"")</f>
        <v>邱怡婷</v>
      </c>
      <c r="AH449" s="300"/>
      <c r="AI449" s="300"/>
      <c r="AJ449" s="293"/>
      <c r="AN449" s="293" t="e">
        <f>VLOOKUP(功能_33[[#This Row],[功能代號]],需二審tmp!A:A,1,FALSE)</f>
        <v>#N/A</v>
      </c>
      <c r="AQ449" s="579" t="str">
        <f t="shared" si="40"/>
        <v/>
      </c>
      <c r="AR449" s="581" t="str">
        <f t="shared" si="41"/>
        <v/>
      </c>
      <c r="AS449" s="583" t="str">
        <f t="shared" si="42"/>
        <v/>
      </c>
      <c r="AT449" s="585" t="str">
        <f t="shared" si="43"/>
        <v/>
      </c>
      <c r="AU449" s="587" t="str">
        <f t="shared" si="44"/>
        <v/>
      </c>
      <c r="AV449" s="589" t="str">
        <f t="shared" si="45"/>
        <v>8-3</v>
      </c>
      <c r="AW449" s="613" t="str">
        <f>IFERROR(VLOOKUP(功能_33[[#This Row],[流程]],#REF!,1,FALSE),"")</f>
        <v/>
      </c>
    </row>
    <row r="450" spans="1:49" ht="14.25" customHeight="1" x14ac:dyDescent="0.3">
      <c r="A450" s="609">
        <v>44539</v>
      </c>
      <c r="C450" s="293" t="s">
        <v>98</v>
      </c>
      <c r="D450" s="293" t="s">
        <v>2927</v>
      </c>
      <c r="E450" s="292" t="s">
        <v>1235</v>
      </c>
      <c r="F450" s="293" t="s">
        <v>1236</v>
      </c>
      <c r="G450" s="293" t="s">
        <v>1144</v>
      </c>
      <c r="H450" s="292" t="s">
        <v>138</v>
      </c>
      <c r="I450" s="292" t="s">
        <v>139</v>
      </c>
      <c r="J450" s="299"/>
      <c r="K450" s="300">
        <v>44515</v>
      </c>
      <c r="L450" s="300">
        <v>44517</v>
      </c>
      <c r="M450" s="300"/>
      <c r="N450" s="292" t="s">
        <v>7</v>
      </c>
      <c r="O450" s="292" t="s">
        <v>25</v>
      </c>
      <c r="T450" s="292"/>
      <c r="V450" s="292"/>
      <c r="W450" s="292"/>
      <c r="X450" s="293" t="str">
        <f>VLOOKUP(功能_33[[#This Row],[User]],SKL放款!A:G,7,FALSE)</f>
        <v>放款管理課</v>
      </c>
      <c r="Y450" s="300"/>
      <c r="Z450" s="300" t="s">
        <v>2833</v>
      </c>
      <c r="AA450" s="300">
        <v>44540</v>
      </c>
      <c r="AB450" s="300">
        <v>44540</v>
      </c>
      <c r="AC450" s="300"/>
      <c r="AD450" s="300"/>
      <c r="AE450" s="300"/>
      <c r="AF450" s="356"/>
      <c r="AG450" s="300" t="str">
        <f>IFERROR(IF(VLOOKUP(功能_33[[#This Row],[功能代號]],E:Q,11,FALSE)=0,"",VLOOKUP(功能_33[[#This Row],[功能代號]],E:Q,11,FALSE)),"")</f>
        <v>邱怡婷</v>
      </c>
      <c r="AH450" s="300"/>
      <c r="AI450" s="300"/>
      <c r="AJ450" s="293"/>
      <c r="AN450" s="293" t="e">
        <f>VLOOKUP(功能_33[[#This Row],[功能代號]],需二審tmp!A:A,1,FALSE)</f>
        <v>#N/A</v>
      </c>
      <c r="AQ450" s="579" t="str">
        <f t="shared" si="40"/>
        <v/>
      </c>
      <c r="AR450" s="581" t="str">
        <f t="shared" si="41"/>
        <v/>
      </c>
      <c r="AS450" s="583" t="str">
        <f t="shared" si="42"/>
        <v/>
      </c>
      <c r="AT450" s="585" t="str">
        <f t="shared" si="43"/>
        <v/>
      </c>
      <c r="AU450" s="587" t="str">
        <f t="shared" si="44"/>
        <v/>
      </c>
      <c r="AV450" s="589" t="str">
        <f t="shared" si="45"/>
        <v>8-3</v>
      </c>
      <c r="AW450" s="613" t="str">
        <f>IFERROR(VLOOKUP(功能_33[[#This Row],[流程]],#REF!,1,FALSE),"")</f>
        <v/>
      </c>
    </row>
    <row r="451" spans="1:49" ht="14.25" customHeight="1" x14ac:dyDescent="0.3">
      <c r="A451" s="609">
        <v>44539</v>
      </c>
      <c r="C451" s="293" t="s">
        <v>98</v>
      </c>
      <c r="D451" s="293" t="s">
        <v>2927</v>
      </c>
      <c r="E451" s="292" t="s">
        <v>1237</v>
      </c>
      <c r="F451" s="293" t="s">
        <v>1238</v>
      </c>
      <c r="G451" s="293" t="s">
        <v>1144</v>
      </c>
      <c r="H451" s="292" t="s">
        <v>138</v>
      </c>
      <c r="I451" s="292" t="s">
        <v>139</v>
      </c>
      <c r="J451" s="299"/>
      <c r="K451" s="300">
        <v>44515</v>
      </c>
      <c r="L451" s="300">
        <v>44517</v>
      </c>
      <c r="M451" s="300"/>
      <c r="N451" s="292" t="s">
        <v>7</v>
      </c>
      <c r="O451" s="292" t="s">
        <v>25</v>
      </c>
      <c r="T451" s="292"/>
      <c r="V451" s="292"/>
      <c r="W451" s="292"/>
      <c r="X451" s="293" t="str">
        <f>VLOOKUP(功能_33[[#This Row],[User]],SKL放款!A:G,7,FALSE)</f>
        <v>放款管理課</v>
      </c>
      <c r="Y451" s="300"/>
      <c r="Z451" s="300" t="s">
        <v>2833</v>
      </c>
      <c r="AA451" s="300">
        <v>44540</v>
      </c>
      <c r="AB451" s="300">
        <v>44540</v>
      </c>
      <c r="AC451" s="300"/>
      <c r="AD451" s="300"/>
      <c r="AE451" s="300"/>
      <c r="AF451" s="356"/>
      <c r="AG451" s="300" t="str">
        <f>IFERROR(IF(VLOOKUP(功能_33[[#This Row],[功能代號]],E:Q,11,FALSE)=0,"",VLOOKUP(功能_33[[#This Row],[功能代號]],E:Q,11,FALSE)),"")</f>
        <v>邱怡婷</v>
      </c>
      <c r="AH451" s="300"/>
      <c r="AI451" s="300"/>
      <c r="AJ451" s="293"/>
      <c r="AN451" s="293" t="e">
        <f>VLOOKUP(功能_33[[#This Row],[功能代號]],需二審tmp!A:A,1,FALSE)</f>
        <v>#N/A</v>
      </c>
      <c r="AQ451" s="579" t="str">
        <f t="shared" si="40"/>
        <v/>
      </c>
      <c r="AR451" s="581" t="str">
        <f t="shared" si="41"/>
        <v/>
      </c>
      <c r="AS451" s="583" t="str">
        <f t="shared" si="42"/>
        <v/>
      </c>
      <c r="AT451" s="585" t="str">
        <f t="shared" si="43"/>
        <v/>
      </c>
      <c r="AU451" s="587" t="str">
        <f t="shared" si="44"/>
        <v/>
      </c>
      <c r="AV451" s="589" t="str">
        <f t="shared" si="45"/>
        <v>8-3</v>
      </c>
      <c r="AW451" s="613" t="str">
        <f>IFERROR(VLOOKUP(功能_33[[#This Row],[流程]],#REF!,1,FALSE),"")</f>
        <v/>
      </c>
    </row>
    <row r="452" spans="1:49" ht="14.25" customHeight="1" x14ac:dyDescent="0.3">
      <c r="A452" s="609">
        <v>44539</v>
      </c>
      <c r="C452" s="293" t="s">
        <v>98</v>
      </c>
      <c r="D452" s="293" t="s">
        <v>2927</v>
      </c>
      <c r="E452" s="292" t="s">
        <v>1239</v>
      </c>
      <c r="F452" s="293" t="s">
        <v>1240</v>
      </c>
      <c r="G452" s="293" t="s">
        <v>1144</v>
      </c>
      <c r="H452" s="292" t="s">
        <v>138</v>
      </c>
      <c r="I452" s="292" t="s">
        <v>139</v>
      </c>
      <c r="J452" s="299"/>
      <c r="K452" s="300">
        <v>44516</v>
      </c>
      <c r="L452" s="300">
        <v>44517</v>
      </c>
      <c r="M452" s="300"/>
      <c r="N452" s="292" t="s">
        <v>7</v>
      </c>
      <c r="O452" s="292" t="s">
        <v>25</v>
      </c>
      <c r="T452" s="292"/>
      <c r="V452" s="292"/>
      <c r="W452" s="292"/>
      <c r="X452" s="293" t="str">
        <f>VLOOKUP(功能_33[[#This Row],[User]],SKL放款!A:G,7,FALSE)</f>
        <v>放款管理課</v>
      </c>
      <c r="Y452" s="300"/>
      <c r="Z452" s="300" t="s">
        <v>2833</v>
      </c>
      <c r="AA452" s="300">
        <v>44540</v>
      </c>
      <c r="AB452" s="300">
        <v>44540</v>
      </c>
      <c r="AC452" s="300"/>
      <c r="AD452" s="300"/>
      <c r="AE452" s="300"/>
      <c r="AF452" s="356"/>
      <c r="AG452" s="300" t="str">
        <f>IFERROR(IF(VLOOKUP(功能_33[[#This Row],[功能代號]],E:Q,11,FALSE)=0,"",VLOOKUP(功能_33[[#This Row],[功能代號]],E:Q,11,FALSE)),"")</f>
        <v>邱怡婷</v>
      </c>
      <c r="AH452" s="300"/>
      <c r="AI452" s="300"/>
      <c r="AJ452" s="293"/>
      <c r="AN452" s="293" t="e">
        <f>VLOOKUP(功能_33[[#This Row],[功能代號]],需二審tmp!A:A,1,FALSE)</f>
        <v>#N/A</v>
      </c>
      <c r="AQ452" s="579" t="str">
        <f t="shared" ref="AQ452:AQ515" si="46">IF(COUNTA(AC452)=1,LEFT(D452,3),"")</f>
        <v/>
      </c>
      <c r="AR452" s="581" t="str">
        <f t="shared" ref="AR452:AR515" si="47">IF(AND(COUNTA(L452)=1,COUNTA(M452)=1,COUNTA(Y452)=1,COUNTA(AB452)=1,COUNTA(AC452)=0),LEFT(D452,3),"")</f>
        <v/>
      </c>
      <c r="AS452" s="583" t="str">
        <f t="shared" ref="AS452:AS515" si="48">IF(AND(COUNTA(L452)=1,COUNTA(M452)=1,COUNTA(Y452)=1,COUNTA(AB452)=0,COUNTA(AC452)=0),LEFT(D452,3),"")</f>
        <v/>
      </c>
      <c r="AT452" s="585" t="str">
        <f t="shared" ref="AT452:AT515" si="49">IF(AND(COUNTA(M452)=0,COUNTA(Y452)=1),LEFT(D452,3),"")</f>
        <v/>
      </c>
      <c r="AU452" s="587" t="str">
        <f t="shared" ref="AU452:AU515" si="50">IF(AND(COUNTA(M452)=1,COUNTA(Y452)=0),LEFT(D452,3),"")</f>
        <v/>
      </c>
      <c r="AV452" s="589" t="str">
        <f t="shared" ref="AV452:AV515" si="51">IF(AND(COUNTA(M452)=0,COUNTA(Y452)=0),LEFT(D452,3),"")</f>
        <v>8-3</v>
      </c>
      <c r="AW452" s="613" t="str">
        <f>IFERROR(VLOOKUP(功能_33[[#This Row],[流程]],#REF!,1,FALSE),"")</f>
        <v/>
      </c>
    </row>
    <row r="453" spans="1:49" ht="14.25" customHeight="1" x14ac:dyDescent="0.3">
      <c r="A453" s="609">
        <v>44539</v>
      </c>
      <c r="C453" s="293" t="s">
        <v>98</v>
      </c>
      <c r="D453" s="293" t="s">
        <v>2927</v>
      </c>
      <c r="E453" s="292" t="s">
        <v>1241</v>
      </c>
      <c r="F453" s="293" t="s">
        <v>1242</v>
      </c>
      <c r="G453" s="293" t="s">
        <v>1144</v>
      </c>
      <c r="H453" s="292" t="s">
        <v>138</v>
      </c>
      <c r="I453" s="292" t="s">
        <v>139</v>
      </c>
      <c r="J453" s="299"/>
      <c r="K453" s="300">
        <v>44516</v>
      </c>
      <c r="L453" s="300">
        <v>44517</v>
      </c>
      <c r="M453" s="300"/>
      <c r="N453" s="292" t="s">
        <v>7</v>
      </c>
      <c r="O453" s="292" t="s">
        <v>25</v>
      </c>
      <c r="T453" s="292"/>
      <c r="V453" s="292"/>
      <c r="W453" s="292"/>
      <c r="X453" s="293" t="str">
        <f>VLOOKUP(功能_33[[#This Row],[User]],SKL放款!A:G,7,FALSE)</f>
        <v>放款管理課</v>
      </c>
      <c r="Y453" s="300"/>
      <c r="Z453" s="300" t="s">
        <v>2833</v>
      </c>
      <c r="AA453" s="300">
        <v>44540</v>
      </c>
      <c r="AB453" s="300">
        <v>44540</v>
      </c>
      <c r="AC453" s="300"/>
      <c r="AD453" s="300"/>
      <c r="AE453" s="300"/>
      <c r="AF453" s="356"/>
      <c r="AG453" s="300" t="str">
        <f>IFERROR(IF(VLOOKUP(功能_33[[#This Row],[功能代號]],E:Q,11,FALSE)=0,"",VLOOKUP(功能_33[[#This Row],[功能代號]],E:Q,11,FALSE)),"")</f>
        <v>邱怡婷</v>
      </c>
      <c r="AH453" s="300"/>
      <c r="AI453" s="300"/>
      <c r="AJ453" s="293"/>
      <c r="AN453" s="293" t="e">
        <f>VLOOKUP(功能_33[[#This Row],[功能代號]],需二審tmp!A:A,1,FALSE)</f>
        <v>#N/A</v>
      </c>
      <c r="AQ453" s="579" t="str">
        <f t="shared" si="46"/>
        <v/>
      </c>
      <c r="AR453" s="581" t="str">
        <f t="shared" si="47"/>
        <v/>
      </c>
      <c r="AS453" s="583" t="str">
        <f t="shared" si="48"/>
        <v/>
      </c>
      <c r="AT453" s="585" t="str">
        <f t="shared" si="49"/>
        <v/>
      </c>
      <c r="AU453" s="587" t="str">
        <f t="shared" si="50"/>
        <v/>
      </c>
      <c r="AV453" s="589" t="str">
        <f t="shared" si="51"/>
        <v>8-3</v>
      </c>
      <c r="AW453" s="613" t="str">
        <f>IFERROR(VLOOKUP(功能_33[[#This Row],[流程]],#REF!,1,FALSE),"")</f>
        <v/>
      </c>
    </row>
    <row r="454" spans="1:49" ht="14.25" customHeight="1" x14ac:dyDescent="0.3">
      <c r="A454" s="609">
        <v>44539</v>
      </c>
      <c r="C454" s="293" t="s">
        <v>98</v>
      </c>
      <c r="D454" s="293" t="s">
        <v>2927</v>
      </c>
      <c r="E454" s="292" t="s">
        <v>1243</v>
      </c>
      <c r="F454" s="293" t="s">
        <v>1244</v>
      </c>
      <c r="G454" s="293" t="s">
        <v>1144</v>
      </c>
      <c r="H454" s="292" t="s">
        <v>138</v>
      </c>
      <c r="I454" s="292" t="s">
        <v>139</v>
      </c>
      <c r="J454" s="299"/>
      <c r="K454" s="300">
        <v>44516</v>
      </c>
      <c r="L454" s="300">
        <v>44517</v>
      </c>
      <c r="M454" s="300"/>
      <c r="N454" s="292" t="s">
        <v>7</v>
      </c>
      <c r="O454" s="292" t="s">
        <v>25</v>
      </c>
      <c r="T454" s="292"/>
      <c r="V454" s="292"/>
      <c r="W454" s="292"/>
      <c r="X454" s="293" t="str">
        <f>VLOOKUP(功能_33[[#This Row],[User]],SKL放款!A:G,7,FALSE)</f>
        <v>放款管理課</v>
      </c>
      <c r="Y454" s="300"/>
      <c r="Z454" s="300" t="s">
        <v>2833</v>
      </c>
      <c r="AA454" s="300">
        <v>44540</v>
      </c>
      <c r="AB454" s="300">
        <v>44540</v>
      </c>
      <c r="AC454" s="300"/>
      <c r="AD454" s="300"/>
      <c r="AE454" s="300"/>
      <c r="AF454" s="356"/>
      <c r="AG454" s="300" t="str">
        <f>IFERROR(IF(VLOOKUP(功能_33[[#This Row],[功能代號]],E:Q,11,FALSE)=0,"",VLOOKUP(功能_33[[#This Row],[功能代號]],E:Q,11,FALSE)),"")</f>
        <v>邱怡婷</v>
      </c>
      <c r="AH454" s="300"/>
      <c r="AI454" s="300"/>
      <c r="AJ454" s="293"/>
      <c r="AN454" s="293" t="e">
        <f>VLOOKUP(功能_33[[#This Row],[功能代號]],需二審tmp!A:A,1,FALSE)</f>
        <v>#N/A</v>
      </c>
      <c r="AQ454" s="579" t="str">
        <f t="shared" si="46"/>
        <v/>
      </c>
      <c r="AR454" s="581" t="str">
        <f t="shared" si="47"/>
        <v/>
      </c>
      <c r="AS454" s="583" t="str">
        <f t="shared" si="48"/>
        <v/>
      </c>
      <c r="AT454" s="585" t="str">
        <f t="shared" si="49"/>
        <v/>
      </c>
      <c r="AU454" s="587" t="str">
        <f t="shared" si="50"/>
        <v/>
      </c>
      <c r="AV454" s="589" t="str">
        <f t="shared" si="51"/>
        <v>8-3</v>
      </c>
      <c r="AW454" s="613" t="str">
        <f>IFERROR(VLOOKUP(功能_33[[#This Row],[流程]],#REF!,1,FALSE),"")</f>
        <v/>
      </c>
    </row>
    <row r="455" spans="1:49" ht="14.25" customHeight="1" x14ac:dyDescent="0.3">
      <c r="A455" s="609">
        <v>44539</v>
      </c>
      <c r="C455" s="293" t="s">
        <v>98</v>
      </c>
      <c r="D455" s="293" t="s">
        <v>2927</v>
      </c>
      <c r="E455" s="292" t="s">
        <v>1245</v>
      </c>
      <c r="F455" s="293" t="s">
        <v>1246</v>
      </c>
      <c r="G455" s="293" t="s">
        <v>1144</v>
      </c>
      <c r="H455" s="292" t="s">
        <v>138</v>
      </c>
      <c r="I455" s="292" t="s">
        <v>139</v>
      </c>
      <c r="J455" s="299"/>
      <c r="K455" s="300">
        <v>44516</v>
      </c>
      <c r="L455" s="300">
        <v>44517</v>
      </c>
      <c r="M455" s="300"/>
      <c r="N455" s="292" t="s">
        <v>7</v>
      </c>
      <c r="O455" s="292" t="s">
        <v>25</v>
      </c>
      <c r="T455" s="292"/>
      <c r="V455" s="292"/>
      <c r="W455" s="292"/>
      <c r="X455" s="293" t="str">
        <f>VLOOKUP(功能_33[[#This Row],[User]],SKL放款!A:G,7,FALSE)</f>
        <v>放款管理課</v>
      </c>
      <c r="Y455" s="300"/>
      <c r="Z455" s="300" t="s">
        <v>2833</v>
      </c>
      <c r="AA455" s="300">
        <v>44540</v>
      </c>
      <c r="AB455" s="300">
        <v>44540</v>
      </c>
      <c r="AC455" s="300"/>
      <c r="AD455" s="300"/>
      <c r="AE455" s="300"/>
      <c r="AF455" s="356"/>
      <c r="AG455" s="300" t="str">
        <f>IFERROR(IF(VLOOKUP(功能_33[[#This Row],[功能代號]],E:Q,11,FALSE)=0,"",VLOOKUP(功能_33[[#This Row],[功能代號]],E:Q,11,FALSE)),"")</f>
        <v>邱怡婷</v>
      </c>
      <c r="AH455" s="300"/>
      <c r="AI455" s="300"/>
      <c r="AJ455" s="293"/>
      <c r="AN455" s="293" t="e">
        <f>VLOOKUP(功能_33[[#This Row],[功能代號]],需二審tmp!A:A,1,FALSE)</f>
        <v>#N/A</v>
      </c>
      <c r="AQ455" s="579" t="str">
        <f t="shared" si="46"/>
        <v/>
      </c>
      <c r="AR455" s="581" t="str">
        <f t="shared" si="47"/>
        <v/>
      </c>
      <c r="AS455" s="583" t="str">
        <f t="shared" si="48"/>
        <v/>
      </c>
      <c r="AT455" s="585" t="str">
        <f t="shared" si="49"/>
        <v/>
      </c>
      <c r="AU455" s="587" t="str">
        <f t="shared" si="50"/>
        <v/>
      </c>
      <c r="AV455" s="589" t="str">
        <f t="shared" si="51"/>
        <v>8-3</v>
      </c>
      <c r="AW455" s="613" t="str">
        <f>IFERROR(VLOOKUP(功能_33[[#This Row],[流程]],#REF!,1,FALSE),"")</f>
        <v/>
      </c>
    </row>
    <row r="456" spans="1:49" ht="14.25" customHeight="1" x14ac:dyDescent="0.3">
      <c r="A456" s="609">
        <v>44539</v>
      </c>
      <c r="C456" s="293" t="s">
        <v>98</v>
      </c>
      <c r="D456" s="293" t="s">
        <v>2927</v>
      </c>
      <c r="E456" s="292" t="s">
        <v>1247</v>
      </c>
      <c r="F456" s="293" t="s">
        <v>1248</v>
      </c>
      <c r="G456" s="293" t="s">
        <v>1144</v>
      </c>
      <c r="H456" s="292" t="s">
        <v>138</v>
      </c>
      <c r="I456" s="292" t="s">
        <v>139</v>
      </c>
      <c r="J456" s="299"/>
      <c r="K456" s="300">
        <v>44516</v>
      </c>
      <c r="L456" s="300">
        <v>44517</v>
      </c>
      <c r="M456" s="300"/>
      <c r="N456" s="292" t="s">
        <v>7</v>
      </c>
      <c r="O456" s="292" t="s">
        <v>25</v>
      </c>
      <c r="T456" s="292"/>
      <c r="V456" s="292"/>
      <c r="W456" s="292"/>
      <c r="X456" s="293" t="str">
        <f>VLOOKUP(功能_33[[#This Row],[User]],SKL放款!A:G,7,FALSE)</f>
        <v>放款管理課</v>
      </c>
      <c r="Y456" s="300"/>
      <c r="Z456" s="300" t="s">
        <v>2833</v>
      </c>
      <c r="AA456" s="300">
        <v>44540</v>
      </c>
      <c r="AB456" s="300">
        <v>44540</v>
      </c>
      <c r="AC456" s="300"/>
      <c r="AD456" s="300"/>
      <c r="AE456" s="300"/>
      <c r="AF456" s="356"/>
      <c r="AG456" s="300" t="str">
        <f>IFERROR(IF(VLOOKUP(功能_33[[#This Row],[功能代號]],E:Q,11,FALSE)=0,"",VLOOKUP(功能_33[[#This Row],[功能代號]],E:Q,11,FALSE)),"")</f>
        <v>邱怡婷</v>
      </c>
      <c r="AH456" s="300"/>
      <c r="AI456" s="300"/>
      <c r="AJ456" s="293"/>
      <c r="AN456" s="293" t="e">
        <f>VLOOKUP(功能_33[[#This Row],[功能代號]],需二審tmp!A:A,1,FALSE)</f>
        <v>#N/A</v>
      </c>
      <c r="AQ456" s="579" t="str">
        <f t="shared" si="46"/>
        <v/>
      </c>
      <c r="AR456" s="581" t="str">
        <f t="shared" si="47"/>
        <v/>
      </c>
      <c r="AS456" s="583" t="str">
        <f t="shared" si="48"/>
        <v/>
      </c>
      <c r="AT456" s="585" t="str">
        <f t="shared" si="49"/>
        <v/>
      </c>
      <c r="AU456" s="587" t="str">
        <f t="shared" si="50"/>
        <v/>
      </c>
      <c r="AV456" s="589" t="str">
        <f t="shared" si="51"/>
        <v>8-3</v>
      </c>
      <c r="AW456" s="613" t="str">
        <f>IFERROR(VLOOKUP(功能_33[[#This Row],[流程]],#REF!,1,FALSE),"")</f>
        <v/>
      </c>
    </row>
    <row r="457" spans="1:49" ht="14.25" customHeight="1" x14ac:dyDescent="0.3">
      <c r="A457" s="609">
        <v>44539</v>
      </c>
      <c r="C457" s="293" t="s">
        <v>98</v>
      </c>
      <c r="D457" s="293" t="s">
        <v>2927</v>
      </c>
      <c r="E457" s="292" t="s">
        <v>1249</v>
      </c>
      <c r="F457" s="293" t="s">
        <v>1250</v>
      </c>
      <c r="G457" s="293" t="s">
        <v>1144</v>
      </c>
      <c r="H457" s="292" t="s">
        <v>138</v>
      </c>
      <c r="I457" s="292" t="s">
        <v>139</v>
      </c>
      <c r="J457" s="299"/>
      <c r="K457" s="300">
        <v>44516</v>
      </c>
      <c r="L457" s="300">
        <v>44517</v>
      </c>
      <c r="M457" s="300"/>
      <c r="N457" s="292" t="s">
        <v>7</v>
      </c>
      <c r="O457" s="292" t="s">
        <v>25</v>
      </c>
      <c r="T457" s="292"/>
      <c r="V457" s="292"/>
      <c r="W457" s="292"/>
      <c r="X457" s="293" t="str">
        <f>VLOOKUP(功能_33[[#This Row],[User]],SKL放款!A:G,7,FALSE)</f>
        <v>放款管理課</v>
      </c>
      <c r="Y457" s="300"/>
      <c r="Z457" s="300" t="s">
        <v>2833</v>
      </c>
      <c r="AA457" s="300">
        <v>44540</v>
      </c>
      <c r="AB457" s="300">
        <v>44540</v>
      </c>
      <c r="AC457" s="300"/>
      <c r="AD457" s="300"/>
      <c r="AE457" s="300"/>
      <c r="AF457" s="356"/>
      <c r="AG457" s="300" t="str">
        <f>IFERROR(IF(VLOOKUP(功能_33[[#This Row],[功能代號]],E:Q,11,FALSE)=0,"",VLOOKUP(功能_33[[#This Row],[功能代號]],E:Q,11,FALSE)),"")</f>
        <v>邱怡婷</v>
      </c>
      <c r="AH457" s="300"/>
      <c r="AI457" s="300"/>
      <c r="AJ457" s="293"/>
      <c r="AN457" s="293" t="e">
        <f>VLOOKUP(功能_33[[#This Row],[功能代號]],需二審tmp!A:A,1,FALSE)</f>
        <v>#N/A</v>
      </c>
      <c r="AQ457" s="579" t="str">
        <f t="shared" si="46"/>
        <v/>
      </c>
      <c r="AR457" s="581" t="str">
        <f t="shared" si="47"/>
        <v/>
      </c>
      <c r="AS457" s="583" t="str">
        <f t="shared" si="48"/>
        <v/>
      </c>
      <c r="AT457" s="585" t="str">
        <f t="shared" si="49"/>
        <v/>
      </c>
      <c r="AU457" s="587" t="str">
        <f t="shared" si="50"/>
        <v/>
      </c>
      <c r="AV457" s="589" t="str">
        <f t="shared" si="51"/>
        <v>8-3</v>
      </c>
      <c r="AW457" s="613" t="str">
        <f>IFERROR(VLOOKUP(功能_33[[#This Row],[流程]],#REF!,1,FALSE),"")</f>
        <v/>
      </c>
    </row>
    <row r="458" spans="1:49" ht="14.25" customHeight="1" x14ac:dyDescent="0.3">
      <c r="A458" s="609">
        <v>44539</v>
      </c>
      <c r="C458" s="293" t="s">
        <v>98</v>
      </c>
      <c r="D458" s="293" t="s">
        <v>2927</v>
      </c>
      <c r="E458" s="292" t="s">
        <v>1251</v>
      </c>
      <c r="F458" s="293" t="s">
        <v>1252</v>
      </c>
      <c r="G458" s="293" t="s">
        <v>1144</v>
      </c>
      <c r="H458" s="292" t="s">
        <v>138</v>
      </c>
      <c r="I458" s="292" t="s">
        <v>139</v>
      </c>
      <c r="J458" s="299"/>
      <c r="K458" s="300">
        <v>44516</v>
      </c>
      <c r="L458" s="300">
        <v>44517</v>
      </c>
      <c r="M458" s="300"/>
      <c r="N458" s="292" t="s">
        <v>7</v>
      </c>
      <c r="O458" s="292" t="s">
        <v>25</v>
      </c>
      <c r="T458" s="292"/>
      <c r="V458" s="292"/>
      <c r="W458" s="292"/>
      <c r="X458" s="293" t="str">
        <f>VLOOKUP(功能_33[[#This Row],[User]],SKL放款!A:G,7,FALSE)</f>
        <v>放款管理課</v>
      </c>
      <c r="Y458" s="300"/>
      <c r="Z458" s="300" t="s">
        <v>2833</v>
      </c>
      <c r="AA458" s="300">
        <v>44540</v>
      </c>
      <c r="AB458" s="300">
        <v>44540</v>
      </c>
      <c r="AC458" s="300"/>
      <c r="AD458" s="300"/>
      <c r="AE458" s="300"/>
      <c r="AF458" s="356"/>
      <c r="AG458" s="300" t="str">
        <f>IFERROR(IF(VLOOKUP(功能_33[[#This Row],[功能代號]],E:Q,11,FALSE)=0,"",VLOOKUP(功能_33[[#This Row],[功能代號]],E:Q,11,FALSE)),"")</f>
        <v>邱怡婷</v>
      </c>
      <c r="AH458" s="300"/>
      <c r="AI458" s="300"/>
      <c r="AJ458" s="293"/>
      <c r="AN458" s="293" t="e">
        <f>VLOOKUP(功能_33[[#This Row],[功能代號]],需二審tmp!A:A,1,FALSE)</f>
        <v>#N/A</v>
      </c>
      <c r="AQ458" s="579" t="str">
        <f t="shared" si="46"/>
        <v/>
      </c>
      <c r="AR458" s="581" t="str">
        <f t="shared" si="47"/>
        <v/>
      </c>
      <c r="AS458" s="583" t="str">
        <f t="shared" si="48"/>
        <v/>
      </c>
      <c r="AT458" s="585" t="str">
        <f t="shared" si="49"/>
        <v/>
      </c>
      <c r="AU458" s="587" t="str">
        <f t="shared" si="50"/>
        <v/>
      </c>
      <c r="AV458" s="589" t="str">
        <f t="shared" si="51"/>
        <v>8-3</v>
      </c>
      <c r="AW458" s="613" t="str">
        <f>IFERROR(VLOOKUP(功能_33[[#This Row],[流程]],#REF!,1,FALSE),"")</f>
        <v/>
      </c>
    </row>
    <row r="459" spans="1:49" ht="14.25" customHeight="1" x14ac:dyDescent="0.3">
      <c r="A459" s="609">
        <v>44539</v>
      </c>
      <c r="C459" s="293" t="s">
        <v>98</v>
      </c>
      <c r="D459" s="293" t="s">
        <v>2927</v>
      </c>
      <c r="E459" s="292" t="s">
        <v>1253</v>
      </c>
      <c r="F459" s="293" t="s">
        <v>1254</v>
      </c>
      <c r="G459" s="293" t="s">
        <v>1144</v>
      </c>
      <c r="H459" s="292" t="s">
        <v>138</v>
      </c>
      <c r="I459" s="292" t="s">
        <v>139</v>
      </c>
      <c r="J459" s="299"/>
      <c r="K459" s="300">
        <v>44517</v>
      </c>
      <c r="L459" s="300">
        <v>44517</v>
      </c>
      <c r="M459" s="300"/>
      <c r="N459" s="292" t="s">
        <v>7</v>
      </c>
      <c r="O459" s="292" t="s">
        <v>25</v>
      </c>
      <c r="T459" s="292"/>
      <c r="V459" s="292"/>
      <c r="W459" s="292"/>
      <c r="X459" s="293" t="str">
        <f>VLOOKUP(功能_33[[#This Row],[User]],SKL放款!A:G,7,FALSE)</f>
        <v>放款管理課</v>
      </c>
      <c r="Y459" s="300"/>
      <c r="Z459" s="300" t="s">
        <v>2833</v>
      </c>
      <c r="AA459" s="300">
        <v>44540</v>
      </c>
      <c r="AB459" s="300">
        <v>44540</v>
      </c>
      <c r="AC459" s="300"/>
      <c r="AD459" s="300"/>
      <c r="AE459" s="300"/>
      <c r="AF459" s="356"/>
      <c r="AG459" s="300" t="str">
        <f>IFERROR(IF(VLOOKUP(功能_33[[#This Row],[功能代號]],E:Q,11,FALSE)=0,"",VLOOKUP(功能_33[[#This Row],[功能代號]],E:Q,11,FALSE)),"")</f>
        <v>邱怡婷</v>
      </c>
      <c r="AH459" s="300"/>
      <c r="AI459" s="300"/>
      <c r="AJ459" s="293"/>
      <c r="AN459" s="293" t="e">
        <f>VLOOKUP(功能_33[[#This Row],[功能代號]],需二審tmp!A:A,1,FALSE)</f>
        <v>#N/A</v>
      </c>
      <c r="AQ459" s="579" t="str">
        <f t="shared" si="46"/>
        <v/>
      </c>
      <c r="AR459" s="581" t="str">
        <f t="shared" si="47"/>
        <v/>
      </c>
      <c r="AS459" s="583" t="str">
        <f t="shared" si="48"/>
        <v/>
      </c>
      <c r="AT459" s="585" t="str">
        <f t="shared" si="49"/>
        <v/>
      </c>
      <c r="AU459" s="587" t="str">
        <f t="shared" si="50"/>
        <v/>
      </c>
      <c r="AV459" s="589" t="str">
        <f t="shared" si="51"/>
        <v>8-3</v>
      </c>
      <c r="AW459" s="613" t="str">
        <f>IFERROR(VLOOKUP(功能_33[[#This Row],[流程]],#REF!,1,FALSE),"")</f>
        <v/>
      </c>
    </row>
    <row r="460" spans="1:49" ht="14.25" customHeight="1" x14ac:dyDescent="0.3">
      <c r="A460" s="609">
        <v>44539</v>
      </c>
      <c r="C460" s="293" t="s">
        <v>98</v>
      </c>
      <c r="D460" s="293" t="s">
        <v>2927</v>
      </c>
      <c r="E460" s="292" t="s">
        <v>1255</v>
      </c>
      <c r="F460" s="293" t="s">
        <v>1256</v>
      </c>
      <c r="G460" s="293" t="s">
        <v>1144</v>
      </c>
      <c r="H460" s="292" t="s">
        <v>138</v>
      </c>
      <c r="I460" s="292" t="s">
        <v>139</v>
      </c>
      <c r="J460" s="299"/>
      <c r="K460" s="300">
        <v>44517</v>
      </c>
      <c r="L460" s="300">
        <v>44517</v>
      </c>
      <c r="M460" s="300"/>
      <c r="N460" s="292" t="s">
        <v>7</v>
      </c>
      <c r="O460" s="292" t="s">
        <v>25</v>
      </c>
      <c r="T460" s="292"/>
      <c r="V460" s="292"/>
      <c r="W460" s="292"/>
      <c r="X460" s="293" t="str">
        <f>VLOOKUP(功能_33[[#This Row],[User]],SKL放款!A:G,7,FALSE)</f>
        <v>放款管理課</v>
      </c>
      <c r="Y460" s="300"/>
      <c r="Z460" s="300" t="s">
        <v>2833</v>
      </c>
      <c r="AA460" s="300">
        <v>44540</v>
      </c>
      <c r="AB460" s="300">
        <v>44540</v>
      </c>
      <c r="AC460" s="300"/>
      <c r="AD460" s="300"/>
      <c r="AE460" s="300"/>
      <c r="AF460" s="356"/>
      <c r="AG460" s="300" t="str">
        <f>IFERROR(IF(VLOOKUP(功能_33[[#This Row],[功能代號]],E:Q,11,FALSE)=0,"",VLOOKUP(功能_33[[#This Row],[功能代號]],E:Q,11,FALSE)),"")</f>
        <v>邱怡婷</v>
      </c>
      <c r="AH460" s="300"/>
      <c r="AI460" s="300"/>
      <c r="AJ460" s="293"/>
      <c r="AN460" s="293" t="e">
        <f>VLOOKUP(功能_33[[#This Row],[功能代號]],需二審tmp!A:A,1,FALSE)</f>
        <v>#N/A</v>
      </c>
      <c r="AQ460" s="579" t="str">
        <f t="shared" si="46"/>
        <v/>
      </c>
      <c r="AR460" s="581" t="str">
        <f t="shared" si="47"/>
        <v/>
      </c>
      <c r="AS460" s="583" t="str">
        <f t="shared" si="48"/>
        <v/>
      </c>
      <c r="AT460" s="585" t="str">
        <f t="shared" si="49"/>
        <v/>
      </c>
      <c r="AU460" s="587" t="str">
        <f t="shared" si="50"/>
        <v/>
      </c>
      <c r="AV460" s="589" t="str">
        <f t="shared" si="51"/>
        <v>8-3</v>
      </c>
      <c r="AW460" s="613" t="str">
        <f>IFERROR(VLOOKUP(功能_33[[#This Row],[流程]],#REF!,1,FALSE),"")</f>
        <v/>
      </c>
    </row>
    <row r="461" spans="1:49" ht="14.25" customHeight="1" x14ac:dyDescent="0.3">
      <c r="A461" s="609">
        <v>44539</v>
      </c>
      <c r="C461" s="293" t="s">
        <v>98</v>
      </c>
      <c r="D461" s="293" t="s">
        <v>2927</v>
      </c>
      <c r="E461" s="292" t="s">
        <v>1257</v>
      </c>
      <c r="F461" s="293" t="s">
        <v>1258</v>
      </c>
      <c r="G461" s="293" t="s">
        <v>1144</v>
      </c>
      <c r="H461" s="292" t="s">
        <v>138</v>
      </c>
      <c r="I461" s="292" t="s">
        <v>139</v>
      </c>
      <c r="J461" s="299"/>
      <c r="K461" s="300">
        <v>44517</v>
      </c>
      <c r="L461" s="300">
        <v>44517</v>
      </c>
      <c r="M461" s="300"/>
      <c r="N461" s="292" t="s">
        <v>7</v>
      </c>
      <c r="O461" s="292" t="s">
        <v>25</v>
      </c>
      <c r="T461" s="292"/>
      <c r="V461" s="292"/>
      <c r="W461" s="292"/>
      <c r="X461" s="293" t="str">
        <f>VLOOKUP(功能_33[[#This Row],[User]],SKL放款!A:G,7,FALSE)</f>
        <v>放款管理課</v>
      </c>
      <c r="Y461" s="300"/>
      <c r="Z461" s="300" t="s">
        <v>2833</v>
      </c>
      <c r="AA461" s="300">
        <v>44540</v>
      </c>
      <c r="AB461" s="300">
        <v>44540</v>
      </c>
      <c r="AC461" s="300"/>
      <c r="AD461" s="300"/>
      <c r="AE461" s="300"/>
      <c r="AF461" s="356"/>
      <c r="AG461" s="300" t="str">
        <f>IFERROR(IF(VLOOKUP(功能_33[[#This Row],[功能代號]],E:Q,11,FALSE)=0,"",VLOOKUP(功能_33[[#This Row],[功能代號]],E:Q,11,FALSE)),"")</f>
        <v>邱怡婷</v>
      </c>
      <c r="AH461" s="300"/>
      <c r="AI461" s="300"/>
      <c r="AJ461" s="293"/>
      <c r="AN461" s="293" t="e">
        <f>VLOOKUP(功能_33[[#This Row],[功能代號]],需二審tmp!A:A,1,FALSE)</f>
        <v>#N/A</v>
      </c>
      <c r="AQ461" s="579" t="str">
        <f t="shared" si="46"/>
        <v/>
      </c>
      <c r="AR461" s="581" t="str">
        <f t="shared" si="47"/>
        <v/>
      </c>
      <c r="AS461" s="583" t="str">
        <f t="shared" si="48"/>
        <v/>
      </c>
      <c r="AT461" s="585" t="str">
        <f t="shared" si="49"/>
        <v/>
      </c>
      <c r="AU461" s="587" t="str">
        <f t="shared" si="50"/>
        <v/>
      </c>
      <c r="AV461" s="589" t="str">
        <f t="shared" si="51"/>
        <v>8-3</v>
      </c>
      <c r="AW461" s="613" t="str">
        <f>IFERROR(VLOOKUP(功能_33[[#This Row],[流程]],#REF!,1,FALSE),"")</f>
        <v/>
      </c>
    </row>
    <row r="462" spans="1:49" ht="14.25" customHeight="1" x14ac:dyDescent="0.3">
      <c r="A462" s="609">
        <v>44539</v>
      </c>
      <c r="C462" s="293" t="s">
        <v>98</v>
      </c>
      <c r="D462" s="293" t="s">
        <v>2927</v>
      </c>
      <c r="E462" s="292" t="s">
        <v>1259</v>
      </c>
      <c r="F462" s="293" t="s">
        <v>1260</v>
      </c>
      <c r="G462" s="293" t="s">
        <v>1144</v>
      </c>
      <c r="H462" s="292" t="s">
        <v>138</v>
      </c>
      <c r="I462" s="292" t="s">
        <v>139</v>
      </c>
      <c r="J462" s="299"/>
      <c r="K462" s="300">
        <v>44517</v>
      </c>
      <c r="L462" s="300">
        <v>44517</v>
      </c>
      <c r="M462" s="300"/>
      <c r="N462" s="292" t="s">
        <v>7</v>
      </c>
      <c r="O462" s="292" t="s">
        <v>25</v>
      </c>
      <c r="T462" s="292"/>
      <c r="V462" s="292"/>
      <c r="W462" s="292"/>
      <c r="X462" s="293" t="str">
        <f>VLOOKUP(功能_33[[#This Row],[User]],SKL放款!A:G,7,FALSE)</f>
        <v>放款管理課</v>
      </c>
      <c r="Y462" s="300"/>
      <c r="Z462" s="300" t="s">
        <v>2833</v>
      </c>
      <c r="AA462" s="300">
        <v>44540</v>
      </c>
      <c r="AB462" s="300">
        <v>44540</v>
      </c>
      <c r="AC462" s="300"/>
      <c r="AD462" s="300"/>
      <c r="AE462" s="300"/>
      <c r="AF462" s="356"/>
      <c r="AG462" s="300" t="str">
        <f>IFERROR(IF(VLOOKUP(功能_33[[#This Row],[功能代號]],E:Q,11,FALSE)=0,"",VLOOKUP(功能_33[[#This Row],[功能代號]],E:Q,11,FALSE)),"")</f>
        <v>邱怡婷</v>
      </c>
      <c r="AH462" s="300"/>
      <c r="AI462" s="300"/>
      <c r="AJ462" s="293"/>
      <c r="AN462" s="293" t="e">
        <f>VLOOKUP(功能_33[[#This Row],[功能代號]],需二審tmp!A:A,1,FALSE)</f>
        <v>#N/A</v>
      </c>
      <c r="AQ462" s="579" t="str">
        <f t="shared" si="46"/>
        <v/>
      </c>
      <c r="AR462" s="581" t="str">
        <f t="shared" si="47"/>
        <v/>
      </c>
      <c r="AS462" s="583" t="str">
        <f t="shared" si="48"/>
        <v/>
      </c>
      <c r="AT462" s="585" t="str">
        <f t="shared" si="49"/>
        <v/>
      </c>
      <c r="AU462" s="587" t="str">
        <f t="shared" si="50"/>
        <v/>
      </c>
      <c r="AV462" s="589" t="str">
        <f t="shared" si="51"/>
        <v>8-3</v>
      </c>
      <c r="AW462" s="613" t="str">
        <f>IFERROR(VLOOKUP(功能_33[[#This Row],[流程]],#REF!,1,FALSE),"")</f>
        <v/>
      </c>
    </row>
    <row r="463" spans="1:49" ht="14.25" customHeight="1" x14ac:dyDescent="0.3">
      <c r="A463" s="609">
        <v>44539</v>
      </c>
      <c r="C463" s="293" t="s">
        <v>98</v>
      </c>
      <c r="D463" s="293" t="s">
        <v>2927</v>
      </c>
      <c r="E463" s="292" t="s">
        <v>1261</v>
      </c>
      <c r="F463" s="293" t="s">
        <v>1262</v>
      </c>
      <c r="G463" s="293" t="s">
        <v>1144</v>
      </c>
      <c r="H463" s="292" t="s">
        <v>138</v>
      </c>
      <c r="I463" s="292" t="s">
        <v>139</v>
      </c>
      <c r="J463" s="299"/>
      <c r="K463" s="300">
        <v>44518</v>
      </c>
      <c r="L463" s="300">
        <v>44517</v>
      </c>
      <c r="M463" s="300"/>
      <c r="N463" s="292" t="s">
        <v>7</v>
      </c>
      <c r="O463" s="292" t="s">
        <v>25</v>
      </c>
      <c r="T463" s="292"/>
      <c r="V463" s="292"/>
      <c r="W463" s="292"/>
      <c r="X463" s="293" t="str">
        <f>VLOOKUP(功能_33[[#This Row],[User]],SKL放款!A:G,7,FALSE)</f>
        <v>放款管理課</v>
      </c>
      <c r="Y463" s="300"/>
      <c r="Z463" s="300" t="s">
        <v>2833</v>
      </c>
      <c r="AA463" s="300">
        <v>44540</v>
      </c>
      <c r="AB463" s="300">
        <v>44540</v>
      </c>
      <c r="AC463" s="300"/>
      <c r="AD463" s="300"/>
      <c r="AE463" s="300"/>
      <c r="AF463" s="356"/>
      <c r="AG463" s="300" t="str">
        <f>IFERROR(IF(VLOOKUP(功能_33[[#This Row],[功能代號]],E:Q,11,FALSE)=0,"",VLOOKUP(功能_33[[#This Row],[功能代號]],E:Q,11,FALSE)),"")</f>
        <v>邱怡婷</v>
      </c>
      <c r="AH463" s="300"/>
      <c r="AI463" s="300"/>
      <c r="AJ463" s="293"/>
      <c r="AN463" s="293" t="e">
        <f>VLOOKUP(功能_33[[#This Row],[功能代號]],需二審tmp!A:A,1,FALSE)</f>
        <v>#N/A</v>
      </c>
      <c r="AQ463" s="579" t="str">
        <f t="shared" si="46"/>
        <v/>
      </c>
      <c r="AR463" s="581" t="str">
        <f t="shared" si="47"/>
        <v/>
      </c>
      <c r="AS463" s="583" t="str">
        <f t="shared" si="48"/>
        <v/>
      </c>
      <c r="AT463" s="585" t="str">
        <f t="shared" si="49"/>
        <v/>
      </c>
      <c r="AU463" s="587" t="str">
        <f t="shared" si="50"/>
        <v/>
      </c>
      <c r="AV463" s="589" t="str">
        <f t="shared" si="51"/>
        <v>8-3</v>
      </c>
      <c r="AW463" s="613" t="str">
        <f>IFERROR(VLOOKUP(功能_33[[#This Row],[流程]],#REF!,1,FALSE),"")</f>
        <v/>
      </c>
    </row>
    <row r="464" spans="1:49" ht="14.25" customHeight="1" x14ac:dyDescent="0.3">
      <c r="A464" s="609">
        <v>44539</v>
      </c>
      <c r="C464" s="293" t="s">
        <v>98</v>
      </c>
      <c r="D464" s="293" t="s">
        <v>2927</v>
      </c>
      <c r="E464" s="292" t="s">
        <v>1263</v>
      </c>
      <c r="F464" s="293" t="s">
        <v>1264</v>
      </c>
      <c r="G464" s="293" t="s">
        <v>1144</v>
      </c>
      <c r="H464" s="292" t="s">
        <v>138</v>
      </c>
      <c r="I464" s="292" t="s">
        <v>139</v>
      </c>
      <c r="J464" s="299"/>
      <c r="K464" s="300">
        <v>44518</v>
      </c>
      <c r="L464" s="300">
        <v>44517</v>
      </c>
      <c r="M464" s="300"/>
      <c r="N464" s="292" t="s">
        <v>7</v>
      </c>
      <c r="O464" s="292" t="s">
        <v>25</v>
      </c>
      <c r="T464" s="292"/>
      <c r="V464" s="292"/>
      <c r="W464" s="292"/>
      <c r="X464" s="293" t="str">
        <f>VLOOKUP(功能_33[[#This Row],[User]],SKL放款!A:G,7,FALSE)</f>
        <v>放款管理課</v>
      </c>
      <c r="Y464" s="300"/>
      <c r="Z464" s="300" t="s">
        <v>2833</v>
      </c>
      <c r="AA464" s="300">
        <v>44540</v>
      </c>
      <c r="AB464" s="300">
        <v>44540</v>
      </c>
      <c r="AC464" s="300"/>
      <c r="AD464" s="300"/>
      <c r="AE464" s="300"/>
      <c r="AF464" s="356"/>
      <c r="AG464" s="300" t="str">
        <f>IFERROR(IF(VLOOKUP(功能_33[[#This Row],[功能代號]],E:Q,11,FALSE)=0,"",VLOOKUP(功能_33[[#This Row],[功能代號]],E:Q,11,FALSE)),"")</f>
        <v>邱怡婷</v>
      </c>
      <c r="AH464" s="300"/>
      <c r="AI464" s="300"/>
      <c r="AJ464" s="293"/>
      <c r="AN464" s="293" t="e">
        <f>VLOOKUP(功能_33[[#This Row],[功能代號]],需二審tmp!A:A,1,FALSE)</f>
        <v>#N/A</v>
      </c>
      <c r="AQ464" s="579" t="str">
        <f t="shared" si="46"/>
        <v/>
      </c>
      <c r="AR464" s="581" t="str">
        <f t="shared" si="47"/>
        <v/>
      </c>
      <c r="AS464" s="583" t="str">
        <f t="shared" si="48"/>
        <v/>
      </c>
      <c r="AT464" s="585" t="str">
        <f t="shared" si="49"/>
        <v/>
      </c>
      <c r="AU464" s="587" t="str">
        <f t="shared" si="50"/>
        <v/>
      </c>
      <c r="AV464" s="589" t="str">
        <f t="shared" si="51"/>
        <v>8-3</v>
      </c>
      <c r="AW464" s="613" t="str">
        <f>IFERROR(VLOOKUP(功能_33[[#This Row],[流程]],#REF!,1,FALSE),"")</f>
        <v/>
      </c>
    </row>
    <row r="465" spans="1:49" ht="14.25" customHeight="1" x14ac:dyDescent="0.3">
      <c r="A465" s="609">
        <v>44539</v>
      </c>
      <c r="C465" s="293" t="s">
        <v>98</v>
      </c>
      <c r="D465" s="293" t="s">
        <v>2927</v>
      </c>
      <c r="E465" s="292" t="s">
        <v>1265</v>
      </c>
      <c r="F465" s="293" t="s">
        <v>1266</v>
      </c>
      <c r="G465" s="293" t="s">
        <v>1144</v>
      </c>
      <c r="H465" s="292" t="s">
        <v>138</v>
      </c>
      <c r="I465" s="292" t="s">
        <v>139</v>
      </c>
      <c r="J465" s="299"/>
      <c r="K465" s="300">
        <v>44518</v>
      </c>
      <c r="L465" s="300">
        <v>44517</v>
      </c>
      <c r="M465" s="300"/>
      <c r="N465" s="292" t="s">
        <v>7</v>
      </c>
      <c r="O465" s="292" t="s">
        <v>25</v>
      </c>
      <c r="T465" s="292"/>
      <c r="V465" s="292"/>
      <c r="W465" s="292"/>
      <c r="X465" s="293" t="str">
        <f>VLOOKUP(功能_33[[#This Row],[User]],SKL放款!A:G,7,FALSE)</f>
        <v>放款管理課</v>
      </c>
      <c r="Y465" s="300"/>
      <c r="Z465" s="300" t="s">
        <v>2833</v>
      </c>
      <c r="AA465" s="300">
        <v>44540</v>
      </c>
      <c r="AB465" s="300">
        <v>44540</v>
      </c>
      <c r="AC465" s="300"/>
      <c r="AD465" s="300"/>
      <c r="AE465" s="300"/>
      <c r="AF465" s="356"/>
      <c r="AG465" s="300" t="str">
        <f>IFERROR(IF(VLOOKUP(功能_33[[#This Row],[功能代號]],E:Q,11,FALSE)=0,"",VLOOKUP(功能_33[[#This Row],[功能代號]],E:Q,11,FALSE)),"")</f>
        <v>邱怡婷</v>
      </c>
      <c r="AH465" s="300"/>
      <c r="AI465" s="300"/>
      <c r="AJ465" s="293"/>
      <c r="AN465" s="293" t="e">
        <f>VLOOKUP(功能_33[[#This Row],[功能代號]],需二審tmp!A:A,1,FALSE)</f>
        <v>#N/A</v>
      </c>
      <c r="AQ465" s="579" t="str">
        <f t="shared" si="46"/>
        <v/>
      </c>
      <c r="AR465" s="581" t="str">
        <f t="shared" si="47"/>
        <v/>
      </c>
      <c r="AS465" s="583" t="str">
        <f t="shared" si="48"/>
        <v/>
      </c>
      <c r="AT465" s="585" t="str">
        <f t="shared" si="49"/>
        <v/>
      </c>
      <c r="AU465" s="587" t="str">
        <f t="shared" si="50"/>
        <v/>
      </c>
      <c r="AV465" s="589" t="str">
        <f t="shared" si="51"/>
        <v>8-3</v>
      </c>
      <c r="AW465" s="613" t="str">
        <f>IFERROR(VLOOKUP(功能_33[[#This Row],[流程]],#REF!,1,FALSE),"")</f>
        <v/>
      </c>
    </row>
    <row r="466" spans="1:49" ht="14.25" customHeight="1" x14ac:dyDescent="0.3">
      <c r="A466" s="609">
        <v>44539</v>
      </c>
      <c r="C466" s="293" t="s">
        <v>98</v>
      </c>
      <c r="D466" s="293" t="s">
        <v>2927</v>
      </c>
      <c r="E466" s="292" t="s">
        <v>1267</v>
      </c>
      <c r="F466" s="293" t="s">
        <v>1268</v>
      </c>
      <c r="G466" s="293" t="s">
        <v>1144</v>
      </c>
      <c r="H466" s="292" t="s">
        <v>138</v>
      </c>
      <c r="I466" s="292" t="s">
        <v>139</v>
      </c>
      <c r="J466" s="299"/>
      <c r="K466" s="300">
        <v>44518</v>
      </c>
      <c r="L466" s="300">
        <v>44517</v>
      </c>
      <c r="M466" s="300"/>
      <c r="N466" s="292" t="s">
        <v>7</v>
      </c>
      <c r="O466" s="292" t="s">
        <v>25</v>
      </c>
      <c r="T466" s="292"/>
      <c r="V466" s="292"/>
      <c r="W466" s="292"/>
      <c r="X466" s="293" t="str">
        <f>VLOOKUP(功能_33[[#This Row],[User]],SKL放款!A:G,7,FALSE)</f>
        <v>放款管理課</v>
      </c>
      <c r="Y466" s="300"/>
      <c r="Z466" s="300" t="s">
        <v>2833</v>
      </c>
      <c r="AA466" s="300">
        <v>44540</v>
      </c>
      <c r="AB466" s="300">
        <v>44540</v>
      </c>
      <c r="AC466" s="300"/>
      <c r="AD466" s="300"/>
      <c r="AE466" s="300"/>
      <c r="AF466" s="356"/>
      <c r="AG466" s="300" t="str">
        <f>IFERROR(IF(VLOOKUP(功能_33[[#This Row],[功能代號]],E:Q,11,FALSE)=0,"",VLOOKUP(功能_33[[#This Row],[功能代號]],E:Q,11,FALSE)),"")</f>
        <v>邱怡婷</v>
      </c>
      <c r="AH466" s="300"/>
      <c r="AI466" s="300"/>
      <c r="AJ466" s="293"/>
      <c r="AN466" s="293" t="e">
        <f>VLOOKUP(功能_33[[#This Row],[功能代號]],需二審tmp!A:A,1,FALSE)</f>
        <v>#N/A</v>
      </c>
      <c r="AQ466" s="579" t="str">
        <f t="shared" si="46"/>
        <v/>
      </c>
      <c r="AR466" s="581" t="str">
        <f t="shared" si="47"/>
        <v/>
      </c>
      <c r="AS466" s="583" t="str">
        <f t="shared" si="48"/>
        <v/>
      </c>
      <c r="AT466" s="585" t="str">
        <f t="shared" si="49"/>
        <v/>
      </c>
      <c r="AU466" s="587" t="str">
        <f t="shared" si="50"/>
        <v/>
      </c>
      <c r="AV466" s="589" t="str">
        <f t="shared" si="51"/>
        <v>8-3</v>
      </c>
      <c r="AW466" s="613" t="str">
        <f>IFERROR(VLOOKUP(功能_33[[#This Row],[流程]],#REF!,1,FALSE),"")</f>
        <v/>
      </c>
    </row>
    <row r="467" spans="1:49" ht="14.25" customHeight="1" x14ac:dyDescent="0.3">
      <c r="A467" s="609">
        <v>44539</v>
      </c>
      <c r="C467" s="293" t="s">
        <v>98</v>
      </c>
      <c r="D467" s="293" t="s">
        <v>2927</v>
      </c>
      <c r="E467" s="292" t="s">
        <v>1269</v>
      </c>
      <c r="F467" s="293" t="s">
        <v>1270</v>
      </c>
      <c r="G467" s="293" t="s">
        <v>1144</v>
      </c>
      <c r="H467" s="292" t="s">
        <v>138</v>
      </c>
      <c r="I467" s="292" t="s">
        <v>139</v>
      </c>
      <c r="J467" s="299"/>
      <c r="K467" s="300">
        <v>44518</v>
      </c>
      <c r="L467" s="300">
        <v>44517</v>
      </c>
      <c r="M467" s="300"/>
      <c r="N467" s="292" t="s">
        <v>7</v>
      </c>
      <c r="O467" s="292" t="s">
        <v>25</v>
      </c>
      <c r="T467" s="292"/>
      <c r="V467" s="292"/>
      <c r="W467" s="292"/>
      <c r="X467" s="293" t="str">
        <f>VLOOKUP(功能_33[[#This Row],[User]],SKL放款!A:G,7,FALSE)</f>
        <v>放款管理課</v>
      </c>
      <c r="Y467" s="300"/>
      <c r="Z467" s="300" t="s">
        <v>2833</v>
      </c>
      <c r="AA467" s="300">
        <v>44540</v>
      </c>
      <c r="AB467" s="300">
        <v>44540</v>
      </c>
      <c r="AC467" s="300"/>
      <c r="AD467" s="300"/>
      <c r="AE467" s="300"/>
      <c r="AF467" s="356"/>
      <c r="AG467" s="300" t="str">
        <f>IFERROR(IF(VLOOKUP(功能_33[[#This Row],[功能代號]],E:Q,11,FALSE)=0,"",VLOOKUP(功能_33[[#This Row],[功能代號]],E:Q,11,FALSE)),"")</f>
        <v>邱怡婷</v>
      </c>
      <c r="AH467" s="300"/>
      <c r="AI467" s="300"/>
      <c r="AJ467" s="293"/>
      <c r="AN467" s="293" t="e">
        <f>VLOOKUP(功能_33[[#This Row],[功能代號]],需二審tmp!A:A,1,FALSE)</f>
        <v>#N/A</v>
      </c>
      <c r="AQ467" s="579" t="str">
        <f t="shared" si="46"/>
        <v/>
      </c>
      <c r="AR467" s="581" t="str">
        <f t="shared" si="47"/>
        <v/>
      </c>
      <c r="AS467" s="583" t="str">
        <f t="shared" si="48"/>
        <v/>
      </c>
      <c r="AT467" s="585" t="str">
        <f t="shared" si="49"/>
        <v/>
      </c>
      <c r="AU467" s="587" t="str">
        <f t="shared" si="50"/>
        <v/>
      </c>
      <c r="AV467" s="589" t="str">
        <f t="shared" si="51"/>
        <v>8-3</v>
      </c>
      <c r="AW467" s="613" t="str">
        <f>IFERROR(VLOOKUP(功能_33[[#This Row],[流程]],#REF!,1,FALSE),"")</f>
        <v/>
      </c>
    </row>
    <row r="468" spans="1:49" ht="14.25" customHeight="1" x14ac:dyDescent="0.3">
      <c r="A468" s="609">
        <v>44539</v>
      </c>
      <c r="C468" s="293" t="s">
        <v>98</v>
      </c>
      <c r="D468" s="293" t="s">
        <v>2927</v>
      </c>
      <c r="E468" s="292" t="s">
        <v>1271</v>
      </c>
      <c r="F468" s="293" t="s">
        <v>1272</v>
      </c>
      <c r="G468" s="293" t="s">
        <v>1144</v>
      </c>
      <c r="H468" s="292" t="s">
        <v>138</v>
      </c>
      <c r="I468" s="292" t="s">
        <v>139</v>
      </c>
      <c r="J468" s="299"/>
      <c r="K468" s="300">
        <v>44518</v>
      </c>
      <c r="L468" s="300">
        <v>44517</v>
      </c>
      <c r="M468" s="300"/>
      <c r="N468" s="292" t="s">
        <v>7</v>
      </c>
      <c r="O468" s="292" t="s">
        <v>25</v>
      </c>
      <c r="T468" s="292"/>
      <c r="V468" s="292"/>
      <c r="W468" s="292"/>
      <c r="X468" s="293" t="str">
        <f>VLOOKUP(功能_33[[#This Row],[User]],SKL放款!A:G,7,FALSE)</f>
        <v>放款管理課</v>
      </c>
      <c r="Y468" s="300"/>
      <c r="Z468" s="300" t="s">
        <v>2833</v>
      </c>
      <c r="AA468" s="300">
        <v>44540</v>
      </c>
      <c r="AB468" s="300">
        <v>44540</v>
      </c>
      <c r="AC468" s="300"/>
      <c r="AD468" s="300"/>
      <c r="AE468" s="300"/>
      <c r="AF468" s="356"/>
      <c r="AG468" s="300" t="str">
        <f>IFERROR(IF(VLOOKUP(功能_33[[#This Row],[功能代號]],E:Q,11,FALSE)=0,"",VLOOKUP(功能_33[[#This Row],[功能代號]],E:Q,11,FALSE)),"")</f>
        <v>邱怡婷</v>
      </c>
      <c r="AH468" s="300"/>
      <c r="AI468" s="300"/>
      <c r="AJ468" s="293"/>
      <c r="AN468" s="293" t="e">
        <f>VLOOKUP(功能_33[[#This Row],[功能代號]],需二審tmp!A:A,1,FALSE)</f>
        <v>#N/A</v>
      </c>
      <c r="AQ468" s="579" t="str">
        <f t="shared" si="46"/>
        <v/>
      </c>
      <c r="AR468" s="581" t="str">
        <f t="shared" si="47"/>
        <v/>
      </c>
      <c r="AS468" s="583" t="str">
        <f t="shared" si="48"/>
        <v/>
      </c>
      <c r="AT468" s="585" t="str">
        <f t="shared" si="49"/>
        <v/>
      </c>
      <c r="AU468" s="587" t="str">
        <f t="shared" si="50"/>
        <v/>
      </c>
      <c r="AV468" s="589" t="str">
        <f t="shared" si="51"/>
        <v>8-3</v>
      </c>
      <c r="AW468" s="613" t="str">
        <f>IFERROR(VLOOKUP(功能_33[[#This Row],[流程]],#REF!,1,FALSE),"")</f>
        <v/>
      </c>
    </row>
    <row r="469" spans="1:49" ht="14.25" customHeight="1" x14ac:dyDescent="0.3">
      <c r="A469" s="609">
        <v>44539</v>
      </c>
      <c r="C469" s="293" t="s">
        <v>98</v>
      </c>
      <c r="D469" s="293" t="s">
        <v>2927</v>
      </c>
      <c r="E469" s="292" t="s">
        <v>1273</v>
      </c>
      <c r="F469" s="293" t="s">
        <v>1274</v>
      </c>
      <c r="G469" s="293" t="s">
        <v>1144</v>
      </c>
      <c r="H469" s="292" t="s">
        <v>138</v>
      </c>
      <c r="I469" s="292" t="s">
        <v>139</v>
      </c>
      <c r="J469" s="299"/>
      <c r="K469" s="300">
        <v>44518</v>
      </c>
      <c r="L469" s="300">
        <v>44517</v>
      </c>
      <c r="M469" s="300"/>
      <c r="N469" s="292" t="s">
        <v>7</v>
      </c>
      <c r="O469" s="292" t="s">
        <v>25</v>
      </c>
      <c r="T469" s="292"/>
      <c r="V469" s="292"/>
      <c r="W469" s="292"/>
      <c r="X469" s="293" t="str">
        <f>VLOOKUP(功能_33[[#This Row],[User]],SKL放款!A:G,7,FALSE)</f>
        <v>放款管理課</v>
      </c>
      <c r="Y469" s="300"/>
      <c r="Z469" s="300" t="s">
        <v>2833</v>
      </c>
      <c r="AA469" s="300">
        <v>44540</v>
      </c>
      <c r="AB469" s="300">
        <v>44540</v>
      </c>
      <c r="AC469" s="300"/>
      <c r="AD469" s="300"/>
      <c r="AE469" s="300"/>
      <c r="AF469" s="356"/>
      <c r="AG469" s="300" t="str">
        <f>IFERROR(IF(VLOOKUP(功能_33[[#This Row],[功能代號]],E:Q,11,FALSE)=0,"",VLOOKUP(功能_33[[#This Row],[功能代號]],E:Q,11,FALSE)),"")</f>
        <v>邱怡婷</v>
      </c>
      <c r="AH469" s="300"/>
      <c r="AI469" s="300"/>
      <c r="AJ469" s="293"/>
      <c r="AN469" s="293" t="e">
        <f>VLOOKUP(功能_33[[#This Row],[功能代號]],需二審tmp!A:A,1,FALSE)</f>
        <v>#N/A</v>
      </c>
      <c r="AQ469" s="579" t="str">
        <f t="shared" si="46"/>
        <v/>
      </c>
      <c r="AR469" s="581" t="str">
        <f t="shared" si="47"/>
        <v/>
      </c>
      <c r="AS469" s="583" t="str">
        <f t="shared" si="48"/>
        <v/>
      </c>
      <c r="AT469" s="585" t="str">
        <f t="shared" si="49"/>
        <v/>
      </c>
      <c r="AU469" s="587" t="str">
        <f t="shared" si="50"/>
        <v/>
      </c>
      <c r="AV469" s="589" t="str">
        <f t="shared" si="51"/>
        <v>8-3</v>
      </c>
      <c r="AW469" s="613" t="str">
        <f>IFERROR(VLOOKUP(功能_33[[#This Row],[流程]],#REF!,1,FALSE),"")</f>
        <v/>
      </c>
    </row>
    <row r="470" spans="1:49" ht="14.25" customHeight="1" x14ac:dyDescent="0.3">
      <c r="A470" s="609">
        <v>44539</v>
      </c>
      <c r="C470" s="293" t="s">
        <v>98</v>
      </c>
      <c r="D470" s="293" t="s">
        <v>2927</v>
      </c>
      <c r="E470" s="292" t="s">
        <v>1275</v>
      </c>
      <c r="F470" s="293" t="s">
        <v>1276</v>
      </c>
      <c r="G470" s="293" t="s">
        <v>1144</v>
      </c>
      <c r="H470" s="292" t="s">
        <v>138</v>
      </c>
      <c r="I470" s="292" t="s">
        <v>139</v>
      </c>
      <c r="J470" s="299"/>
      <c r="K470" s="300">
        <v>44518</v>
      </c>
      <c r="L470" s="300">
        <v>44517</v>
      </c>
      <c r="M470" s="300"/>
      <c r="N470" s="292" t="s">
        <v>7</v>
      </c>
      <c r="O470" s="292" t="s">
        <v>25</v>
      </c>
      <c r="T470" s="292"/>
      <c r="V470" s="292"/>
      <c r="W470" s="292"/>
      <c r="X470" s="293" t="str">
        <f>VLOOKUP(功能_33[[#This Row],[User]],SKL放款!A:G,7,FALSE)</f>
        <v>放款管理課</v>
      </c>
      <c r="Y470" s="300"/>
      <c r="Z470" s="300" t="s">
        <v>2833</v>
      </c>
      <c r="AA470" s="300">
        <v>44540</v>
      </c>
      <c r="AB470" s="300">
        <v>44540</v>
      </c>
      <c r="AC470" s="300"/>
      <c r="AD470" s="300"/>
      <c r="AE470" s="300"/>
      <c r="AF470" s="356"/>
      <c r="AG470" s="300" t="str">
        <f>IFERROR(IF(VLOOKUP(功能_33[[#This Row],[功能代號]],E:Q,11,FALSE)=0,"",VLOOKUP(功能_33[[#This Row],[功能代號]],E:Q,11,FALSE)),"")</f>
        <v>邱怡婷</v>
      </c>
      <c r="AH470" s="300"/>
      <c r="AI470" s="300"/>
      <c r="AJ470" s="293"/>
      <c r="AN470" s="293" t="e">
        <f>VLOOKUP(功能_33[[#This Row],[功能代號]],需二審tmp!A:A,1,FALSE)</f>
        <v>#N/A</v>
      </c>
      <c r="AQ470" s="579" t="str">
        <f t="shared" si="46"/>
        <v/>
      </c>
      <c r="AR470" s="581" t="str">
        <f t="shared" si="47"/>
        <v/>
      </c>
      <c r="AS470" s="583" t="str">
        <f t="shared" si="48"/>
        <v/>
      </c>
      <c r="AT470" s="585" t="str">
        <f t="shared" si="49"/>
        <v/>
      </c>
      <c r="AU470" s="587" t="str">
        <f t="shared" si="50"/>
        <v/>
      </c>
      <c r="AV470" s="589" t="str">
        <f t="shared" si="51"/>
        <v>8-3</v>
      </c>
      <c r="AW470" s="613" t="str">
        <f>IFERROR(VLOOKUP(功能_33[[#This Row],[流程]],#REF!,1,FALSE),"")</f>
        <v/>
      </c>
    </row>
    <row r="471" spans="1:49" ht="14.25" customHeight="1" x14ac:dyDescent="0.3">
      <c r="A471" s="609">
        <v>44539</v>
      </c>
      <c r="C471" s="293" t="s">
        <v>98</v>
      </c>
      <c r="D471" s="293" t="s">
        <v>2927</v>
      </c>
      <c r="E471" s="292" t="s">
        <v>1277</v>
      </c>
      <c r="F471" s="293" t="s">
        <v>1278</v>
      </c>
      <c r="G471" s="293" t="s">
        <v>1144</v>
      </c>
      <c r="H471" s="292" t="s">
        <v>138</v>
      </c>
      <c r="I471" s="292" t="s">
        <v>139</v>
      </c>
      <c r="J471" s="299"/>
      <c r="K471" s="300">
        <v>44518</v>
      </c>
      <c r="L471" s="300">
        <v>44517</v>
      </c>
      <c r="M471" s="300"/>
      <c r="N471" s="292" t="s">
        <v>7</v>
      </c>
      <c r="O471" s="292" t="s">
        <v>25</v>
      </c>
      <c r="T471" s="292"/>
      <c r="V471" s="292"/>
      <c r="W471" s="292"/>
      <c r="X471" s="293" t="str">
        <f>VLOOKUP(功能_33[[#This Row],[User]],SKL放款!A:G,7,FALSE)</f>
        <v>放款管理課</v>
      </c>
      <c r="Y471" s="300"/>
      <c r="Z471" s="300" t="s">
        <v>2833</v>
      </c>
      <c r="AA471" s="300">
        <v>44540</v>
      </c>
      <c r="AB471" s="300">
        <v>44540</v>
      </c>
      <c r="AC471" s="300"/>
      <c r="AD471" s="300"/>
      <c r="AE471" s="300"/>
      <c r="AF471" s="356"/>
      <c r="AG471" s="300" t="str">
        <f>IFERROR(IF(VLOOKUP(功能_33[[#This Row],[功能代號]],E:Q,11,FALSE)=0,"",VLOOKUP(功能_33[[#This Row],[功能代號]],E:Q,11,FALSE)),"")</f>
        <v>邱怡婷</v>
      </c>
      <c r="AH471" s="300"/>
      <c r="AI471" s="300"/>
      <c r="AJ471" s="293"/>
      <c r="AN471" s="293" t="e">
        <f>VLOOKUP(功能_33[[#This Row],[功能代號]],需二審tmp!A:A,1,FALSE)</f>
        <v>#N/A</v>
      </c>
      <c r="AQ471" s="579" t="str">
        <f t="shared" si="46"/>
        <v/>
      </c>
      <c r="AR471" s="581" t="str">
        <f t="shared" si="47"/>
        <v/>
      </c>
      <c r="AS471" s="583" t="str">
        <f t="shared" si="48"/>
        <v/>
      </c>
      <c r="AT471" s="585" t="str">
        <f t="shared" si="49"/>
        <v/>
      </c>
      <c r="AU471" s="587" t="str">
        <f t="shared" si="50"/>
        <v/>
      </c>
      <c r="AV471" s="589" t="str">
        <f t="shared" si="51"/>
        <v>8-3</v>
      </c>
      <c r="AW471" s="613" t="str">
        <f>IFERROR(VLOOKUP(功能_33[[#This Row],[流程]],#REF!,1,FALSE),"")</f>
        <v/>
      </c>
    </row>
    <row r="472" spans="1:49" ht="14.25" customHeight="1" x14ac:dyDescent="0.3">
      <c r="A472" s="609">
        <v>44539</v>
      </c>
      <c r="C472" s="293" t="s">
        <v>98</v>
      </c>
      <c r="D472" s="293" t="s">
        <v>2927</v>
      </c>
      <c r="E472" s="292" t="s">
        <v>1279</v>
      </c>
      <c r="F472" s="293" t="s">
        <v>1280</v>
      </c>
      <c r="G472" s="293" t="s">
        <v>1144</v>
      </c>
      <c r="H472" s="292" t="s">
        <v>138</v>
      </c>
      <c r="I472" s="292" t="s">
        <v>139</v>
      </c>
      <c r="J472" s="299"/>
      <c r="K472" s="300">
        <v>44518</v>
      </c>
      <c r="L472" s="300">
        <v>44517</v>
      </c>
      <c r="M472" s="300"/>
      <c r="N472" s="292" t="s">
        <v>7</v>
      </c>
      <c r="O472" s="292" t="s">
        <v>25</v>
      </c>
      <c r="T472" s="292"/>
      <c r="V472" s="292"/>
      <c r="W472" s="292"/>
      <c r="X472" s="293" t="str">
        <f>VLOOKUP(功能_33[[#This Row],[User]],SKL放款!A:G,7,FALSE)</f>
        <v>放款管理課</v>
      </c>
      <c r="Y472" s="300"/>
      <c r="Z472" s="300" t="s">
        <v>2833</v>
      </c>
      <c r="AA472" s="300">
        <v>44540</v>
      </c>
      <c r="AB472" s="300">
        <v>44540</v>
      </c>
      <c r="AC472" s="300"/>
      <c r="AD472" s="300"/>
      <c r="AE472" s="300"/>
      <c r="AF472" s="356"/>
      <c r="AG472" s="300" t="str">
        <f>IFERROR(IF(VLOOKUP(功能_33[[#This Row],[功能代號]],E:Q,11,FALSE)=0,"",VLOOKUP(功能_33[[#This Row],[功能代號]],E:Q,11,FALSE)),"")</f>
        <v>邱怡婷</v>
      </c>
      <c r="AH472" s="300"/>
      <c r="AI472" s="300"/>
      <c r="AJ472" s="293"/>
      <c r="AN472" s="293" t="e">
        <f>VLOOKUP(功能_33[[#This Row],[功能代號]],需二審tmp!A:A,1,FALSE)</f>
        <v>#N/A</v>
      </c>
      <c r="AQ472" s="579" t="str">
        <f t="shared" si="46"/>
        <v/>
      </c>
      <c r="AR472" s="581" t="str">
        <f t="shared" si="47"/>
        <v/>
      </c>
      <c r="AS472" s="583" t="str">
        <f t="shared" si="48"/>
        <v/>
      </c>
      <c r="AT472" s="585" t="str">
        <f t="shared" si="49"/>
        <v/>
      </c>
      <c r="AU472" s="587" t="str">
        <f t="shared" si="50"/>
        <v/>
      </c>
      <c r="AV472" s="589" t="str">
        <f t="shared" si="51"/>
        <v>8-3</v>
      </c>
      <c r="AW472" s="613" t="str">
        <f>IFERROR(VLOOKUP(功能_33[[#This Row],[流程]],#REF!,1,FALSE),"")</f>
        <v/>
      </c>
    </row>
    <row r="473" spans="1:49" ht="14.25" customHeight="1" x14ac:dyDescent="0.3">
      <c r="A473" s="609">
        <v>44539</v>
      </c>
      <c r="C473" s="293" t="s">
        <v>98</v>
      </c>
      <c r="D473" s="293" t="s">
        <v>2927</v>
      </c>
      <c r="E473" s="292" t="s">
        <v>1281</v>
      </c>
      <c r="F473" s="293" t="s">
        <v>1282</v>
      </c>
      <c r="G473" s="293" t="s">
        <v>1144</v>
      </c>
      <c r="H473" s="292" t="s">
        <v>138</v>
      </c>
      <c r="I473" s="292" t="s">
        <v>139</v>
      </c>
      <c r="J473" s="299"/>
      <c r="K473" s="300">
        <v>44519</v>
      </c>
      <c r="L473" s="300">
        <v>44517</v>
      </c>
      <c r="M473" s="300"/>
      <c r="N473" s="292" t="s">
        <v>7</v>
      </c>
      <c r="O473" s="292" t="s">
        <v>25</v>
      </c>
      <c r="T473" s="292"/>
      <c r="V473" s="292"/>
      <c r="W473" s="292"/>
      <c r="X473" s="293" t="str">
        <f>VLOOKUP(功能_33[[#This Row],[User]],SKL放款!A:G,7,FALSE)</f>
        <v>放款管理課</v>
      </c>
      <c r="Y473" s="300"/>
      <c r="Z473" s="300" t="s">
        <v>2833</v>
      </c>
      <c r="AA473" s="300">
        <v>44540</v>
      </c>
      <c r="AB473" s="300">
        <v>44540</v>
      </c>
      <c r="AC473" s="300"/>
      <c r="AD473" s="300"/>
      <c r="AE473" s="300"/>
      <c r="AF473" s="356"/>
      <c r="AG473" s="300" t="str">
        <f>IFERROR(IF(VLOOKUP(功能_33[[#This Row],[功能代號]],E:Q,11,FALSE)=0,"",VLOOKUP(功能_33[[#This Row],[功能代號]],E:Q,11,FALSE)),"")</f>
        <v>邱怡婷</v>
      </c>
      <c r="AH473" s="300"/>
      <c r="AI473" s="300"/>
      <c r="AJ473" s="293"/>
      <c r="AN473" s="293" t="e">
        <f>VLOOKUP(功能_33[[#This Row],[功能代號]],需二審tmp!A:A,1,FALSE)</f>
        <v>#N/A</v>
      </c>
      <c r="AQ473" s="579" t="str">
        <f t="shared" si="46"/>
        <v/>
      </c>
      <c r="AR473" s="581" t="str">
        <f t="shared" si="47"/>
        <v/>
      </c>
      <c r="AS473" s="583" t="str">
        <f t="shared" si="48"/>
        <v/>
      </c>
      <c r="AT473" s="585" t="str">
        <f t="shared" si="49"/>
        <v/>
      </c>
      <c r="AU473" s="587" t="str">
        <f t="shared" si="50"/>
        <v/>
      </c>
      <c r="AV473" s="589" t="str">
        <f t="shared" si="51"/>
        <v>8-3</v>
      </c>
      <c r="AW473" s="613" t="str">
        <f>IFERROR(VLOOKUP(功能_33[[#This Row],[流程]],#REF!,1,FALSE),"")</f>
        <v/>
      </c>
    </row>
    <row r="474" spans="1:49" ht="14.25" customHeight="1" x14ac:dyDescent="0.3">
      <c r="A474" s="609">
        <v>44539</v>
      </c>
      <c r="C474" s="293" t="s">
        <v>98</v>
      </c>
      <c r="D474" s="293" t="s">
        <v>2927</v>
      </c>
      <c r="E474" s="292" t="s">
        <v>1283</v>
      </c>
      <c r="F474" s="293" t="s">
        <v>1284</v>
      </c>
      <c r="G474" s="293" t="s">
        <v>1144</v>
      </c>
      <c r="H474" s="292" t="s">
        <v>138</v>
      </c>
      <c r="I474" s="292" t="s">
        <v>139</v>
      </c>
      <c r="J474" s="299"/>
      <c r="K474" s="300">
        <v>44519</v>
      </c>
      <c r="L474" s="300">
        <v>44517</v>
      </c>
      <c r="M474" s="300"/>
      <c r="N474" s="292" t="s">
        <v>7</v>
      </c>
      <c r="O474" s="292" t="s">
        <v>25</v>
      </c>
      <c r="T474" s="292"/>
      <c r="V474" s="292"/>
      <c r="W474" s="292"/>
      <c r="X474" s="293" t="str">
        <f>VLOOKUP(功能_33[[#This Row],[User]],SKL放款!A:G,7,FALSE)</f>
        <v>放款管理課</v>
      </c>
      <c r="Y474" s="300"/>
      <c r="Z474" s="300" t="s">
        <v>2833</v>
      </c>
      <c r="AA474" s="300">
        <v>44540</v>
      </c>
      <c r="AB474" s="300">
        <v>44540</v>
      </c>
      <c r="AC474" s="300"/>
      <c r="AD474" s="300"/>
      <c r="AE474" s="300"/>
      <c r="AF474" s="356"/>
      <c r="AG474" s="300" t="str">
        <f>IFERROR(IF(VLOOKUP(功能_33[[#This Row],[功能代號]],E:Q,11,FALSE)=0,"",VLOOKUP(功能_33[[#This Row],[功能代號]],E:Q,11,FALSE)),"")</f>
        <v>邱怡婷</v>
      </c>
      <c r="AH474" s="300"/>
      <c r="AI474" s="300"/>
      <c r="AJ474" s="293"/>
      <c r="AN474" s="293" t="e">
        <f>VLOOKUP(功能_33[[#This Row],[功能代號]],需二審tmp!A:A,1,FALSE)</f>
        <v>#N/A</v>
      </c>
      <c r="AQ474" s="579" t="str">
        <f t="shared" si="46"/>
        <v/>
      </c>
      <c r="AR474" s="581" t="str">
        <f t="shared" si="47"/>
        <v/>
      </c>
      <c r="AS474" s="583" t="str">
        <f t="shared" si="48"/>
        <v/>
      </c>
      <c r="AT474" s="585" t="str">
        <f t="shared" si="49"/>
        <v/>
      </c>
      <c r="AU474" s="587" t="str">
        <f t="shared" si="50"/>
        <v/>
      </c>
      <c r="AV474" s="589" t="str">
        <f t="shared" si="51"/>
        <v>8-3</v>
      </c>
      <c r="AW474" s="613" t="str">
        <f>IFERROR(VLOOKUP(功能_33[[#This Row],[流程]],#REF!,1,FALSE),"")</f>
        <v/>
      </c>
    </row>
    <row r="475" spans="1:49" ht="14.25" customHeight="1" x14ac:dyDescent="0.3">
      <c r="A475" s="609">
        <v>44539</v>
      </c>
      <c r="C475" s="293" t="s">
        <v>98</v>
      </c>
      <c r="D475" s="293" t="s">
        <v>2927</v>
      </c>
      <c r="E475" s="292" t="s">
        <v>1285</v>
      </c>
      <c r="F475" s="293" t="s">
        <v>1286</v>
      </c>
      <c r="G475" s="293" t="s">
        <v>1144</v>
      </c>
      <c r="H475" s="292" t="s">
        <v>138</v>
      </c>
      <c r="I475" s="292" t="s">
        <v>139</v>
      </c>
      <c r="J475" s="299"/>
      <c r="K475" s="300">
        <v>44519</v>
      </c>
      <c r="L475" s="300">
        <v>44517</v>
      </c>
      <c r="M475" s="300"/>
      <c r="N475" s="292" t="s">
        <v>7</v>
      </c>
      <c r="O475" s="292" t="s">
        <v>25</v>
      </c>
      <c r="T475" s="292"/>
      <c r="V475" s="292"/>
      <c r="W475" s="292"/>
      <c r="X475" s="293" t="str">
        <f>VLOOKUP(功能_33[[#This Row],[User]],SKL放款!A:G,7,FALSE)</f>
        <v>放款管理課</v>
      </c>
      <c r="Y475" s="300"/>
      <c r="Z475" s="300" t="s">
        <v>2833</v>
      </c>
      <c r="AA475" s="300">
        <v>44540</v>
      </c>
      <c r="AB475" s="300">
        <v>44540</v>
      </c>
      <c r="AC475" s="300"/>
      <c r="AD475" s="300"/>
      <c r="AE475" s="300"/>
      <c r="AF475" s="356"/>
      <c r="AG475" s="300" t="str">
        <f>IFERROR(IF(VLOOKUP(功能_33[[#This Row],[功能代號]],E:Q,11,FALSE)=0,"",VLOOKUP(功能_33[[#This Row],[功能代號]],E:Q,11,FALSE)),"")</f>
        <v>邱怡婷</v>
      </c>
      <c r="AH475" s="300"/>
      <c r="AI475" s="300"/>
      <c r="AJ475" s="293"/>
      <c r="AN475" s="293" t="e">
        <f>VLOOKUP(功能_33[[#This Row],[功能代號]],需二審tmp!A:A,1,FALSE)</f>
        <v>#N/A</v>
      </c>
      <c r="AQ475" s="579" t="str">
        <f t="shared" si="46"/>
        <v/>
      </c>
      <c r="AR475" s="581" t="str">
        <f t="shared" si="47"/>
        <v/>
      </c>
      <c r="AS475" s="583" t="str">
        <f t="shared" si="48"/>
        <v/>
      </c>
      <c r="AT475" s="585" t="str">
        <f t="shared" si="49"/>
        <v/>
      </c>
      <c r="AU475" s="587" t="str">
        <f t="shared" si="50"/>
        <v/>
      </c>
      <c r="AV475" s="589" t="str">
        <f t="shared" si="51"/>
        <v>8-3</v>
      </c>
      <c r="AW475" s="613" t="str">
        <f>IFERROR(VLOOKUP(功能_33[[#This Row],[流程]],#REF!,1,FALSE),"")</f>
        <v/>
      </c>
    </row>
    <row r="476" spans="1:49" ht="14.25" customHeight="1" x14ac:dyDescent="0.3">
      <c r="A476" s="609">
        <v>44539</v>
      </c>
      <c r="C476" s="293" t="s">
        <v>98</v>
      </c>
      <c r="D476" s="293" t="s">
        <v>2927</v>
      </c>
      <c r="E476" s="292" t="s">
        <v>1287</v>
      </c>
      <c r="F476" s="293" t="s">
        <v>1288</v>
      </c>
      <c r="G476" s="293" t="s">
        <v>1144</v>
      </c>
      <c r="H476" s="292" t="s">
        <v>138</v>
      </c>
      <c r="I476" s="292" t="s">
        <v>139</v>
      </c>
      <c r="J476" s="299"/>
      <c r="K476" s="300">
        <v>44519</v>
      </c>
      <c r="L476" s="300">
        <v>44517</v>
      </c>
      <c r="M476" s="300"/>
      <c r="N476" s="292" t="s">
        <v>7</v>
      </c>
      <c r="O476" s="292" t="s">
        <v>25</v>
      </c>
      <c r="T476" s="292"/>
      <c r="V476" s="292"/>
      <c r="W476" s="292"/>
      <c r="X476" s="293" t="str">
        <f>VLOOKUP(功能_33[[#This Row],[User]],SKL放款!A:G,7,FALSE)</f>
        <v>放款管理課</v>
      </c>
      <c r="Y476" s="300"/>
      <c r="Z476" s="300" t="s">
        <v>2833</v>
      </c>
      <c r="AA476" s="300">
        <v>44540</v>
      </c>
      <c r="AB476" s="300">
        <v>44540</v>
      </c>
      <c r="AC476" s="300"/>
      <c r="AD476" s="300"/>
      <c r="AE476" s="300"/>
      <c r="AF476" s="356"/>
      <c r="AG476" s="300" t="str">
        <f>IFERROR(IF(VLOOKUP(功能_33[[#This Row],[功能代號]],E:Q,11,FALSE)=0,"",VLOOKUP(功能_33[[#This Row],[功能代號]],E:Q,11,FALSE)),"")</f>
        <v>邱怡婷</v>
      </c>
      <c r="AH476" s="300"/>
      <c r="AI476" s="300"/>
      <c r="AJ476" s="293"/>
      <c r="AN476" s="293" t="e">
        <f>VLOOKUP(功能_33[[#This Row],[功能代號]],需二審tmp!A:A,1,FALSE)</f>
        <v>#N/A</v>
      </c>
      <c r="AQ476" s="579" t="str">
        <f t="shared" si="46"/>
        <v/>
      </c>
      <c r="AR476" s="581" t="str">
        <f t="shared" si="47"/>
        <v/>
      </c>
      <c r="AS476" s="583" t="str">
        <f t="shared" si="48"/>
        <v/>
      </c>
      <c r="AT476" s="585" t="str">
        <f t="shared" si="49"/>
        <v/>
      </c>
      <c r="AU476" s="587" t="str">
        <f t="shared" si="50"/>
        <v/>
      </c>
      <c r="AV476" s="589" t="str">
        <f t="shared" si="51"/>
        <v>8-3</v>
      </c>
      <c r="AW476" s="613" t="str">
        <f>IFERROR(VLOOKUP(功能_33[[#This Row],[流程]],#REF!,1,FALSE),"")</f>
        <v/>
      </c>
    </row>
    <row r="477" spans="1:49" ht="14.25" customHeight="1" x14ac:dyDescent="0.3">
      <c r="A477" s="609">
        <v>44539</v>
      </c>
      <c r="C477" s="293" t="s">
        <v>98</v>
      </c>
      <c r="D477" s="293" t="s">
        <v>2927</v>
      </c>
      <c r="E477" s="292" t="s">
        <v>1289</v>
      </c>
      <c r="F477" s="293" t="s">
        <v>1290</v>
      </c>
      <c r="G477" s="293" t="s">
        <v>1144</v>
      </c>
      <c r="H477" s="292" t="s">
        <v>138</v>
      </c>
      <c r="I477" s="292" t="s">
        <v>139</v>
      </c>
      <c r="J477" s="299"/>
      <c r="K477" s="300">
        <v>44519</v>
      </c>
      <c r="L477" s="300">
        <v>44517</v>
      </c>
      <c r="M477" s="300"/>
      <c r="N477" s="292" t="s">
        <v>7</v>
      </c>
      <c r="O477" s="292" t="s">
        <v>25</v>
      </c>
      <c r="T477" s="292"/>
      <c r="V477" s="292"/>
      <c r="W477" s="292"/>
      <c r="X477" s="293" t="str">
        <f>VLOOKUP(功能_33[[#This Row],[User]],SKL放款!A:G,7,FALSE)</f>
        <v>放款管理課</v>
      </c>
      <c r="Y477" s="300"/>
      <c r="Z477" s="300" t="s">
        <v>2833</v>
      </c>
      <c r="AA477" s="300">
        <v>44540</v>
      </c>
      <c r="AB477" s="300">
        <v>44540</v>
      </c>
      <c r="AC477" s="300"/>
      <c r="AD477" s="300"/>
      <c r="AE477" s="300"/>
      <c r="AF477" s="356"/>
      <c r="AG477" s="300" t="str">
        <f>IFERROR(IF(VLOOKUP(功能_33[[#This Row],[功能代號]],E:Q,11,FALSE)=0,"",VLOOKUP(功能_33[[#This Row],[功能代號]],E:Q,11,FALSE)),"")</f>
        <v>邱怡婷</v>
      </c>
      <c r="AH477" s="300"/>
      <c r="AI477" s="300"/>
      <c r="AJ477" s="293"/>
      <c r="AN477" s="293" t="str">
        <f>VLOOKUP(功能_33[[#This Row],[功能代號]],需二審tmp!A:A,1,FALSE)</f>
        <v>L8336</v>
      </c>
      <c r="AQ477" s="579" t="str">
        <f t="shared" si="46"/>
        <v/>
      </c>
      <c r="AR477" s="581" t="str">
        <f t="shared" si="47"/>
        <v/>
      </c>
      <c r="AS477" s="583" t="str">
        <f t="shared" si="48"/>
        <v/>
      </c>
      <c r="AT477" s="585" t="str">
        <f t="shared" si="49"/>
        <v/>
      </c>
      <c r="AU477" s="587" t="str">
        <f t="shared" si="50"/>
        <v/>
      </c>
      <c r="AV477" s="589" t="str">
        <f t="shared" si="51"/>
        <v>8-3</v>
      </c>
      <c r="AW477" s="613" t="str">
        <f>IFERROR(VLOOKUP(功能_33[[#This Row],[流程]],#REF!,1,FALSE),"")</f>
        <v/>
      </c>
    </row>
    <row r="478" spans="1:49" ht="14.25" customHeight="1" x14ac:dyDescent="0.3">
      <c r="A478" s="609">
        <v>44539</v>
      </c>
      <c r="C478" s="293" t="s">
        <v>98</v>
      </c>
      <c r="D478" s="293" t="s">
        <v>2927</v>
      </c>
      <c r="E478" s="292" t="s">
        <v>1291</v>
      </c>
      <c r="F478" s="293" t="s">
        <v>1292</v>
      </c>
      <c r="G478" s="293" t="s">
        <v>1144</v>
      </c>
      <c r="H478" s="292" t="s">
        <v>138</v>
      </c>
      <c r="I478" s="292" t="s">
        <v>139</v>
      </c>
      <c r="J478" s="299"/>
      <c r="K478" s="300">
        <v>44519</v>
      </c>
      <c r="L478" s="300">
        <v>44517</v>
      </c>
      <c r="M478" s="300"/>
      <c r="N478" s="292" t="s">
        <v>7</v>
      </c>
      <c r="O478" s="292" t="s">
        <v>25</v>
      </c>
      <c r="T478" s="292"/>
      <c r="V478" s="292"/>
      <c r="W478" s="292"/>
      <c r="X478" s="293" t="str">
        <f>VLOOKUP(功能_33[[#This Row],[User]],SKL放款!A:G,7,FALSE)</f>
        <v>放款管理課</v>
      </c>
      <c r="Y478" s="300"/>
      <c r="Z478" s="300" t="s">
        <v>2833</v>
      </c>
      <c r="AA478" s="300">
        <v>44540</v>
      </c>
      <c r="AB478" s="300">
        <v>44540</v>
      </c>
      <c r="AC478" s="300"/>
      <c r="AD478" s="300"/>
      <c r="AE478" s="300"/>
      <c r="AF478" s="356"/>
      <c r="AG478" s="300" t="str">
        <f>IFERROR(IF(VLOOKUP(功能_33[[#This Row],[功能代號]],E:Q,11,FALSE)=0,"",VLOOKUP(功能_33[[#This Row],[功能代號]],E:Q,11,FALSE)),"")</f>
        <v>邱怡婷</v>
      </c>
      <c r="AH478" s="300"/>
      <c r="AI478" s="300"/>
      <c r="AJ478" s="293"/>
      <c r="AN478" s="293" t="e">
        <f>VLOOKUP(功能_33[[#This Row],[功能代號]],需二審tmp!A:A,1,FALSE)</f>
        <v>#N/A</v>
      </c>
      <c r="AQ478" s="579" t="str">
        <f t="shared" si="46"/>
        <v/>
      </c>
      <c r="AR478" s="581" t="str">
        <f t="shared" si="47"/>
        <v/>
      </c>
      <c r="AS478" s="583" t="str">
        <f t="shared" si="48"/>
        <v/>
      </c>
      <c r="AT478" s="585" t="str">
        <f t="shared" si="49"/>
        <v/>
      </c>
      <c r="AU478" s="587" t="str">
        <f t="shared" si="50"/>
        <v/>
      </c>
      <c r="AV478" s="589" t="str">
        <f t="shared" si="51"/>
        <v>8-3</v>
      </c>
      <c r="AW478" s="613" t="str">
        <f>IFERROR(VLOOKUP(功能_33[[#This Row],[流程]],#REF!,1,FALSE),"")</f>
        <v/>
      </c>
    </row>
    <row r="479" spans="1:49" ht="14.25" customHeight="1" x14ac:dyDescent="0.3">
      <c r="C479" s="293" t="s">
        <v>98</v>
      </c>
      <c r="D479" s="293" t="s">
        <v>2927</v>
      </c>
      <c r="E479" s="292" t="s">
        <v>1293</v>
      </c>
      <c r="F479" s="293" t="s">
        <v>1294</v>
      </c>
      <c r="G479" s="293" t="s">
        <v>1144</v>
      </c>
      <c r="H479" s="292" t="s">
        <v>138</v>
      </c>
      <c r="I479" s="292" t="s">
        <v>139</v>
      </c>
      <c r="J479" s="299"/>
      <c r="K479" s="300">
        <v>44515</v>
      </c>
      <c r="L479" s="300">
        <v>44517</v>
      </c>
      <c r="M479" s="300">
        <v>44536</v>
      </c>
      <c r="N479" s="292" t="s">
        <v>7</v>
      </c>
      <c r="O479" s="292" t="s">
        <v>25</v>
      </c>
      <c r="T479" s="292"/>
      <c r="V479" s="292"/>
      <c r="W479" s="292"/>
      <c r="X479" s="293" t="str">
        <f>VLOOKUP(功能_33[[#This Row],[User]],SKL放款!A:G,7,FALSE)</f>
        <v>放款管理課</v>
      </c>
      <c r="Y479" s="300">
        <v>44533</v>
      </c>
      <c r="Z479" s="300" t="s">
        <v>198</v>
      </c>
      <c r="AA479" s="300">
        <v>44540</v>
      </c>
      <c r="AB479" s="300">
        <v>44540</v>
      </c>
      <c r="AC479" s="300"/>
      <c r="AD479" s="300"/>
      <c r="AE479" s="300"/>
      <c r="AF479" s="356"/>
      <c r="AG479" s="300" t="str">
        <f>IFERROR(IF(VLOOKUP(功能_33[[#This Row],[功能代號]],E:Q,11,FALSE)=0,"",VLOOKUP(功能_33[[#This Row],[功能代號]],E:Q,11,FALSE)),"")</f>
        <v>邱怡婷</v>
      </c>
      <c r="AH479" s="300"/>
      <c r="AI479" s="300"/>
      <c r="AJ479" s="293"/>
      <c r="AN479" s="293" t="e">
        <f>VLOOKUP(功能_33[[#This Row],[功能代號]],需二審tmp!A:A,1,FALSE)</f>
        <v>#N/A</v>
      </c>
      <c r="AO479" s="357">
        <v>44533</v>
      </c>
      <c r="AQ479" s="579" t="str">
        <f t="shared" si="46"/>
        <v/>
      </c>
      <c r="AR479" s="581" t="str">
        <f t="shared" si="47"/>
        <v>8-3</v>
      </c>
      <c r="AS479" s="583" t="str">
        <f t="shared" si="48"/>
        <v/>
      </c>
      <c r="AT479" s="585" t="str">
        <f t="shared" si="49"/>
        <v/>
      </c>
      <c r="AU479" s="587" t="str">
        <f t="shared" si="50"/>
        <v/>
      </c>
      <c r="AV479" s="589" t="str">
        <f t="shared" si="51"/>
        <v/>
      </c>
      <c r="AW479" s="613" t="str">
        <f>IFERROR(VLOOKUP(功能_33[[#This Row],[流程]],#REF!,1,FALSE),"")</f>
        <v/>
      </c>
    </row>
    <row r="480" spans="1:49" ht="14.25" customHeight="1" x14ac:dyDescent="0.3">
      <c r="C480" s="293" t="s">
        <v>98</v>
      </c>
      <c r="D480" s="293" t="s">
        <v>2927</v>
      </c>
      <c r="E480" s="292" t="s">
        <v>1295</v>
      </c>
      <c r="F480" s="293" t="s">
        <v>1296</v>
      </c>
      <c r="G480" s="293" t="s">
        <v>1144</v>
      </c>
      <c r="H480" s="292" t="s">
        <v>138</v>
      </c>
      <c r="I480" s="292" t="s">
        <v>139</v>
      </c>
      <c r="J480" s="299"/>
      <c r="K480" s="300">
        <v>44515</v>
      </c>
      <c r="L480" s="300">
        <v>44517</v>
      </c>
      <c r="M480" s="300">
        <v>44536</v>
      </c>
      <c r="N480" s="292" t="s">
        <v>7</v>
      </c>
      <c r="O480" s="292" t="s">
        <v>25</v>
      </c>
      <c r="T480" s="292"/>
      <c r="V480" s="292"/>
      <c r="W480" s="292"/>
      <c r="X480" s="293" t="str">
        <f>VLOOKUP(功能_33[[#This Row],[User]],SKL放款!A:G,7,FALSE)</f>
        <v>放款管理課</v>
      </c>
      <c r="Y480" s="300">
        <v>44533</v>
      </c>
      <c r="Z480" s="300" t="s">
        <v>198</v>
      </c>
      <c r="AA480" s="300">
        <v>44540</v>
      </c>
      <c r="AB480" s="300">
        <v>44540</v>
      </c>
      <c r="AC480" s="300"/>
      <c r="AD480" s="300"/>
      <c r="AE480" s="300"/>
      <c r="AF480" s="356"/>
      <c r="AG480" s="300" t="str">
        <f>IFERROR(IF(VLOOKUP(功能_33[[#This Row],[功能代號]],E:Q,11,FALSE)=0,"",VLOOKUP(功能_33[[#This Row],[功能代號]],E:Q,11,FALSE)),"")</f>
        <v>邱怡婷</v>
      </c>
      <c r="AH480" s="300"/>
      <c r="AI480" s="300"/>
      <c r="AJ480" s="293"/>
      <c r="AN480" s="293" t="e">
        <f>VLOOKUP(功能_33[[#This Row],[功能代號]],需二審tmp!A:A,1,FALSE)</f>
        <v>#N/A</v>
      </c>
      <c r="AO480" s="357">
        <v>44533</v>
      </c>
      <c r="AQ480" s="579" t="str">
        <f t="shared" si="46"/>
        <v/>
      </c>
      <c r="AR480" s="581" t="str">
        <f t="shared" si="47"/>
        <v>8-3</v>
      </c>
      <c r="AS480" s="583" t="str">
        <f t="shared" si="48"/>
        <v/>
      </c>
      <c r="AT480" s="585" t="str">
        <f t="shared" si="49"/>
        <v/>
      </c>
      <c r="AU480" s="587" t="str">
        <f t="shared" si="50"/>
        <v/>
      </c>
      <c r="AV480" s="589" t="str">
        <f t="shared" si="51"/>
        <v/>
      </c>
      <c r="AW480" s="613" t="str">
        <f>IFERROR(VLOOKUP(功能_33[[#This Row],[流程]],#REF!,1,FALSE),"")</f>
        <v/>
      </c>
    </row>
    <row r="481" spans="3:49" ht="14.25" customHeight="1" x14ac:dyDescent="0.3">
      <c r="C481" s="293" t="s">
        <v>98</v>
      </c>
      <c r="D481" s="293" t="s">
        <v>2927</v>
      </c>
      <c r="E481" s="292" t="s">
        <v>1297</v>
      </c>
      <c r="F481" s="293" t="s">
        <v>1298</v>
      </c>
      <c r="G481" s="293" t="s">
        <v>1144</v>
      </c>
      <c r="H481" s="292" t="s">
        <v>138</v>
      </c>
      <c r="I481" s="292" t="s">
        <v>139</v>
      </c>
      <c r="J481" s="299"/>
      <c r="K481" s="300">
        <v>44515</v>
      </c>
      <c r="L481" s="300">
        <v>44517</v>
      </c>
      <c r="M481" s="300">
        <v>44536</v>
      </c>
      <c r="N481" s="292" t="s">
        <v>7</v>
      </c>
      <c r="O481" s="292" t="s">
        <v>25</v>
      </c>
      <c r="T481" s="292"/>
      <c r="V481" s="292"/>
      <c r="W481" s="292"/>
      <c r="X481" s="293" t="str">
        <f>VLOOKUP(功能_33[[#This Row],[User]],SKL放款!A:G,7,FALSE)</f>
        <v>放款管理課</v>
      </c>
      <c r="Y481" s="300">
        <v>44533</v>
      </c>
      <c r="Z481" s="300" t="s">
        <v>198</v>
      </c>
      <c r="AA481" s="300">
        <v>44540</v>
      </c>
      <c r="AB481" s="300">
        <v>44540</v>
      </c>
      <c r="AC481" s="300"/>
      <c r="AD481" s="300"/>
      <c r="AE481" s="300"/>
      <c r="AF481" s="356"/>
      <c r="AG481" s="300" t="str">
        <f>IFERROR(IF(VLOOKUP(功能_33[[#This Row],[功能代號]],E:Q,11,FALSE)=0,"",VLOOKUP(功能_33[[#This Row],[功能代號]],E:Q,11,FALSE)),"")</f>
        <v>邱怡婷</v>
      </c>
      <c r="AH481" s="300"/>
      <c r="AI481" s="300"/>
      <c r="AJ481" s="293"/>
      <c r="AN481" s="293" t="e">
        <f>VLOOKUP(功能_33[[#This Row],[功能代號]],需二審tmp!A:A,1,FALSE)</f>
        <v>#N/A</v>
      </c>
      <c r="AO481" s="357">
        <v>44533</v>
      </c>
      <c r="AQ481" s="579" t="str">
        <f t="shared" si="46"/>
        <v/>
      </c>
      <c r="AR481" s="581" t="str">
        <f t="shared" si="47"/>
        <v>8-3</v>
      </c>
      <c r="AS481" s="583" t="str">
        <f t="shared" si="48"/>
        <v/>
      </c>
      <c r="AT481" s="585" t="str">
        <f t="shared" si="49"/>
        <v/>
      </c>
      <c r="AU481" s="587" t="str">
        <f t="shared" si="50"/>
        <v/>
      </c>
      <c r="AV481" s="589" t="str">
        <f t="shared" si="51"/>
        <v/>
      </c>
      <c r="AW481" s="613" t="str">
        <f>IFERROR(VLOOKUP(功能_33[[#This Row],[流程]],#REF!,1,FALSE),"")</f>
        <v/>
      </c>
    </row>
    <row r="482" spans="3:49" ht="14.25" customHeight="1" x14ac:dyDescent="0.3">
      <c r="C482" s="293" t="s">
        <v>98</v>
      </c>
      <c r="D482" s="293" t="s">
        <v>2927</v>
      </c>
      <c r="E482" s="292" t="s">
        <v>1299</v>
      </c>
      <c r="F482" s="293" t="s">
        <v>1300</v>
      </c>
      <c r="G482" s="293" t="s">
        <v>1144</v>
      </c>
      <c r="H482" s="292" t="s">
        <v>138</v>
      </c>
      <c r="I482" s="292" t="s">
        <v>139</v>
      </c>
      <c r="J482" s="299"/>
      <c r="K482" s="300">
        <v>44515</v>
      </c>
      <c r="L482" s="300">
        <v>44517</v>
      </c>
      <c r="M482" s="300">
        <v>44536</v>
      </c>
      <c r="N482" s="292" t="s">
        <v>7</v>
      </c>
      <c r="O482" s="292" t="s">
        <v>25</v>
      </c>
      <c r="T482" s="292"/>
      <c r="V482" s="292"/>
      <c r="W482" s="292"/>
      <c r="X482" s="293" t="str">
        <f>VLOOKUP(功能_33[[#This Row],[User]],SKL放款!A:G,7,FALSE)</f>
        <v>放款管理課</v>
      </c>
      <c r="Y482" s="300">
        <v>44533</v>
      </c>
      <c r="Z482" s="300" t="s">
        <v>198</v>
      </c>
      <c r="AA482" s="300">
        <v>44540</v>
      </c>
      <c r="AB482" s="300">
        <v>44540</v>
      </c>
      <c r="AC482" s="300"/>
      <c r="AD482" s="300"/>
      <c r="AE482" s="300"/>
      <c r="AF482" s="356"/>
      <c r="AG482" s="300" t="str">
        <f>IFERROR(IF(VLOOKUP(功能_33[[#This Row],[功能代號]],E:Q,11,FALSE)=0,"",VLOOKUP(功能_33[[#This Row],[功能代號]],E:Q,11,FALSE)),"")</f>
        <v>邱怡婷</v>
      </c>
      <c r="AH482" s="300"/>
      <c r="AI482" s="300"/>
      <c r="AJ482" s="293"/>
      <c r="AN482" s="293" t="e">
        <f>VLOOKUP(功能_33[[#This Row],[功能代號]],需二審tmp!A:A,1,FALSE)</f>
        <v>#N/A</v>
      </c>
      <c r="AO482" s="357">
        <v>44533</v>
      </c>
      <c r="AQ482" s="579" t="str">
        <f t="shared" si="46"/>
        <v/>
      </c>
      <c r="AR482" s="581" t="str">
        <f t="shared" si="47"/>
        <v>8-3</v>
      </c>
      <c r="AS482" s="583" t="str">
        <f t="shared" si="48"/>
        <v/>
      </c>
      <c r="AT482" s="585" t="str">
        <f t="shared" si="49"/>
        <v/>
      </c>
      <c r="AU482" s="587" t="str">
        <f t="shared" si="50"/>
        <v/>
      </c>
      <c r="AV482" s="589" t="str">
        <f t="shared" si="51"/>
        <v/>
      </c>
      <c r="AW482" s="613" t="str">
        <f>IFERROR(VLOOKUP(功能_33[[#This Row],[流程]],#REF!,1,FALSE),"")</f>
        <v/>
      </c>
    </row>
    <row r="483" spans="3:49" ht="14.25" customHeight="1" x14ac:dyDescent="0.3">
      <c r="C483" s="293" t="s">
        <v>98</v>
      </c>
      <c r="D483" s="293" t="s">
        <v>2927</v>
      </c>
      <c r="E483" s="292" t="s">
        <v>1301</v>
      </c>
      <c r="F483" s="293" t="s">
        <v>1302</v>
      </c>
      <c r="G483" s="293" t="s">
        <v>1144</v>
      </c>
      <c r="H483" s="292" t="s">
        <v>138</v>
      </c>
      <c r="I483" s="292" t="s">
        <v>139</v>
      </c>
      <c r="J483" s="299"/>
      <c r="K483" s="300">
        <v>44515</v>
      </c>
      <c r="L483" s="300">
        <v>44517</v>
      </c>
      <c r="M483" s="300">
        <v>44536</v>
      </c>
      <c r="N483" s="292" t="s">
        <v>7</v>
      </c>
      <c r="O483" s="292" t="s">
        <v>25</v>
      </c>
      <c r="T483" s="292"/>
      <c r="V483" s="292"/>
      <c r="W483" s="292"/>
      <c r="X483" s="293" t="str">
        <f>VLOOKUP(功能_33[[#This Row],[User]],SKL放款!A:G,7,FALSE)</f>
        <v>放款管理課</v>
      </c>
      <c r="Y483" s="300">
        <v>44533</v>
      </c>
      <c r="Z483" s="300" t="s">
        <v>198</v>
      </c>
      <c r="AA483" s="300">
        <v>44540</v>
      </c>
      <c r="AB483" s="300">
        <v>44540</v>
      </c>
      <c r="AC483" s="300"/>
      <c r="AD483" s="300"/>
      <c r="AE483" s="300"/>
      <c r="AF483" s="356"/>
      <c r="AG483" s="300" t="str">
        <f>IFERROR(IF(VLOOKUP(功能_33[[#This Row],[功能代號]],E:Q,11,FALSE)=0,"",VLOOKUP(功能_33[[#This Row],[功能代號]],E:Q,11,FALSE)),"")</f>
        <v>邱怡婷</v>
      </c>
      <c r="AH483" s="300"/>
      <c r="AI483" s="300"/>
      <c r="AJ483" s="293"/>
      <c r="AN483" s="293" t="e">
        <f>VLOOKUP(功能_33[[#This Row],[功能代號]],需二審tmp!A:A,1,FALSE)</f>
        <v>#N/A</v>
      </c>
      <c r="AO483" s="357">
        <v>44533</v>
      </c>
      <c r="AQ483" s="579" t="str">
        <f t="shared" si="46"/>
        <v/>
      </c>
      <c r="AR483" s="581" t="str">
        <f t="shared" si="47"/>
        <v>8-3</v>
      </c>
      <c r="AS483" s="583" t="str">
        <f t="shared" si="48"/>
        <v/>
      </c>
      <c r="AT483" s="585" t="str">
        <f t="shared" si="49"/>
        <v/>
      </c>
      <c r="AU483" s="587" t="str">
        <f t="shared" si="50"/>
        <v/>
      </c>
      <c r="AV483" s="589" t="str">
        <f t="shared" si="51"/>
        <v/>
      </c>
      <c r="AW483" s="613" t="str">
        <f>IFERROR(VLOOKUP(功能_33[[#This Row],[流程]],#REF!,1,FALSE),"")</f>
        <v/>
      </c>
    </row>
    <row r="484" spans="3:49" ht="14.25" customHeight="1" x14ac:dyDescent="0.3">
      <c r="C484" s="293" t="s">
        <v>98</v>
      </c>
      <c r="D484" s="293" t="s">
        <v>2927</v>
      </c>
      <c r="E484" s="292" t="s">
        <v>1303</v>
      </c>
      <c r="F484" s="293" t="s">
        <v>1304</v>
      </c>
      <c r="G484" s="293" t="s">
        <v>1144</v>
      </c>
      <c r="H484" s="292" t="s">
        <v>138</v>
      </c>
      <c r="I484" s="292" t="s">
        <v>139</v>
      </c>
      <c r="J484" s="299"/>
      <c r="K484" s="300">
        <v>44515</v>
      </c>
      <c r="L484" s="300">
        <v>44517</v>
      </c>
      <c r="M484" s="300">
        <v>44536</v>
      </c>
      <c r="N484" s="292" t="s">
        <v>7</v>
      </c>
      <c r="O484" s="292" t="s">
        <v>25</v>
      </c>
      <c r="T484" s="292"/>
      <c r="V484" s="292"/>
      <c r="W484" s="292"/>
      <c r="X484" s="293" t="str">
        <f>VLOOKUP(功能_33[[#This Row],[User]],SKL放款!A:G,7,FALSE)</f>
        <v>放款管理課</v>
      </c>
      <c r="Y484" s="300">
        <v>44533</v>
      </c>
      <c r="Z484" s="300" t="s">
        <v>198</v>
      </c>
      <c r="AA484" s="300">
        <v>44540</v>
      </c>
      <c r="AB484" s="300">
        <v>44540</v>
      </c>
      <c r="AC484" s="300"/>
      <c r="AD484" s="300"/>
      <c r="AE484" s="300"/>
      <c r="AF484" s="356"/>
      <c r="AG484" s="300" t="str">
        <f>IFERROR(IF(VLOOKUP(功能_33[[#This Row],[功能代號]],E:Q,11,FALSE)=0,"",VLOOKUP(功能_33[[#This Row],[功能代號]],E:Q,11,FALSE)),"")</f>
        <v>邱怡婷</v>
      </c>
      <c r="AH484" s="300"/>
      <c r="AI484" s="300"/>
      <c r="AJ484" s="293"/>
      <c r="AN484" s="293" t="e">
        <f>VLOOKUP(功能_33[[#This Row],[功能代號]],需二審tmp!A:A,1,FALSE)</f>
        <v>#N/A</v>
      </c>
      <c r="AO484" s="357">
        <v>44533</v>
      </c>
      <c r="AQ484" s="579" t="str">
        <f t="shared" si="46"/>
        <v/>
      </c>
      <c r="AR484" s="581" t="str">
        <f t="shared" si="47"/>
        <v>8-3</v>
      </c>
      <c r="AS484" s="583" t="str">
        <f t="shared" si="48"/>
        <v/>
      </c>
      <c r="AT484" s="585" t="str">
        <f t="shared" si="49"/>
        <v/>
      </c>
      <c r="AU484" s="587" t="str">
        <f t="shared" si="50"/>
        <v/>
      </c>
      <c r="AV484" s="589" t="str">
        <f t="shared" si="51"/>
        <v/>
      </c>
      <c r="AW484" s="613" t="str">
        <f>IFERROR(VLOOKUP(功能_33[[#This Row],[流程]],#REF!,1,FALSE),"")</f>
        <v/>
      </c>
    </row>
    <row r="485" spans="3:49" ht="14.25" customHeight="1" x14ac:dyDescent="0.3">
      <c r="C485" s="293" t="s">
        <v>98</v>
      </c>
      <c r="D485" s="293" t="s">
        <v>2927</v>
      </c>
      <c r="E485" s="292" t="s">
        <v>1305</v>
      </c>
      <c r="F485" s="293" t="s">
        <v>1306</v>
      </c>
      <c r="G485" s="293" t="s">
        <v>1144</v>
      </c>
      <c r="H485" s="292" t="s">
        <v>138</v>
      </c>
      <c r="I485" s="292" t="s">
        <v>139</v>
      </c>
      <c r="J485" s="299"/>
      <c r="K485" s="300">
        <v>44515</v>
      </c>
      <c r="L485" s="300">
        <v>44517</v>
      </c>
      <c r="M485" s="300">
        <v>44536</v>
      </c>
      <c r="N485" s="292" t="s">
        <v>7</v>
      </c>
      <c r="O485" s="292" t="s">
        <v>25</v>
      </c>
      <c r="T485" s="292"/>
      <c r="V485" s="292"/>
      <c r="W485" s="292"/>
      <c r="X485" s="293" t="str">
        <f>VLOOKUP(功能_33[[#This Row],[User]],SKL放款!A:G,7,FALSE)</f>
        <v>放款管理課</v>
      </c>
      <c r="Y485" s="300">
        <v>44533</v>
      </c>
      <c r="Z485" s="300" t="s">
        <v>198</v>
      </c>
      <c r="AA485" s="300">
        <v>44540</v>
      </c>
      <c r="AB485" s="300">
        <v>44540</v>
      </c>
      <c r="AC485" s="300"/>
      <c r="AD485" s="300"/>
      <c r="AE485" s="300"/>
      <c r="AF485" s="356"/>
      <c r="AG485" s="300" t="str">
        <f>IFERROR(IF(VLOOKUP(功能_33[[#This Row],[功能代號]],E:Q,11,FALSE)=0,"",VLOOKUP(功能_33[[#This Row],[功能代號]],E:Q,11,FALSE)),"")</f>
        <v>邱怡婷</v>
      </c>
      <c r="AH485" s="300"/>
      <c r="AI485" s="300"/>
      <c r="AJ485" s="293"/>
      <c r="AN485" s="293" t="e">
        <f>VLOOKUP(功能_33[[#This Row],[功能代號]],需二審tmp!A:A,1,FALSE)</f>
        <v>#N/A</v>
      </c>
      <c r="AO485" s="357">
        <v>44533</v>
      </c>
      <c r="AQ485" s="579" t="str">
        <f t="shared" si="46"/>
        <v/>
      </c>
      <c r="AR485" s="581" t="str">
        <f t="shared" si="47"/>
        <v>8-3</v>
      </c>
      <c r="AS485" s="583" t="str">
        <f t="shared" si="48"/>
        <v/>
      </c>
      <c r="AT485" s="585" t="str">
        <f t="shared" si="49"/>
        <v/>
      </c>
      <c r="AU485" s="587" t="str">
        <f t="shared" si="50"/>
        <v/>
      </c>
      <c r="AV485" s="589" t="str">
        <f t="shared" si="51"/>
        <v/>
      </c>
      <c r="AW485" s="613" t="str">
        <f>IFERROR(VLOOKUP(功能_33[[#This Row],[流程]],#REF!,1,FALSE),"")</f>
        <v/>
      </c>
    </row>
    <row r="486" spans="3:49" ht="14.25" customHeight="1" x14ac:dyDescent="0.3">
      <c r="C486" s="293" t="s">
        <v>98</v>
      </c>
      <c r="D486" s="293" t="s">
        <v>2927</v>
      </c>
      <c r="E486" s="292" t="s">
        <v>1307</v>
      </c>
      <c r="F486" s="293" t="s">
        <v>1308</v>
      </c>
      <c r="G486" s="293" t="s">
        <v>1144</v>
      </c>
      <c r="H486" s="292" t="s">
        <v>138</v>
      </c>
      <c r="I486" s="292" t="s">
        <v>139</v>
      </c>
      <c r="J486" s="299"/>
      <c r="K486" s="300">
        <v>44515</v>
      </c>
      <c r="L486" s="300">
        <v>44517</v>
      </c>
      <c r="M486" s="300">
        <v>44536</v>
      </c>
      <c r="N486" s="292" t="s">
        <v>7</v>
      </c>
      <c r="O486" s="292" t="s">
        <v>25</v>
      </c>
      <c r="T486" s="292"/>
      <c r="V486" s="292"/>
      <c r="W486" s="292"/>
      <c r="X486" s="293" t="str">
        <f>VLOOKUP(功能_33[[#This Row],[User]],SKL放款!A:G,7,FALSE)</f>
        <v>放款管理課</v>
      </c>
      <c r="Y486" s="300">
        <v>44533</v>
      </c>
      <c r="Z486" s="300" t="s">
        <v>198</v>
      </c>
      <c r="AA486" s="300">
        <v>44540</v>
      </c>
      <c r="AB486" s="300">
        <v>44540</v>
      </c>
      <c r="AC486" s="300"/>
      <c r="AD486" s="300"/>
      <c r="AE486" s="300"/>
      <c r="AF486" s="356"/>
      <c r="AG486" s="300" t="str">
        <f>IFERROR(IF(VLOOKUP(功能_33[[#This Row],[功能代號]],E:Q,11,FALSE)=0,"",VLOOKUP(功能_33[[#This Row],[功能代號]],E:Q,11,FALSE)),"")</f>
        <v>邱怡婷</v>
      </c>
      <c r="AH486" s="300"/>
      <c r="AI486" s="300"/>
      <c r="AJ486" s="293"/>
      <c r="AN486" s="293" t="e">
        <f>VLOOKUP(功能_33[[#This Row],[功能代號]],需二審tmp!A:A,1,FALSE)</f>
        <v>#N/A</v>
      </c>
      <c r="AO486" s="357">
        <v>44533</v>
      </c>
      <c r="AQ486" s="579" t="str">
        <f t="shared" si="46"/>
        <v/>
      </c>
      <c r="AR486" s="581" t="str">
        <f t="shared" si="47"/>
        <v>8-3</v>
      </c>
      <c r="AS486" s="583" t="str">
        <f t="shared" si="48"/>
        <v/>
      </c>
      <c r="AT486" s="585" t="str">
        <f t="shared" si="49"/>
        <v/>
      </c>
      <c r="AU486" s="587" t="str">
        <f t="shared" si="50"/>
        <v/>
      </c>
      <c r="AV486" s="589" t="str">
        <f t="shared" si="51"/>
        <v/>
      </c>
      <c r="AW486" s="613" t="str">
        <f>IFERROR(VLOOKUP(功能_33[[#This Row],[流程]],#REF!,1,FALSE),"")</f>
        <v/>
      </c>
    </row>
    <row r="487" spans="3:49" ht="14.25" customHeight="1" x14ac:dyDescent="0.3">
      <c r="C487" s="293" t="s">
        <v>98</v>
      </c>
      <c r="D487" s="293" t="s">
        <v>2927</v>
      </c>
      <c r="E487" s="292" t="s">
        <v>1309</v>
      </c>
      <c r="F487" s="293" t="s">
        <v>1310</v>
      </c>
      <c r="G487" s="293" t="s">
        <v>1144</v>
      </c>
      <c r="H487" s="292" t="s">
        <v>138</v>
      </c>
      <c r="I487" s="292" t="s">
        <v>139</v>
      </c>
      <c r="J487" s="299"/>
      <c r="K487" s="300">
        <v>44515</v>
      </c>
      <c r="L487" s="300">
        <v>44517</v>
      </c>
      <c r="M487" s="300">
        <v>44536</v>
      </c>
      <c r="N487" s="292" t="s">
        <v>7</v>
      </c>
      <c r="O487" s="292" t="s">
        <v>25</v>
      </c>
      <c r="T487" s="292"/>
      <c r="V487" s="292"/>
      <c r="W487" s="292"/>
      <c r="X487" s="293" t="str">
        <f>VLOOKUP(功能_33[[#This Row],[User]],SKL放款!A:G,7,FALSE)</f>
        <v>放款管理課</v>
      </c>
      <c r="Y487" s="300">
        <v>44533</v>
      </c>
      <c r="Z487" s="300" t="s">
        <v>198</v>
      </c>
      <c r="AA487" s="300">
        <v>44540</v>
      </c>
      <c r="AB487" s="300">
        <v>44540</v>
      </c>
      <c r="AC487" s="300"/>
      <c r="AD487" s="300"/>
      <c r="AE487" s="300"/>
      <c r="AF487" s="356"/>
      <c r="AG487" s="300" t="str">
        <f>IFERROR(IF(VLOOKUP(功能_33[[#This Row],[功能代號]],E:Q,11,FALSE)=0,"",VLOOKUP(功能_33[[#This Row],[功能代號]],E:Q,11,FALSE)),"")</f>
        <v>邱怡婷</v>
      </c>
      <c r="AH487" s="300"/>
      <c r="AI487" s="300"/>
      <c r="AJ487" s="293"/>
      <c r="AN487" s="293" t="e">
        <f>VLOOKUP(功能_33[[#This Row],[功能代號]],需二審tmp!A:A,1,FALSE)</f>
        <v>#N/A</v>
      </c>
      <c r="AO487" s="357">
        <v>44533</v>
      </c>
      <c r="AQ487" s="579" t="str">
        <f t="shared" si="46"/>
        <v/>
      </c>
      <c r="AR487" s="581" t="str">
        <f t="shared" si="47"/>
        <v>8-3</v>
      </c>
      <c r="AS487" s="583" t="str">
        <f t="shared" si="48"/>
        <v/>
      </c>
      <c r="AT487" s="585" t="str">
        <f t="shared" si="49"/>
        <v/>
      </c>
      <c r="AU487" s="587" t="str">
        <f t="shared" si="50"/>
        <v/>
      </c>
      <c r="AV487" s="589" t="str">
        <f t="shared" si="51"/>
        <v/>
      </c>
      <c r="AW487" s="613" t="str">
        <f>IFERROR(VLOOKUP(功能_33[[#This Row],[流程]],#REF!,1,FALSE),"")</f>
        <v/>
      </c>
    </row>
    <row r="488" spans="3:49" ht="14.25" customHeight="1" x14ac:dyDescent="0.3">
      <c r="C488" s="293" t="s">
        <v>98</v>
      </c>
      <c r="D488" s="293" t="s">
        <v>2927</v>
      </c>
      <c r="E488" s="292" t="s">
        <v>1311</v>
      </c>
      <c r="F488" s="293" t="s">
        <v>1312</v>
      </c>
      <c r="G488" s="293" t="s">
        <v>1144</v>
      </c>
      <c r="H488" s="292" t="s">
        <v>138</v>
      </c>
      <c r="I488" s="292" t="s">
        <v>139</v>
      </c>
      <c r="J488" s="299"/>
      <c r="K488" s="300">
        <v>44515</v>
      </c>
      <c r="L488" s="300">
        <v>44517</v>
      </c>
      <c r="M488" s="300">
        <v>44536</v>
      </c>
      <c r="N488" s="292" t="s">
        <v>7</v>
      </c>
      <c r="O488" s="292" t="s">
        <v>25</v>
      </c>
      <c r="T488" s="292"/>
      <c r="V488" s="292"/>
      <c r="W488" s="292"/>
      <c r="X488" s="293" t="str">
        <f>VLOOKUP(功能_33[[#This Row],[User]],SKL放款!A:G,7,FALSE)</f>
        <v>放款管理課</v>
      </c>
      <c r="Y488" s="300">
        <v>44533</v>
      </c>
      <c r="Z488" s="300" t="s">
        <v>198</v>
      </c>
      <c r="AA488" s="300">
        <v>44540</v>
      </c>
      <c r="AB488" s="300">
        <v>44540</v>
      </c>
      <c r="AC488" s="300"/>
      <c r="AD488" s="300"/>
      <c r="AE488" s="300"/>
      <c r="AF488" s="356"/>
      <c r="AG488" s="300" t="str">
        <f>IFERROR(IF(VLOOKUP(功能_33[[#This Row],[功能代號]],E:Q,11,FALSE)=0,"",VLOOKUP(功能_33[[#This Row],[功能代號]],E:Q,11,FALSE)),"")</f>
        <v>邱怡婷</v>
      </c>
      <c r="AH488" s="300"/>
      <c r="AI488" s="300"/>
      <c r="AJ488" s="293"/>
      <c r="AN488" s="293" t="e">
        <f>VLOOKUP(功能_33[[#This Row],[功能代號]],需二審tmp!A:A,1,FALSE)</f>
        <v>#N/A</v>
      </c>
      <c r="AO488" s="357">
        <v>44533</v>
      </c>
      <c r="AQ488" s="579" t="str">
        <f t="shared" si="46"/>
        <v/>
      </c>
      <c r="AR488" s="581" t="str">
        <f t="shared" si="47"/>
        <v>8-3</v>
      </c>
      <c r="AS488" s="583" t="str">
        <f t="shared" si="48"/>
        <v/>
      </c>
      <c r="AT488" s="585" t="str">
        <f t="shared" si="49"/>
        <v/>
      </c>
      <c r="AU488" s="587" t="str">
        <f t="shared" si="50"/>
        <v/>
      </c>
      <c r="AV488" s="589" t="str">
        <f t="shared" si="51"/>
        <v/>
      </c>
      <c r="AW488" s="613" t="str">
        <f>IFERROR(VLOOKUP(功能_33[[#This Row],[流程]],#REF!,1,FALSE),"")</f>
        <v/>
      </c>
    </row>
    <row r="489" spans="3:49" ht="14.25" customHeight="1" x14ac:dyDescent="0.3">
      <c r="C489" s="293" t="s">
        <v>98</v>
      </c>
      <c r="D489" s="293" t="s">
        <v>2927</v>
      </c>
      <c r="E489" s="292" t="s">
        <v>1313</v>
      </c>
      <c r="F489" s="293" t="s">
        <v>1314</v>
      </c>
      <c r="G489" s="293" t="s">
        <v>1144</v>
      </c>
      <c r="H489" s="292" t="s">
        <v>138</v>
      </c>
      <c r="I489" s="292" t="s">
        <v>139</v>
      </c>
      <c r="J489" s="299"/>
      <c r="K489" s="300">
        <v>44516</v>
      </c>
      <c r="L489" s="300">
        <v>44517</v>
      </c>
      <c r="M489" s="300">
        <v>44536</v>
      </c>
      <c r="N489" s="292" t="s">
        <v>7</v>
      </c>
      <c r="O489" s="292" t="s">
        <v>25</v>
      </c>
      <c r="T489" s="292"/>
      <c r="V489" s="292"/>
      <c r="W489" s="292"/>
      <c r="X489" s="293" t="str">
        <f>VLOOKUP(功能_33[[#This Row],[User]],SKL放款!A:G,7,FALSE)</f>
        <v>放款管理課</v>
      </c>
      <c r="Y489" s="300">
        <v>44533</v>
      </c>
      <c r="Z489" s="300" t="s">
        <v>198</v>
      </c>
      <c r="AA489" s="300">
        <v>44540</v>
      </c>
      <c r="AB489" s="300">
        <v>44540</v>
      </c>
      <c r="AC489" s="300"/>
      <c r="AD489" s="300"/>
      <c r="AE489" s="300"/>
      <c r="AF489" s="356"/>
      <c r="AG489" s="300" t="str">
        <f>IFERROR(IF(VLOOKUP(功能_33[[#This Row],[功能代號]],E:Q,11,FALSE)=0,"",VLOOKUP(功能_33[[#This Row],[功能代號]],E:Q,11,FALSE)),"")</f>
        <v>邱怡婷</v>
      </c>
      <c r="AH489" s="300"/>
      <c r="AI489" s="300"/>
      <c r="AJ489" s="293"/>
      <c r="AN489" s="293" t="e">
        <f>VLOOKUP(功能_33[[#This Row],[功能代號]],需二審tmp!A:A,1,FALSE)</f>
        <v>#N/A</v>
      </c>
      <c r="AO489" s="357">
        <v>44533</v>
      </c>
      <c r="AQ489" s="579" t="str">
        <f t="shared" si="46"/>
        <v/>
      </c>
      <c r="AR489" s="581" t="str">
        <f t="shared" si="47"/>
        <v>8-3</v>
      </c>
      <c r="AS489" s="583" t="str">
        <f t="shared" si="48"/>
        <v/>
      </c>
      <c r="AT489" s="585" t="str">
        <f t="shared" si="49"/>
        <v/>
      </c>
      <c r="AU489" s="587" t="str">
        <f t="shared" si="50"/>
        <v/>
      </c>
      <c r="AV489" s="589" t="str">
        <f t="shared" si="51"/>
        <v/>
      </c>
      <c r="AW489" s="613" t="str">
        <f>IFERROR(VLOOKUP(功能_33[[#This Row],[流程]],#REF!,1,FALSE),"")</f>
        <v/>
      </c>
    </row>
    <row r="490" spans="3:49" ht="14.25" customHeight="1" x14ac:dyDescent="0.3">
      <c r="C490" s="293" t="s">
        <v>98</v>
      </c>
      <c r="D490" s="293" t="s">
        <v>2927</v>
      </c>
      <c r="E490" s="292" t="s">
        <v>1315</v>
      </c>
      <c r="F490" s="293" t="s">
        <v>1316</v>
      </c>
      <c r="G490" s="293" t="s">
        <v>1144</v>
      </c>
      <c r="H490" s="292" t="s">
        <v>138</v>
      </c>
      <c r="I490" s="292" t="s">
        <v>139</v>
      </c>
      <c r="J490" s="299"/>
      <c r="K490" s="300">
        <v>44516</v>
      </c>
      <c r="L490" s="300">
        <v>44517</v>
      </c>
      <c r="M490" s="300">
        <v>44536</v>
      </c>
      <c r="N490" s="292" t="s">
        <v>7</v>
      </c>
      <c r="O490" s="292" t="s">
        <v>25</v>
      </c>
      <c r="T490" s="292"/>
      <c r="V490" s="292"/>
      <c r="W490" s="292"/>
      <c r="X490" s="293" t="str">
        <f>VLOOKUP(功能_33[[#This Row],[User]],SKL放款!A:G,7,FALSE)</f>
        <v>放款管理課</v>
      </c>
      <c r="Y490" s="300">
        <v>44533</v>
      </c>
      <c r="Z490" s="300" t="s">
        <v>198</v>
      </c>
      <c r="AA490" s="300">
        <v>44540</v>
      </c>
      <c r="AB490" s="300">
        <v>44540</v>
      </c>
      <c r="AC490" s="300"/>
      <c r="AD490" s="300"/>
      <c r="AE490" s="300"/>
      <c r="AF490" s="356"/>
      <c r="AG490" s="300" t="str">
        <f>IFERROR(IF(VLOOKUP(功能_33[[#This Row],[功能代號]],E:Q,11,FALSE)=0,"",VLOOKUP(功能_33[[#This Row],[功能代號]],E:Q,11,FALSE)),"")</f>
        <v>邱怡婷</v>
      </c>
      <c r="AH490" s="300"/>
      <c r="AI490" s="300"/>
      <c r="AJ490" s="293"/>
      <c r="AN490" s="293" t="e">
        <f>VLOOKUP(功能_33[[#This Row],[功能代號]],需二審tmp!A:A,1,FALSE)</f>
        <v>#N/A</v>
      </c>
      <c r="AO490" s="357">
        <v>44533</v>
      </c>
      <c r="AQ490" s="579" t="str">
        <f t="shared" si="46"/>
        <v/>
      </c>
      <c r="AR490" s="581" t="str">
        <f t="shared" si="47"/>
        <v>8-3</v>
      </c>
      <c r="AS490" s="583" t="str">
        <f t="shared" si="48"/>
        <v/>
      </c>
      <c r="AT490" s="585" t="str">
        <f t="shared" si="49"/>
        <v/>
      </c>
      <c r="AU490" s="587" t="str">
        <f t="shared" si="50"/>
        <v/>
      </c>
      <c r="AV490" s="589" t="str">
        <f t="shared" si="51"/>
        <v/>
      </c>
      <c r="AW490" s="613" t="str">
        <f>IFERROR(VLOOKUP(功能_33[[#This Row],[流程]],#REF!,1,FALSE),"")</f>
        <v/>
      </c>
    </row>
    <row r="491" spans="3:49" ht="14.25" customHeight="1" x14ac:dyDescent="0.3">
      <c r="C491" s="293" t="s">
        <v>98</v>
      </c>
      <c r="D491" s="293" t="s">
        <v>2927</v>
      </c>
      <c r="E491" s="292" t="s">
        <v>1317</v>
      </c>
      <c r="F491" s="293" t="s">
        <v>1318</v>
      </c>
      <c r="G491" s="293" t="s">
        <v>1144</v>
      </c>
      <c r="H491" s="292" t="s">
        <v>138</v>
      </c>
      <c r="I491" s="292" t="s">
        <v>139</v>
      </c>
      <c r="J491" s="299"/>
      <c r="K491" s="300">
        <v>44516</v>
      </c>
      <c r="L491" s="300">
        <v>44517</v>
      </c>
      <c r="M491" s="300">
        <v>44536</v>
      </c>
      <c r="N491" s="292" t="s">
        <v>7</v>
      </c>
      <c r="O491" s="292" t="s">
        <v>25</v>
      </c>
      <c r="T491" s="292"/>
      <c r="V491" s="292"/>
      <c r="W491" s="292"/>
      <c r="X491" s="293" t="str">
        <f>VLOOKUP(功能_33[[#This Row],[User]],SKL放款!A:G,7,FALSE)</f>
        <v>放款管理課</v>
      </c>
      <c r="Y491" s="300">
        <v>44533</v>
      </c>
      <c r="Z491" s="300" t="s">
        <v>198</v>
      </c>
      <c r="AA491" s="300">
        <v>44540</v>
      </c>
      <c r="AB491" s="300">
        <v>44540</v>
      </c>
      <c r="AC491" s="300"/>
      <c r="AD491" s="300"/>
      <c r="AE491" s="300"/>
      <c r="AF491" s="356"/>
      <c r="AG491" s="300" t="str">
        <f>IFERROR(IF(VLOOKUP(功能_33[[#This Row],[功能代號]],E:Q,11,FALSE)=0,"",VLOOKUP(功能_33[[#This Row],[功能代號]],E:Q,11,FALSE)),"")</f>
        <v>邱怡婷</v>
      </c>
      <c r="AH491" s="300"/>
      <c r="AI491" s="300"/>
      <c r="AJ491" s="293"/>
      <c r="AN491" s="293" t="e">
        <f>VLOOKUP(功能_33[[#This Row],[功能代號]],需二審tmp!A:A,1,FALSE)</f>
        <v>#N/A</v>
      </c>
      <c r="AO491" s="357">
        <v>44533</v>
      </c>
      <c r="AQ491" s="579" t="str">
        <f t="shared" si="46"/>
        <v/>
      </c>
      <c r="AR491" s="581" t="str">
        <f t="shared" si="47"/>
        <v>8-3</v>
      </c>
      <c r="AS491" s="583" t="str">
        <f t="shared" si="48"/>
        <v/>
      </c>
      <c r="AT491" s="585" t="str">
        <f t="shared" si="49"/>
        <v/>
      </c>
      <c r="AU491" s="587" t="str">
        <f t="shared" si="50"/>
        <v/>
      </c>
      <c r="AV491" s="589" t="str">
        <f t="shared" si="51"/>
        <v/>
      </c>
      <c r="AW491" s="613" t="str">
        <f>IFERROR(VLOOKUP(功能_33[[#This Row],[流程]],#REF!,1,FALSE),"")</f>
        <v/>
      </c>
    </row>
    <row r="492" spans="3:49" ht="14.25" customHeight="1" x14ac:dyDescent="0.3">
      <c r="C492" s="293" t="s">
        <v>98</v>
      </c>
      <c r="D492" s="293" t="s">
        <v>2927</v>
      </c>
      <c r="E492" s="292" t="s">
        <v>1319</v>
      </c>
      <c r="F492" s="293" t="s">
        <v>1320</v>
      </c>
      <c r="G492" s="293" t="s">
        <v>1144</v>
      </c>
      <c r="H492" s="292" t="s">
        <v>138</v>
      </c>
      <c r="I492" s="292" t="s">
        <v>139</v>
      </c>
      <c r="J492" s="299"/>
      <c r="K492" s="300">
        <v>44516</v>
      </c>
      <c r="L492" s="300">
        <v>44517</v>
      </c>
      <c r="M492" s="300">
        <v>44536</v>
      </c>
      <c r="N492" s="292" t="s">
        <v>7</v>
      </c>
      <c r="O492" s="292" t="s">
        <v>25</v>
      </c>
      <c r="T492" s="292"/>
      <c r="V492" s="292"/>
      <c r="W492" s="292"/>
      <c r="X492" s="293" t="str">
        <f>VLOOKUP(功能_33[[#This Row],[User]],SKL放款!A:G,7,FALSE)</f>
        <v>放款管理課</v>
      </c>
      <c r="Y492" s="300">
        <v>44533</v>
      </c>
      <c r="Z492" s="300" t="s">
        <v>198</v>
      </c>
      <c r="AA492" s="300">
        <v>44540</v>
      </c>
      <c r="AB492" s="300">
        <v>44540</v>
      </c>
      <c r="AC492" s="300"/>
      <c r="AD492" s="300"/>
      <c r="AE492" s="300"/>
      <c r="AF492" s="356"/>
      <c r="AG492" s="300" t="str">
        <f>IFERROR(IF(VLOOKUP(功能_33[[#This Row],[功能代號]],E:Q,11,FALSE)=0,"",VLOOKUP(功能_33[[#This Row],[功能代號]],E:Q,11,FALSE)),"")</f>
        <v>邱怡婷</v>
      </c>
      <c r="AH492" s="300"/>
      <c r="AI492" s="300"/>
      <c r="AJ492" s="293"/>
      <c r="AN492" s="293" t="e">
        <f>VLOOKUP(功能_33[[#This Row],[功能代號]],需二審tmp!A:A,1,FALSE)</f>
        <v>#N/A</v>
      </c>
      <c r="AO492" s="357">
        <v>44533</v>
      </c>
      <c r="AQ492" s="579" t="str">
        <f t="shared" si="46"/>
        <v/>
      </c>
      <c r="AR492" s="581" t="str">
        <f t="shared" si="47"/>
        <v>8-3</v>
      </c>
      <c r="AS492" s="583" t="str">
        <f t="shared" si="48"/>
        <v/>
      </c>
      <c r="AT492" s="585" t="str">
        <f t="shared" si="49"/>
        <v/>
      </c>
      <c r="AU492" s="587" t="str">
        <f t="shared" si="50"/>
        <v/>
      </c>
      <c r="AV492" s="589" t="str">
        <f t="shared" si="51"/>
        <v/>
      </c>
      <c r="AW492" s="613" t="str">
        <f>IFERROR(VLOOKUP(功能_33[[#This Row],[流程]],#REF!,1,FALSE),"")</f>
        <v/>
      </c>
    </row>
    <row r="493" spans="3:49" ht="14.25" customHeight="1" x14ac:dyDescent="0.3">
      <c r="C493" s="293" t="s">
        <v>98</v>
      </c>
      <c r="D493" s="293" t="s">
        <v>2927</v>
      </c>
      <c r="E493" s="292" t="s">
        <v>1321</v>
      </c>
      <c r="F493" s="293" t="s">
        <v>1322</v>
      </c>
      <c r="G493" s="293" t="s">
        <v>1144</v>
      </c>
      <c r="H493" s="292" t="s">
        <v>138</v>
      </c>
      <c r="I493" s="292" t="s">
        <v>139</v>
      </c>
      <c r="J493" s="299"/>
      <c r="K493" s="300">
        <v>44516</v>
      </c>
      <c r="L493" s="300">
        <v>44517</v>
      </c>
      <c r="M493" s="300">
        <v>44536</v>
      </c>
      <c r="N493" s="292" t="s">
        <v>7</v>
      </c>
      <c r="O493" s="292" t="s">
        <v>25</v>
      </c>
      <c r="T493" s="292"/>
      <c r="V493" s="292"/>
      <c r="W493" s="292"/>
      <c r="X493" s="293" t="str">
        <f>VLOOKUP(功能_33[[#This Row],[User]],SKL放款!A:G,7,FALSE)</f>
        <v>放款管理課</v>
      </c>
      <c r="Y493" s="300">
        <v>44533</v>
      </c>
      <c r="Z493" s="300" t="s">
        <v>198</v>
      </c>
      <c r="AA493" s="300">
        <v>44540</v>
      </c>
      <c r="AB493" s="300">
        <v>44540</v>
      </c>
      <c r="AC493" s="300"/>
      <c r="AD493" s="300"/>
      <c r="AE493" s="300"/>
      <c r="AF493" s="356"/>
      <c r="AG493" s="300" t="str">
        <f>IFERROR(IF(VLOOKUP(功能_33[[#This Row],[功能代號]],E:Q,11,FALSE)=0,"",VLOOKUP(功能_33[[#This Row],[功能代號]],E:Q,11,FALSE)),"")</f>
        <v>邱怡婷</v>
      </c>
      <c r="AH493" s="300"/>
      <c r="AI493" s="300"/>
      <c r="AJ493" s="293"/>
      <c r="AN493" s="293" t="e">
        <f>VLOOKUP(功能_33[[#This Row],[功能代號]],需二審tmp!A:A,1,FALSE)</f>
        <v>#N/A</v>
      </c>
      <c r="AO493" s="357">
        <v>44533</v>
      </c>
      <c r="AQ493" s="579" t="str">
        <f t="shared" si="46"/>
        <v/>
      </c>
      <c r="AR493" s="581" t="str">
        <f t="shared" si="47"/>
        <v>8-3</v>
      </c>
      <c r="AS493" s="583" t="str">
        <f t="shared" si="48"/>
        <v/>
      </c>
      <c r="AT493" s="585" t="str">
        <f t="shared" si="49"/>
        <v/>
      </c>
      <c r="AU493" s="587" t="str">
        <f t="shared" si="50"/>
        <v/>
      </c>
      <c r="AV493" s="589" t="str">
        <f t="shared" si="51"/>
        <v/>
      </c>
      <c r="AW493" s="613" t="str">
        <f>IFERROR(VLOOKUP(功能_33[[#This Row],[流程]],#REF!,1,FALSE),"")</f>
        <v/>
      </c>
    </row>
    <row r="494" spans="3:49" ht="14.25" customHeight="1" x14ac:dyDescent="0.3">
      <c r="C494" s="293" t="s">
        <v>98</v>
      </c>
      <c r="D494" s="293" t="s">
        <v>2927</v>
      </c>
      <c r="E494" s="292" t="s">
        <v>1323</v>
      </c>
      <c r="F494" s="293" t="s">
        <v>1324</v>
      </c>
      <c r="G494" s="293" t="s">
        <v>1144</v>
      </c>
      <c r="H494" s="292" t="s">
        <v>138</v>
      </c>
      <c r="I494" s="292" t="s">
        <v>139</v>
      </c>
      <c r="J494" s="299"/>
      <c r="K494" s="300">
        <v>44516</v>
      </c>
      <c r="L494" s="300">
        <v>44517</v>
      </c>
      <c r="M494" s="300">
        <v>44536</v>
      </c>
      <c r="N494" s="292" t="s">
        <v>7</v>
      </c>
      <c r="O494" s="292" t="s">
        <v>25</v>
      </c>
      <c r="T494" s="292"/>
      <c r="V494" s="292"/>
      <c r="W494" s="292"/>
      <c r="X494" s="293" t="str">
        <f>VLOOKUP(功能_33[[#This Row],[User]],SKL放款!A:G,7,FALSE)</f>
        <v>放款管理課</v>
      </c>
      <c r="Y494" s="300">
        <v>44533</v>
      </c>
      <c r="Z494" s="300" t="s">
        <v>198</v>
      </c>
      <c r="AA494" s="300">
        <v>44540</v>
      </c>
      <c r="AB494" s="300">
        <v>44540</v>
      </c>
      <c r="AC494" s="300"/>
      <c r="AD494" s="300"/>
      <c r="AE494" s="300"/>
      <c r="AF494" s="356"/>
      <c r="AG494" s="300" t="str">
        <f>IFERROR(IF(VLOOKUP(功能_33[[#This Row],[功能代號]],E:Q,11,FALSE)=0,"",VLOOKUP(功能_33[[#This Row],[功能代號]],E:Q,11,FALSE)),"")</f>
        <v>邱怡婷</v>
      </c>
      <c r="AH494" s="300"/>
      <c r="AI494" s="300"/>
      <c r="AJ494" s="293"/>
      <c r="AN494" s="293" t="e">
        <f>VLOOKUP(功能_33[[#This Row],[功能代號]],需二審tmp!A:A,1,FALSE)</f>
        <v>#N/A</v>
      </c>
      <c r="AO494" s="357">
        <v>44533</v>
      </c>
      <c r="AQ494" s="579" t="str">
        <f t="shared" si="46"/>
        <v/>
      </c>
      <c r="AR494" s="581" t="str">
        <f t="shared" si="47"/>
        <v>8-3</v>
      </c>
      <c r="AS494" s="583" t="str">
        <f t="shared" si="48"/>
        <v/>
      </c>
      <c r="AT494" s="585" t="str">
        <f t="shared" si="49"/>
        <v/>
      </c>
      <c r="AU494" s="587" t="str">
        <f t="shared" si="50"/>
        <v/>
      </c>
      <c r="AV494" s="589" t="str">
        <f t="shared" si="51"/>
        <v/>
      </c>
      <c r="AW494" s="613" t="str">
        <f>IFERROR(VLOOKUP(功能_33[[#This Row],[流程]],#REF!,1,FALSE),"")</f>
        <v/>
      </c>
    </row>
    <row r="495" spans="3:49" ht="14.25" customHeight="1" x14ac:dyDescent="0.3">
      <c r="C495" s="293" t="s">
        <v>98</v>
      </c>
      <c r="D495" s="293" t="s">
        <v>2927</v>
      </c>
      <c r="E495" s="292" t="s">
        <v>1325</v>
      </c>
      <c r="F495" s="293" t="s">
        <v>1326</v>
      </c>
      <c r="G495" s="293" t="s">
        <v>1144</v>
      </c>
      <c r="H495" s="292" t="s">
        <v>138</v>
      </c>
      <c r="I495" s="292" t="s">
        <v>139</v>
      </c>
      <c r="J495" s="299"/>
      <c r="K495" s="300">
        <v>44516</v>
      </c>
      <c r="L495" s="300">
        <v>44517</v>
      </c>
      <c r="M495" s="300">
        <v>44536</v>
      </c>
      <c r="N495" s="292" t="s">
        <v>7</v>
      </c>
      <c r="O495" s="292" t="s">
        <v>25</v>
      </c>
      <c r="T495" s="292"/>
      <c r="V495" s="292"/>
      <c r="W495" s="292"/>
      <c r="X495" s="293" t="str">
        <f>VLOOKUP(功能_33[[#This Row],[User]],SKL放款!A:G,7,FALSE)</f>
        <v>放款管理課</v>
      </c>
      <c r="Y495" s="300">
        <v>44533</v>
      </c>
      <c r="Z495" s="300" t="s">
        <v>198</v>
      </c>
      <c r="AA495" s="300">
        <v>44540</v>
      </c>
      <c r="AB495" s="300">
        <v>44540</v>
      </c>
      <c r="AC495" s="300"/>
      <c r="AD495" s="300"/>
      <c r="AE495" s="300"/>
      <c r="AF495" s="356"/>
      <c r="AG495" s="300" t="str">
        <f>IFERROR(IF(VLOOKUP(功能_33[[#This Row],[功能代號]],E:Q,11,FALSE)=0,"",VLOOKUP(功能_33[[#This Row],[功能代號]],E:Q,11,FALSE)),"")</f>
        <v>邱怡婷</v>
      </c>
      <c r="AH495" s="300"/>
      <c r="AI495" s="300"/>
      <c r="AJ495" s="293"/>
      <c r="AN495" s="293" t="e">
        <f>VLOOKUP(功能_33[[#This Row],[功能代號]],需二審tmp!A:A,1,FALSE)</f>
        <v>#N/A</v>
      </c>
      <c r="AO495" s="357">
        <v>44533</v>
      </c>
      <c r="AQ495" s="579" t="str">
        <f t="shared" si="46"/>
        <v/>
      </c>
      <c r="AR495" s="581" t="str">
        <f t="shared" si="47"/>
        <v>8-3</v>
      </c>
      <c r="AS495" s="583" t="str">
        <f t="shared" si="48"/>
        <v/>
      </c>
      <c r="AT495" s="585" t="str">
        <f t="shared" si="49"/>
        <v/>
      </c>
      <c r="AU495" s="587" t="str">
        <f t="shared" si="50"/>
        <v/>
      </c>
      <c r="AV495" s="589" t="str">
        <f t="shared" si="51"/>
        <v/>
      </c>
      <c r="AW495" s="613" t="str">
        <f>IFERROR(VLOOKUP(功能_33[[#This Row],[流程]],#REF!,1,FALSE),"")</f>
        <v/>
      </c>
    </row>
    <row r="496" spans="3:49" ht="14.25" customHeight="1" x14ac:dyDescent="0.3">
      <c r="C496" s="293" t="s">
        <v>98</v>
      </c>
      <c r="D496" s="293" t="s">
        <v>2927</v>
      </c>
      <c r="E496" s="292" t="s">
        <v>1327</v>
      </c>
      <c r="F496" s="293" t="s">
        <v>1328</v>
      </c>
      <c r="G496" s="293" t="s">
        <v>1144</v>
      </c>
      <c r="H496" s="292" t="s">
        <v>138</v>
      </c>
      <c r="I496" s="292" t="s">
        <v>139</v>
      </c>
      <c r="J496" s="299"/>
      <c r="K496" s="300">
        <v>44517</v>
      </c>
      <c r="L496" s="300">
        <v>44517</v>
      </c>
      <c r="M496" s="300">
        <v>44536</v>
      </c>
      <c r="N496" s="292" t="s">
        <v>7</v>
      </c>
      <c r="O496" s="292" t="s">
        <v>25</v>
      </c>
      <c r="T496" s="292"/>
      <c r="V496" s="292"/>
      <c r="W496" s="292"/>
      <c r="X496" s="293" t="str">
        <f>VLOOKUP(功能_33[[#This Row],[User]],SKL放款!A:G,7,FALSE)</f>
        <v>放款管理課</v>
      </c>
      <c r="Y496" s="300">
        <v>44533</v>
      </c>
      <c r="Z496" s="300" t="s">
        <v>198</v>
      </c>
      <c r="AA496" s="300">
        <v>44540</v>
      </c>
      <c r="AB496" s="300">
        <v>44540</v>
      </c>
      <c r="AC496" s="300"/>
      <c r="AD496" s="300"/>
      <c r="AE496" s="300"/>
      <c r="AF496" s="356"/>
      <c r="AG496" s="300" t="str">
        <f>IFERROR(IF(VLOOKUP(功能_33[[#This Row],[功能代號]],E:Q,11,FALSE)=0,"",VLOOKUP(功能_33[[#This Row],[功能代號]],E:Q,11,FALSE)),"")</f>
        <v>邱怡婷</v>
      </c>
      <c r="AH496" s="300"/>
      <c r="AI496" s="300"/>
      <c r="AJ496" s="293"/>
      <c r="AN496" s="293" t="e">
        <f>VLOOKUP(功能_33[[#This Row],[功能代號]],需二審tmp!A:A,1,FALSE)</f>
        <v>#N/A</v>
      </c>
      <c r="AO496" s="357">
        <v>44533</v>
      </c>
      <c r="AQ496" s="579" t="str">
        <f t="shared" si="46"/>
        <v/>
      </c>
      <c r="AR496" s="581" t="str">
        <f t="shared" si="47"/>
        <v>8-3</v>
      </c>
      <c r="AS496" s="583" t="str">
        <f t="shared" si="48"/>
        <v/>
      </c>
      <c r="AT496" s="585" t="str">
        <f t="shared" si="49"/>
        <v/>
      </c>
      <c r="AU496" s="587" t="str">
        <f t="shared" si="50"/>
        <v/>
      </c>
      <c r="AV496" s="589" t="str">
        <f t="shared" si="51"/>
        <v/>
      </c>
      <c r="AW496" s="613" t="str">
        <f>IFERROR(VLOOKUP(功能_33[[#This Row],[流程]],#REF!,1,FALSE),"")</f>
        <v/>
      </c>
    </row>
    <row r="497" spans="3:49" ht="14.25" customHeight="1" x14ac:dyDescent="0.3">
      <c r="C497" s="293" t="s">
        <v>98</v>
      </c>
      <c r="D497" s="293" t="s">
        <v>2927</v>
      </c>
      <c r="E497" s="292" t="s">
        <v>1329</v>
      </c>
      <c r="F497" s="293" t="s">
        <v>1330</v>
      </c>
      <c r="G497" s="293" t="s">
        <v>1144</v>
      </c>
      <c r="H497" s="292" t="s">
        <v>138</v>
      </c>
      <c r="I497" s="292" t="s">
        <v>139</v>
      </c>
      <c r="J497" s="299"/>
      <c r="K497" s="300">
        <v>44517</v>
      </c>
      <c r="L497" s="300">
        <v>44517</v>
      </c>
      <c r="M497" s="300">
        <v>44536</v>
      </c>
      <c r="N497" s="292" t="s">
        <v>7</v>
      </c>
      <c r="O497" s="292" t="s">
        <v>25</v>
      </c>
      <c r="T497" s="292"/>
      <c r="V497" s="292"/>
      <c r="W497" s="292"/>
      <c r="X497" s="293" t="str">
        <f>VLOOKUP(功能_33[[#This Row],[User]],SKL放款!A:G,7,FALSE)</f>
        <v>放款管理課</v>
      </c>
      <c r="Y497" s="300">
        <v>44533</v>
      </c>
      <c r="Z497" s="300" t="s">
        <v>198</v>
      </c>
      <c r="AA497" s="300">
        <v>44540</v>
      </c>
      <c r="AB497" s="300">
        <v>44540</v>
      </c>
      <c r="AC497" s="300"/>
      <c r="AD497" s="300"/>
      <c r="AE497" s="300"/>
      <c r="AF497" s="356"/>
      <c r="AG497" s="300" t="str">
        <f>IFERROR(IF(VLOOKUP(功能_33[[#This Row],[功能代號]],E:Q,11,FALSE)=0,"",VLOOKUP(功能_33[[#This Row],[功能代號]],E:Q,11,FALSE)),"")</f>
        <v>邱怡婷</v>
      </c>
      <c r="AH497" s="300"/>
      <c r="AI497" s="300"/>
      <c r="AJ497" s="293"/>
      <c r="AN497" s="293" t="e">
        <f>VLOOKUP(功能_33[[#This Row],[功能代號]],需二審tmp!A:A,1,FALSE)</f>
        <v>#N/A</v>
      </c>
      <c r="AO497" s="357">
        <v>44533</v>
      </c>
      <c r="AQ497" s="579" t="str">
        <f t="shared" si="46"/>
        <v/>
      </c>
      <c r="AR497" s="581" t="str">
        <f t="shared" si="47"/>
        <v>8-3</v>
      </c>
      <c r="AS497" s="583" t="str">
        <f t="shared" si="48"/>
        <v/>
      </c>
      <c r="AT497" s="585" t="str">
        <f t="shared" si="49"/>
        <v/>
      </c>
      <c r="AU497" s="587" t="str">
        <f t="shared" si="50"/>
        <v/>
      </c>
      <c r="AV497" s="589" t="str">
        <f t="shared" si="51"/>
        <v/>
      </c>
      <c r="AW497" s="613" t="str">
        <f>IFERROR(VLOOKUP(功能_33[[#This Row],[流程]],#REF!,1,FALSE),"")</f>
        <v/>
      </c>
    </row>
    <row r="498" spans="3:49" ht="14.25" customHeight="1" x14ac:dyDescent="0.3">
      <c r="C498" s="293" t="s">
        <v>98</v>
      </c>
      <c r="D498" s="293" t="s">
        <v>2927</v>
      </c>
      <c r="E498" s="292" t="s">
        <v>1331</v>
      </c>
      <c r="F498" s="293" t="s">
        <v>1332</v>
      </c>
      <c r="G498" s="293" t="s">
        <v>1144</v>
      </c>
      <c r="H498" s="292" t="s">
        <v>138</v>
      </c>
      <c r="I498" s="292" t="s">
        <v>139</v>
      </c>
      <c r="J498" s="299"/>
      <c r="K498" s="300">
        <v>44517</v>
      </c>
      <c r="L498" s="300">
        <v>44517</v>
      </c>
      <c r="M498" s="300">
        <v>44536</v>
      </c>
      <c r="N498" s="292" t="s">
        <v>7</v>
      </c>
      <c r="O498" s="292" t="s">
        <v>25</v>
      </c>
      <c r="T498" s="292"/>
      <c r="V498" s="292"/>
      <c r="W498" s="292"/>
      <c r="X498" s="293" t="str">
        <f>VLOOKUP(功能_33[[#This Row],[User]],SKL放款!A:G,7,FALSE)</f>
        <v>放款管理課</v>
      </c>
      <c r="Y498" s="300">
        <v>44533</v>
      </c>
      <c r="Z498" s="300" t="s">
        <v>198</v>
      </c>
      <c r="AA498" s="300">
        <v>44540</v>
      </c>
      <c r="AB498" s="300">
        <v>44540</v>
      </c>
      <c r="AC498" s="300"/>
      <c r="AD498" s="300"/>
      <c r="AE498" s="300"/>
      <c r="AF498" s="356"/>
      <c r="AG498" s="300" t="str">
        <f>IFERROR(IF(VLOOKUP(功能_33[[#This Row],[功能代號]],E:Q,11,FALSE)=0,"",VLOOKUP(功能_33[[#This Row],[功能代號]],E:Q,11,FALSE)),"")</f>
        <v>邱怡婷</v>
      </c>
      <c r="AH498" s="300"/>
      <c r="AI498" s="300"/>
      <c r="AJ498" s="293"/>
      <c r="AN498" s="293" t="e">
        <f>VLOOKUP(功能_33[[#This Row],[功能代號]],需二審tmp!A:A,1,FALSE)</f>
        <v>#N/A</v>
      </c>
      <c r="AO498" s="357">
        <v>44533</v>
      </c>
      <c r="AQ498" s="579" t="str">
        <f t="shared" si="46"/>
        <v/>
      </c>
      <c r="AR498" s="581" t="str">
        <f t="shared" si="47"/>
        <v>8-3</v>
      </c>
      <c r="AS498" s="583" t="str">
        <f t="shared" si="48"/>
        <v/>
      </c>
      <c r="AT498" s="585" t="str">
        <f t="shared" si="49"/>
        <v/>
      </c>
      <c r="AU498" s="587" t="str">
        <f t="shared" si="50"/>
        <v/>
      </c>
      <c r="AV498" s="589" t="str">
        <f t="shared" si="51"/>
        <v/>
      </c>
      <c r="AW498" s="613" t="str">
        <f>IFERROR(VLOOKUP(功能_33[[#This Row],[流程]],#REF!,1,FALSE),"")</f>
        <v/>
      </c>
    </row>
    <row r="499" spans="3:49" ht="14.25" customHeight="1" x14ac:dyDescent="0.3">
      <c r="C499" s="293" t="s">
        <v>98</v>
      </c>
      <c r="D499" s="293" t="s">
        <v>2927</v>
      </c>
      <c r="E499" s="292" t="s">
        <v>1333</v>
      </c>
      <c r="F499" s="293" t="s">
        <v>1334</v>
      </c>
      <c r="G499" s="293" t="s">
        <v>1144</v>
      </c>
      <c r="H499" s="292" t="s">
        <v>138</v>
      </c>
      <c r="I499" s="292" t="s">
        <v>139</v>
      </c>
      <c r="J499" s="299"/>
      <c r="K499" s="300">
        <v>44517</v>
      </c>
      <c r="L499" s="300">
        <v>44517</v>
      </c>
      <c r="M499" s="300">
        <v>44536</v>
      </c>
      <c r="N499" s="292" t="s">
        <v>7</v>
      </c>
      <c r="O499" s="292" t="s">
        <v>25</v>
      </c>
      <c r="T499" s="292"/>
      <c r="V499" s="292"/>
      <c r="W499" s="292"/>
      <c r="X499" s="293" t="str">
        <f>VLOOKUP(功能_33[[#This Row],[User]],SKL放款!A:G,7,FALSE)</f>
        <v>放款管理課</v>
      </c>
      <c r="Y499" s="300">
        <v>44533</v>
      </c>
      <c r="Z499" s="300" t="s">
        <v>198</v>
      </c>
      <c r="AA499" s="300">
        <v>44540</v>
      </c>
      <c r="AB499" s="300">
        <v>44540</v>
      </c>
      <c r="AC499" s="300"/>
      <c r="AD499" s="300"/>
      <c r="AE499" s="300"/>
      <c r="AF499" s="356"/>
      <c r="AG499" s="300" t="str">
        <f>IFERROR(IF(VLOOKUP(功能_33[[#This Row],[功能代號]],E:Q,11,FALSE)=0,"",VLOOKUP(功能_33[[#This Row],[功能代號]],E:Q,11,FALSE)),"")</f>
        <v>邱怡婷</v>
      </c>
      <c r="AH499" s="300"/>
      <c r="AI499" s="300"/>
      <c r="AJ499" s="293"/>
      <c r="AN499" s="293" t="e">
        <f>VLOOKUP(功能_33[[#This Row],[功能代號]],需二審tmp!A:A,1,FALSE)</f>
        <v>#N/A</v>
      </c>
      <c r="AO499" s="357">
        <v>44533</v>
      </c>
      <c r="AQ499" s="579" t="str">
        <f t="shared" si="46"/>
        <v/>
      </c>
      <c r="AR499" s="581" t="str">
        <f t="shared" si="47"/>
        <v>8-3</v>
      </c>
      <c r="AS499" s="583" t="str">
        <f t="shared" si="48"/>
        <v/>
      </c>
      <c r="AT499" s="585" t="str">
        <f t="shared" si="49"/>
        <v/>
      </c>
      <c r="AU499" s="587" t="str">
        <f t="shared" si="50"/>
        <v/>
      </c>
      <c r="AV499" s="589" t="str">
        <f t="shared" si="51"/>
        <v/>
      </c>
      <c r="AW499" s="613" t="str">
        <f>IFERROR(VLOOKUP(功能_33[[#This Row],[流程]],#REF!,1,FALSE),"")</f>
        <v/>
      </c>
    </row>
    <row r="500" spans="3:49" ht="14.25" customHeight="1" x14ac:dyDescent="0.3">
      <c r="C500" s="293" t="s">
        <v>98</v>
      </c>
      <c r="D500" s="293" t="s">
        <v>2927</v>
      </c>
      <c r="E500" s="292" t="s">
        <v>1335</v>
      </c>
      <c r="F500" s="293" t="s">
        <v>1336</v>
      </c>
      <c r="G500" s="293" t="s">
        <v>1144</v>
      </c>
      <c r="H500" s="292" t="s">
        <v>138</v>
      </c>
      <c r="I500" s="292" t="s">
        <v>139</v>
      </c>
      <c r="J500" s="299"/>
      <c r="K500" s="300">
        <v>44518</v>
      </c>
      <c r="L500" s="300">
        <v>44517</v>
      </c>
      <c r="M500" s="300">
        <v>44536</v>
      </c>
      <c r="N500" s="292" t="s">
        <v>7</v>
      </c>
      <c r="O500" s="292" t="s">
        <v>25</v>
      </c>
      <c r="T500" s="292"/>
      <c r="V500" s="292"/>
      <c r="W500" s="292"/>
      <c r="X500" s="293" t="str">
        <f>VLOOKUP(功能_33[[#This Row],[User]],SKL放款!A:G,7,FALSE)</f>
        <v>放款管理課</v>
      </c>
      <c r="Y500" s="300">
        <v>44533</v>
      </c>
      <c r="Z500" s="300" t="s">
        <v>198</v>
      </c>
      <c r="AA500" s="300">
        <v>44540</v>
      </c>
      <c r="AB500" s="300">
        <v>44540</v>
      </c>
      <c r="AC500" s="300"/>
      <c r="AD500" s="300"/>
      <c r="AE500" s="300"/>
      <c r="AF500" s="356"/>
      <c r="AG500" s="300" t="str">
        <f>IFERROR(IF(VLOOKUP(功能_33[[#This Row],[功能代號]],E:Q,11,FALSE)=0,"",VLOOKUP(功能_33[[#This Row],[功能代號]],E:Q,11,FALSE)),"")</f>
        <v>邱怡婷</v>
      </c>
      <c r="AH500" s="300"/>
      <c r="AI500" s="300"/>
      <c r="AJ500" s="293"/>
      <c r="AN500" s="293" t="e">
        <f>VLOOKUP(功能_33[[#This Row],[功能代號]],需二審tmp!A:A,1,FALSE)</f>
        <v>#N/A</v>
      </c>
      <c r="AO500" s="357">
        <v>44533</v>
      </c>
      <c r="AQ500" s="579" t="str">
        <f t="shared" si="46"/>
        <v/>
      </c>
      <c r="AR500" s="581" t="str">
        <f t="shared" si="47"/>
        <v>8-3</v>
      </c>
      <c r="AS500" s="583" t="str">
        <f t="shared" si="48"/>
        <v/>
      </c>
      <c r="AT500" s="585" t="str">
        <f t="shared" si="49"/>
        <v/>
      </c>
      <c r="AU500" s="587" t="str">
        <f t="shared" si="50"/>
        <v/>
      </c>
      <c r="AV500" s="589" t="str">
        <f t="shared" si="51"/>
        <v/>
      </c>
      <c r="AW500" s="613" t="str">
        <f>IFERROR(VLOOKUP(功能_33[[#This Row],[流程]],#REF!,1,FALSE),"")</f>
        <v/>
      </c>
    </row>
    <row r="501" spans="3:49" ht="14.25" customHeight="1" x14ac:dyDescent="0.3">
      <c r="C501" s="293" t="s">
        <v>98</v>
      </c>
      <c r="D501" s="293" t="s">
        <v>2927</v>
      </c>
      <c r="E501" s="292" t="s">
        <v>1337</v>
      </c>
      <c r="F501" s="293" t="s">
        <v>1338</v>
      </c>
      <c r="G501" s="293" t="s">
        <v>1144</v>
      </c>
      <c r="H501" s="292" t="s">
        <v>138</v>
      </c>
      <c r="I501" s="292" t="s">
        <v>139</v>
      </c>
      <c r="J501" s="299"/>
      <c r="K501" s="300">
        <v>44518</v>
      </c>
      <c r="L501" s="300">
        <v>44517</v>
      </c>
      <c r="M501" s="300">
        <v>44536</v>
      </c>
      <c r="N501" s="292" t="s">
        <v>7</v>
      </c>
      <c r="O501" s="292" t="s">
        <v>25</v>
      </c>
      <c r="T501" s="292"/>
      <c r="V501" s="292"/>
      <c r="W501" s="292"/>
      <c r="X501" s="293" t="str">
        <f>VLOOKUP(功能_33[[#This Row],[User]],SKL放款!A:G,7,FALSE)</f>
        <v>放款管理課</v>
      </c>
      <c r="Y501" s="300">
        <v>44533</v>
      </c>
      <c r="Z501" s="300" t="s">
        <v>198</v>
      </c>
      <c r="AA501" s="300">
        <v>44540</v>
      </c>
      <c r="AB501" s="300">
        <v>44540</v>
      </c>
      <c r="AC501" s="300"/>
      <c r="AD501" s="300"/>
      <c r="AE501" s="300"/>
      <c r="AF501" s="356"/>
      <c r="AG501" s="300" t="str">
        <f>IFERROR(IF(VLOOKUP(功能_33[[#This Row],[功能代號]],E:Q,11,FALSE)=0,"",VLOOKUP(功能_33[[#This Row],[功能代號]],E:Q,11,FALSE)),"")</f>
        <v>邱怡婷</v>
      </c>
      <c r="AH501" s="300"/>
      <c r="AI501" s="300"/>
      <c r="AJ501" s="293"/>
      <c r="AN501" s="293" t="e">
        <f>VLOOKUP(功能_33[[#This Row],[功能代號]],需二審tmp!A:A,1,FALSE)</f>
        <v>#N/A</v>
      </c>
      <c r="AO501" s="357">
        <v>44533</v>
      </c>
      <c r="AQ501" s="579" t="str">
        <f t="shared" si="46"/>
        <v/>
      </c>
      <c r="AR501" s="581" t="str">
        <f t="shared" si="47"/>
        <v>8-3</v>
      </c>
      <c r="AS501" s="583" t="str">
        <f t="shared" si="48"/>
        <v/>
      </c>
      <c r="AT501" s="585" t="str">
        <f t="shared" si="49"/>
        <v/>
      </c>
      <c r="AU501" s="587" t="str">
        <f t="shared" si="50"/>
        <v/>
      </c>
      <c r="AV501" s="589" t="str">
        <f t="shared" si="51"/>
        <v/>
      </c>
      <c r="AW501" s="613" t="str">
        <f>IFERROR(VLOOKUP(功能_33[[#This Row],[流程]],#REF!,1,FALSE),"")</f>
        <v/>
      </c>
    </row>
    <row r="502" spans="3:49" ht="14.25" customHeight="1" x14ac:dyDescent="0.3">
      <c r="C502" s="293" t="s">
        <v>98</v>
      </c>
      <c r="D502" s="293" t="s">
        <v>2927</v>
      </c>
      <c r="E502" s="292" t="s">
        <v>1339</v>
      </c>
      <c r="F502" s="293" t="s">
        <v>1340</v>
      </c>
      <c r="G502" s="293" t="s">
        <v>1144</v>
      </c>
      <c r="H502" s="292" t="s">
        <v>138</v>
      </c>
      <c r="I502" s="292" t="s">
        <v>139</v>
      </c>
      <c r="J502" s="299"/>
      <c r="K502" s="300">
        <v>44518</v>
      </c>
      <c r="L502" s="300">
        <v>44517</v>
      </c>
      <c r="M502" s="300">
        <v>44536</v>
      </c>
      <c r="N502" s="292" t="s">
        <v>7</v>
      </c>
      <c r="O502" s="292" t="s">
        <v>25</v>
      </c>
      <c r="T502" s="292"/>
      <c r="V502" s="292"/>
      <c r="W502" s="292"/>
      <c r="X502" s="293" t="str">
        <f>VLOOKUP(功能_33[[#This Row],[User]],SKL放款!A:G,7,FALSE)</f>
        <v>放款管理課</v>
      </c>
      <c r="Y502" s="300">
        <v>44533</v>
      </c>
      <c r="Z502" s="300" t="s">
        <v>198</v>
      </c>
      <c r="AA502" s="300">
        <v>44540</v>
      </c>
      <c r="AB502" s="300">
        <v>44540</v>
      </c>
      <c r="AC502" s="300"/>
      <c r="AD502" s="300"/>
      <c r="AE502" s="300"/>
      <c r="AF502" s="356"/>
      <c r="AG502" s="300" t="str">
        <f>IFERROR(IF(VLOOKUP(功能_33[[#This Row],[功能代號]],E:Q,11,FALSE)=0,"",VLOOKUP(功能_33[[#This Row],[功能代號]],E:Q,11,FALSE)),"")</f>
        <v>邱怡婷</v>
      </c>
      <c r="AH502" s="300"/>
      <c r="AI502" s="300"/>
      <c r="AJ502" s="293"/>
      <c r="AN502" s="293" t="e">
        <f>VLOOKUP(功能_33[[#This Row],[功能代號]],需二審tmp!A:A,1,FALSE)</f>
        <v>#N/A</v>
      </c>
      <c r="AO502" s="357">
        <v>44533</v>
      </c>
      <c r="AQ502" s="579" t="str">
        <f t="shared" si="46"/>
        <v/>
      </c>
      <c r="AR502" s="581" t="str">
        <f t="shared" si="47"/>
        <v>8-3</v>
      </c>
      <c r="AS502" s="583" t="str">
        <f t="shared" si="48"/>
        <v/>
      </c>
      <c r="AT502" s="585" t="str">
        <f t="shared" si="49"/>
        <v/>
      </c>
      <c r="AU502" s="587" t="str">
        <f t="shared" si="50"/>
        <v/>
      </c>
      <c r="AV502" s="589" t="str">
        <f t="shared" si="51"/>
        <v/>
      </c>
      <c r="AW502" s="613" t="str">
        <f>IFERROR(VLOOKUP(功能_33[[#This Row],[流程]],#REF!,1,FALSE),"")</f>
        <v/>
      </c>
    </row>
    <row r="503" spans="3:49" ht="14.25" customHeight="1" x14ac:dyDescent="0.3">
      <c r="C503" s="293" t="s">
        <v>98</v>
      </c>
      <c r="D503" s="293" t="s">
        <v>2927</v>
      </c>
      <c r="E503" s="292" t="s">
        <v>1341</v>
      </c>
      <c r="F503" s="293" t="s">
        <v>1342</v>
      </c>
      <c r="G503" s="293" t="s">
        <v>1144</v>
      </c>
      <c r="H503" s="292" t="s">
        <v>138</v>
      </c>
      <c r="I503" s="292" t="s">
        <v>139</v>
      </c>
      <c r="J503" s="299"/>
      <c r="K503" s="300">
        <v>44518</v>
      </c>
      <c r="L503" s="300">
        <v>44517</v>
      </c>
      <c r="M503" s="300">
        <v>44536</v>
      </c>
      <c r="N503" s="292" t="s">
        <v>7</v>
      </c>
      <c r="O503" s="292" t="s">
        <v>25</v>
      </c>
      <c r="T503" s="292"/>
      <c r="V503" s="292"/>
      <c r="W503" s="292"/>
      <c r="X503" s="293" t="str">
        <f>VLOOKUP(功能_33[[#This Row],[User]],SKL放款!A:G,7,FALSE)</f>
        <v>放款管理課</v>
      </c>
      <c r="Y503" s="300">
        <v>44533</v>
      </c>
      <c r="Z503" s="300" t="s">
        <v>198</v>
      </c>
      <c r="AA503" s="300">
        <v>44540</v>
      </c>
      <c r="AB503" s="300">
        <v>44540</v>
      </c>
      <c r="AC503" s="300"/>
      <c r="AD503" s="300"/>
      <c r="AE503" s="300"/>
      <c r="AF503" s="356"/>
      <c r="AG503" s="300" t="str">
        <f>IFERROR(IF(VLOOKUP(功能_33[[#This Row],[功能代號]],E:Q,11,FALSE)=0,"",VLOOKUP(功能_33[[#This Row],[功能代號]],E:Q,11,FALSE)),"")</f>
        <v>邱怡婷</v>
      </c>
      <c r="AH503" s="300"/>
      <c r="AI503" s="300"/>
      <c r="AJ503" s="293"/>
      <c r="AN503" s="293" t="e">
        <f>VLOOKUP(功能_33[[#This Row],[功能代號]],需二審tmp!A:A,1,FALSE)</f>
        <v>#N/A</v>
      </c>
      <c r="AO503" s="357">
        <v>44533</v>
      </c>
      <c r="AQ503" s="579" t="str">
        <f t="shared" si="46"/>
        <v/>
      </c>
      <c r="AR503" s="581" t="str">
        <f t="shared" si="47"/>
        <v>8-3</v>
      </c>
      <c r="AS503" s="583" t="str">
        <f t="shared" si="48"/>
        <v/>
      </c>
      <c r="AT503" s="585" t="str">
        <f t="shared" si="49"/>
        <v/>
      </c>
      <c r="AU503" s="587" t="str">
        <f t="shared" si="50"/>
        <v/>
      </c>
      <c r="AV503" s="589" t="str">
        <f t="shared" si="51"/>
        <v/>
      </c>
      <c r="AW503" s="613" t="str">
        <f>IFERROR(VLOOKUP(功能_33[[#This Row],[流程]],#REF!,1,FALSE),"")</f>
        <v/>
      </c>
    </row>
    <row r="504" spans="3:49" ht="14.25" customHeight="1" x14ac:dyDescent="0.3">
      <c r="C504" s="293" t="s">
        <v>98</v>
      </c>
      <c r="D504" s="293" t="s">
        <v>2927</v>
      </c>
      <c r="E504" s="292" t="s">
        <v>1343</v>
      </c>
      <c r="F504" s="293" t="s">
        <v>1344</v>
      </c>
      <c r="G504" s="293" t="s">
        <v>1144</v>
      </c>
      <c r="H504" s="292" t="s">
        <v>138</v>
      </c>
      <c r="I504" s="292" t="s">
        <v>139</v>
      </c>
      <c r="J504" s="299"/>
      <c r="K504" s="300">
        <v>44518</v>
      </c>
      <c r="L504" s="300">
        <v>44517</v>
      </c>
      <c r="M504" s="300">
        <v>44536</v>
      </c>
      <c r="N504" s="292" t="s">
        <v>7</v>
      </c>
      <c r="O504" s="292" t="s">
        <v>25</v>
      </c>
      <c r="T504" s="292"/>
      <c r="V504" s="292"/>
      <c r="W504" s="292"/>
      <c r="X504" s="293" t="str">
        <f>VLOOKUP(功能_33[[#This Row],[User]],SKL放款!A:G,7,FALSE)</f>
        <v>放款管理課</v>
      </c>
      <c r="Y504" s="300">
        <v>44533</v>
      </c>
      <c r="Z504" s="300" t="s">
        <v>198</v>
      </c>
      <c r="AA504" s="300">
        <v>44540</v>
      </c>
      <c r="AB504" s="300">
        <v>44540</v>
      </c>
      <c r="AC504" s="300"/>
      <c r="AD504" s="300"/>
      <c r="AE504" s="300"/>
      <c r="AF504" s="356"/>
      <c r="AG504" s="300" t="str">
        <f>IFERROR(IF(VLOOKUP(功能_33[[#This Row],[功能代號]],E:Q,11,FALSE)=0,"",VLOOKUP(功能_33[[#This Row],[功能代號]],E:Q,11,FALSE)),"")</f>
        <v>邱怡婷</v>
      </c>
      <c r="AH504" s="300"/>
      <c r="AI504" s="300"/>
      <c r="AJ504" s="293"/>
      <c r="AN504" s="293" t="e">
        <f>VLOOKUP(功能_33[[#This Row],[功能代號]],需二審tmp!A:A,1,FALSE)</f>
        <v>#N/A</v>
      </c>
      <c r="AO504" s="357">
        <v>44533</v>
      </c>
      <c r="AQ504" s="579" t="str">
        <f t="shared" si="46"/>
        <v/>
      </c>
      <c r="AR504" s="581" t="str">
        <f t="shared" si="47"/>
        <v>8-3</v>
      </c>
      <c r="AS504" s="583" t="str">
        <f t="shared" si="48"/>
        <v/>
      </c>
      <c r="AT504" s="585" t="str">
        <f t="shared" si="49"/>
        <v/>
      </c>
      <c r="AU504" s="587" t="str">
        <f t="shared" si="50"/>
        <v/>
      </c>
      <c r="AV504" s="589" t="str">
        <f t="shared" si="51"/>
        <v/>
      </c>
      <c r="AW504" s="613" t="str">
        <f>IFERROR(VLOOKUP(功能_33[[#This Row],[流程]],#REF!,1,FALSE),"")</f>
        <v/>
      </c>
    </row>
    <row r="505" spans="3:49" ht="14.25" customHeight="1" x14ac:dyDescent="0.3">
      <c r="C505" s="293" t="s">
        <v>98</v>
      </c>
      <c r="D505" s="293" t="s">
        <v>2927</v>
      </c>
      <c r="E505" s="292" t="s">
        <v>1345</v>
      </c>
      <c r="F505" s="293" t="s">
        <v>1346</v>
      </c>
      <c r="G505" s="293" t="s">
        <v>1144</v>
      </c>
      <c r="H505" s="292" t="s">
        <v>138</v>
      </c>
      <c r="I505" s="292" t="s">
        <v>139</v>
      </c>
      <c r="J505" s="299"/>
      <c r="K505" s="300">
        <v>44518</v>
      </c>
      <c r="L505" s="300">
        <v>44517</v>
      </c>
      <c r="M505" s="300">
        <v>44536</v>
      </c>
      <c r="N505" s="292" t="s">
        <v>7</v>
      </c>
      <c r="O505" s="292" t="s">
        <v>25</v>
      </c>
      <c r="T505" s="292"/>
      <c r="V505" s="292"/>
      <c r="W505" s="292"/>
      <c r="X505" s="293" t="str">
        <f>VLOOKUP(功能_33[[#This Row],[User]],SKL放款!A:G,7,FALSE)</f>
        <v>放款管理課</v>
      </c>
      <c r="Y505" s="300">
        <v>44533</v>
      </c>
      <c r="Z505" s="300" t="s">
        <v>198</v>
      </c>
      <c r="AA505" s="300">
        <v>44540</v>
      </c>
      <c r="AB505" s="300">
        <v>44540</v>
      </c>
      <c r="AC505" s="300"/>
      <c r="AD505" s="300"/>
      <c r="AE505" s="300"/>
      <c r="AF505" s="356"/>
      <c r="AG505" s="300" t="str">
        <f>IFERROR(IF(VLOOKUP(功能_33[[#This Row],[功能代號]],E:Q,11,FALSE)=0,"",VLOOKUP(功能_33[[#This Row],[功能代號]],E:Q,11,FALSE)),"")</f>
        <v>邱怡婷</v>
      </c>
      <c r="AH505" s="300"/>
      <c r="AI505" s="300"/>
      <c r="AJ505" s="293"/>
      <c r="AN505" s="293" t="e">
        <f>VLOOKUP(功能_33[[#This Row],[功能代號]],需二審tmp!A:A,1,FALSE)</f>
        <v>#N/A</v>
      </c>
      <c r="AO505" s="357">
        <v>44533</v>
      </c>
      <c r="AQ505" s="579" t="str">
        <f t="shared" si="46"/>
        <v/>
      </c>
      <c r="AR505" s="581" t="str">
        <f t="shared" si="47"/>
        <v>8-3</v>
      </c>
      <c r="AS505" s="583" t="str">
        <f t="shared" si="48"/>
        <v/>
      </c>
      <c r="AT505" s="585" t="str">
        <f t="shared" si="49"/>
        <v/>
      </c>
      <c r="AU505" s="587" t="str">
        <f t="shared" si="50"/>
        <v/>
      </c>
      <c r="AV505" s="589" t="str">
        <f t="shared" si="51"/>
        <v/>
      </c>
      <c r="AW505" s="613" t="str">
        <f>IFERROR(VLOOKUP(功能_33[[#This Row],[流程]],#REF!,1,FALSE),"")</f>
        <v/>
      </c>
    </row>
    <row r="506" spans="3:49" ht="14.25" customHeight="1" x14ac:dyDescent="0.3">
      <c r="C506" s="293" t="s">
        <v>98</v>
      </c>
      <c r="D506" s="293" t="s">
        <v>2927</v>
      </c>
      <c r="E506" s="292" t="s">
        <v>1347</v>
      </c>
      <c r="F506" s="293" t="s">
        <v>1348</v>
      </c>
      <c r="G506" s="293" t="s">
        <v>1144</v>
      </c>
      <c r="H506" s="292" t="s">
        <v>138</v>
      </c>
      <c r="I506" s="292" t="s">
        <v>139</v>
      </c>
      <c r="J506" s="299"/>
      <c r="K506" s="300">
        <v>44518</v>
      </c>
      <c r="L506" s="300">
        <v>44517</v>
      </c>
      <c r="M506" s="300">
        <v>44536</v>
      </c>
      <c r="N506" s="292" t="s">
        <v>7</v>
      </c>
      <c r="O506" s="292" t="s">
        <v>25</v>
      </c>
      <c r="T506" s="292"/>
      <c r="V506" s="292"/>
      <c r="W506" s="292"/>
      <c r="X506" s="293" t="str">
        <f>VLOOKUP(功能_33[[#This Row],[User]],SKL放款!A:G,7,FALSE)</f>
        <v>放款管理課</v>
      </c>
      <c r="Y506" s="300">
        <v>44533</v>
      </c>
      <c r="Z506" s="300" t="s">
        <v>198</v>
      </c>
      <c r="AA506" s="300">
        <v>44540</v>
      </c>
      <c r="AB506" s="300">
        <v>44540</v>
      </c>
      <c r="AC506" s="300"/>
      <c r="AD506" s="300"/>
      <c r="AE506" s="300"/>
      <c r="AF506" s="356"/>
      <c r="AG506" s="300" t="str">
        <f>IFERROR(IF(VLOOKUP(功能_33[[#This Row],[功能代號]],E:Q,11,FALSE)=0,"",VLOOKUP(功能_33[[#This Row],[功能代號]],E:Q,11,FALSE)),"")</f>
        <v>邱怡婷</v>
      </c>
      <c r="AH506" s="300"/>
      <c r="AI506" s="300"/>
      <c r="AJ506" s="293"/>
      <c r="AN506" s="293" t="e">
        <f>VLOOKUP(功能_33[[#This Row],[功能代號]],需二審tmp!A:A,1,FALSE)</f>
        <v>#N/A</v>
      </c>
      <c r="AO506" s="357">
        <v>44533</v>
      </c>
      <c r="AQ506" s="579" t="str">
        <f t="shared" si="46"/>
        <v/>
      </c>
      <c r="AR506" s="581" t="str">
        <f t="shared" si="47"/>
        <v>8-3</v>
      </c>
      <c r="AS506" s="583" t="str">
        <f t="shared" si="48"/>
        <v/>
      </c>
      <c r="AT506" s="585" t="str">
        <f t="shared" si="49"/>
        <v/>
      </c>
      <c r="AU506" s="587" t="str">
        <f t="shared" si="50"/>
        <v/>
      </c>
      <c r="AV506" s="589" t="str">
        <f t="shared" si="51"/>
        <v/>
      </c>
      <c r="AW506" s="613" t="str">
        <f>IFERROR(VLOOKUP(功能_33[[#This Row],[流程]],#REF!,1,FALSE),"")</f>
        <v/>
      </c>
    </row>
    <row r="507" spans="3:49" ht="14.25" customHeight="1" x14ac:dyDescent="0.3">
      <c r="C507" s="293" t="s">
        <v>98</v>
      </c>
      <c r="D507" s="293" t="s">
        <v>2927</v>
      </c>
      <c r="E507" s="292" t="s">
        <v>1349</v>
      </c>
      <c r="F507" s="293" t="s">
        <v>1350</v>
      </c>
      <c r="G507" s="293" t="s">
        <v>1144</v>
      </c>
      <c r="H507" s="292" t="s">
        <v>138</v>
      </c>
      <c r="I507" s="292" t="s">
        <v>139</v>
      </c>
      <c r="J507" s="299"/>
      <c r="K507" s="300">
        <v>44518</v>
      </c>
      <c r="L507" s="300">
        <v>44517</v>
      </c>
      <c r="M507" s="300">
        <v>44536</v>
      </c>
      <c r="N507" s="292" t="s">
        <v>7</v>
      </c>
      <c r="O507" s="292" t="s">
        <v>25</v>
      </c>
      <c r="T507" s="292"/>
      <c r="V507" s="292"/>
      <c r="W507" s="292"/>
      <c r="X507" s="293" t="str">
        <f>VLOOKUP(功能_33[[#This Row],[User]],SKL放款!A:G,7,FALSE)</f>
        <v>放款管理課</v>
      </c>
      <c r="Y507" s="300">
        <v>44533</v>
      </c>
      <c r="Z507" s="300" t="s">
        <v>198</v>
      </c>
      <c r="AA507" s="300">
        <v>44540</v>
      </c>
      <c r="AB507" s="300">
        <v>44540</v>
      </c>
      <c r="AC507" s="300"/>
      <c r="AD507" s="300"/>
      <c r="AE507" s="300"/>
      <c r="AF507" s="356"/>
      <c r="AG507" s="300" t="str">
        <f>IFERROR(IF(VLOOKUP(功能_33[[#This Row],[功能代號]],E:Q,11,FALSE)=0,"",VLOOKUP(功能_33[[#This Row],[功能代號]],E:Q,11,FALSE)),"")</f>
        <v>邱怡婷</v>
      </c>
      <c r="AH507" s="300"/>
      <c r="AI507" s="300"/>
      <c r="AJ507" s="293"/>
      <c r="AN507" s="293" t="e">
        <f>VLOOKUP(功能_33[[#This Row],[功能代號]],需二審tmp!A:A,1,FALSE)</f>
        <v>#N/A</v>
      </c>
      <c r="AO507" s="357">
        <v>44533</v>
      </c>
      <c r="AQ507" s="579" t="str">
        <f t="shared" si="46"/>
        <v/>
      </c>
      <c r="AR507" s="581" t="str">
        <f t="shared" si="47"/>
        <v>8-3</v>
      </c>
      <c r="AS507" s="583" t="str">
        <f t="shared" si="48"/>
        <v/>
      </c>
      <c r="AT507" s="585" t="str">
        <f t="shared" si="49"/>
        <v/>
      </c>
      <c r="AU507" s="587" t="str">
        <f t="shared" si="50"/>
        <v/>
      </c>
      <c r="AV507" s="589" t="str">
        <f t="shared" si="51"/>
        <v/>
      </c>
      <c r="AW507" s="613" t="str">
        <f>IFERROR(VLOOKUP(功能_33[[#This Row],[流程]],#REF!,1,FALSE),"")</f>
        <v/>
      </c>
    </row>
    <row r="508" spans="3:49" ht="14.25" customHeight="1" x14ac:dyDescent="0.3">
      <c r="C508" s="293" t="s">
        <v>98</v>
      </c>
      <c r="D508" s="293" t="s">
        <v>2927</v>
      </c>
      <c r="E508" s="292" t="s">
        <v>1351</v>
      </c>
      <c r="F508" s="293" t="s">
        <v>1352</v>
      </c>
      <c r="G508" s="293" t="s">
        <v>1144</v>
      </c>
      <c r="H508" s="292" t="s">
        <v>138</v>
      </c>
      <c r="I508" s="292" t="s">
        <v>139</v>
      </c>
      <c r="J508" s="299"/>
      <c r="K508" s="300">
        <v>44518</v>
      </c>
      <c r="L508" s="300">
        <v>44517</v>
      </c>
      <c r="M508" s="300">
        <v>44536</v>
      </c>
      <c r="N508" s="292" t="s">
        <v>7</v>
      </c>
      <c r="O508" s="292" t="s">
        <v>25</v>
      </c>
      <c r="T508" s="292"/>
      <c r="V508" s="292"/>
      <c r="W508" s="292"/>
      <c r="X508" s="293" t="str">
        <f>VLOOKUP(功能_33[[#This Row],[User]],SKL放款!A:G,7,FALSE)</f>
        <v>放款管理課</v>
      </c>
      <c r="Y508" s="300">
        <v>44533</v>
      </c>
      <c r="Z508" s="300" t="s">
        <v>198</v>
      </c>
      <c r="AA508" s="300">
        <v>44540</v>
      </c>
      <c r="AB508" s="300">
        <v>44540</v>
      </c>
      <c r="AC508" s="300"/>
      <c r="AD508" s="300"/>
      <c r="AE508" s="300"/>
      <c r="AF508" s="356"/>
      <c r="AG508" s="300" t="str">
        <f>IFERROR(IF(VLOOKUP(功能_33[[#This Row],[功能代號]],E:Q,11,FALSE)=0,"",VLOOKUP(功能_33[[#This Row],[功能代號]],E:Q,11,FALSE)),"")</f>
        <v>邱怡婷</v>
      </c>
      <c r="AH508" s="300"/>
      <c r="AI508" s="300"/>
      <c r="AJ508" s="293"/>
      <c r="AN508" s="293" t="e">
        <f>VLOOKUP(功能_33[[#This Row],[功能代號]],需二審tmp!A:A,1,FALSE)</f>
        <v>#N/A</v>
      </c>
      <c r="AO508" s="357">
        <v>44533</v>
      </c>
      <c r="AQ508" s="579" t="str">
        <f t="shared" si="46"/>
        <v/>
      </c>
      <c r="AR508" s="581" t="str">
        <f t="shared" si="47"/>
        <v>8-3</v>
      </c>
      <c r="AS508" s="583" t="str">
        <f t="shared" si="48"/>
        <v/>
      </c>
      <c r="AT508" s="585" t="str">
        <f t="shared" si="49"/>
        <v/>
      </c>
      <c r="AU508" s="587" t="str">
        <f t="shared" si="50"/>
        <v/>
      </c>
      <c r="AV508" s="589" t="str">
        <f t="shared" si="51"/>
        <v/>
      </c>
      <c r="AW508" s="613" t="str">
        <f>IFERROR(VLOOKUP(功能_33[[#This Row],[流程]],#REF!,1,FALSE),"")</f>
        <v/>
      </c>
    </row>
    <row r="509" spans="3:49" ht="14.25" customHeight="1" x14ac:dyDescent="0.3">
      <c r="C509" s="293" t="s">
        <v>98</v>
      </c>
      <c r="D509" s="293" t="s">
        <v>2927</v>
      </c>
      <c r="E509" s="292" t="s">
        <v>1353</v>
      </c>
      <c r="F509" s="293" t="s">
        <v>1354</v>
      </c>
      <c r="G509" s="293" t="s">
        <v>1144</v>
      </c>
      <c r="H509" s="292" t="s">
        <v>138</v>
      </c>
      <c r="I509" s="292" t="s">
        <v>139</v>
      </c>
      <c r="J509" s="299"/>
      <c r="K509" s="300">
        <v>44518</v>
      </c>
      <c r="L509" s="300">
        <v>44517</v>
      </c>
      <c r="M509" s="300">
        <v>44536</v>
      </c>
      <c r="N509" s="292" t="s">
        <v>7</v>
      </c>
      <c r="O509" s="292" t="s">
        <v>25</v>
      </c>
      <c r="T509" s="292"/>
      <c r="V509" s="292"/>
      <c r="W509" s="292"/>
      <c r="X509" s="293" t="str">
        <f>VLOOKUP(功能_33[[#This Row],[User]],SKL放款!A:G,7,FALSE)</f>
        <v>放款管理課</v>
      </c>
      <c r="Y509" s="300">
        <v>44533</v>
      </c>
      <c r="Z509" s="300" t="s">
        <v>198</v>
      </c>
      <c r="AA509" s="300">
        <v>44540</v>
      </c>
      <c r="AB509" s="300">
        <v>44540</v>
      </c>
      <c r="AC509" s="300"/>
      <c r="AD509" s="300"/>
      <c r="AE509" s="300"/>
      <c r="AF509" s="356"/>
      <c r="AG509" s="300" t="str">
        <f>IFERROR(IF(VLOOKUP(功能_33[[#This Row],[功能代號]],E:Q,11,FALSE)=0,"",VLOOKUP(功能_33[[#This Row],[功能代號]],E:Q,11,FALSE)),"")</f>
        <v>邱怡婷</v>
      </c>
      <c r="AH509" s="300"/>
      <c r="AI509" s="300"/>
      <c r="AJ509" s="293"/>
      <c r="AN509" s="293" t="e">
        <f>VLOOKUP(功能_33[[#This Row],[功能代號]],需二審tmp!A:A,1,FALSE)</f>
        <v>#N/A</v>
      </c>
      <c r="AO509" s="357">
        <v>44533</v>
      </c>
      <c r="AQ509" s="579" t="str">
        <f t="shared" si="46"/>
        <v/>
      </c>
      <c r="AR509" s="581" t="str">
        <f t="shared" si="47"/>
        <v>8-3</v>
      </c>
      <c r="AS509" s="583" t="str">
        <f t="shared" si="48"/>
        <v/>
      </c>
      <c r="AT509" s="585" t="str">
        <f t="shared" si="49"/>
        <v/>
      </c>
      <c r="AU509" s="587" t="str">
        <f t="shared" si="50"/>
        <v/>
      </c>
      <c r="AV509" s="589" t="str">
        <f t="shared" si="51"/>
        <v/>
      </c>
      <c r="AW509" s="613" t="str">
        <f>IFERROR(VLOOKUP(功能_33[[#This Row],[流程]],#REF!,1,FALSE),"")</f>
        <v/>
      </c>
    </row>
    <row r="510" spans="3:49" ht="14.25" customHeight="1" x14ac:dyDescent="0.3">
      <c r="C510" s="293" t="s">
        <v>98</v>
      </c>
      <c r="D510" s="293" t="s">
        <v>2927</v>
      </c>
      <c r="E510" s="292" t="s">
        <v>1355</v>
      </c>
      <c r="F510" s="293" t="s">
        <v>1356</v>
      </c>
      <c r="G510" s="293" t="s">
        <v>1144</v>
      </c>
      <c r="H510" s="292" t="s">
        <v>138</v>
      </c>
      <c r="I510" s="292" t="s">
        <v>139</v>
      </c>
      <c r="J510" s="299"/>
      <c r="K510" s="300">
        <v>44519</v>
      </c>
      <c r="L510" s="300">
        <v>44517</v>
      </c>
      <c r="M510" s="300">
        <v>44536</v>
      </c>
      <c r="N510" s="292" t="s">
        <v>7</v>
      </c>
      <c r="O510" s="292" t="s">
        <v>25</v>
      </c>
      <c r="T510" s="292"/>
      <c r="V510" s="292"/>
      <c r="W510" s="292"/>
      <c r="X510" s="293" t="str">
        <f>VLOOKUP(功能_33[[#This Row],[User]],SKL放款!A:G,7,FALSE)</f>
        <v>放款管理課</v>
      </c>
      <c r="Y510" s="300">
        <v>44533</v>
      </c>
      <c r="Z510" s="300" t="s">
        <v>198</v>
      </c>
      <c r="AA510" s="300">
        <v>44540</v>
      </c>
      <c r="AB510" s="300">
        <v>44540</v>
      </c>
      <c r="AC510" s="300"/>
      <c r="AD510" s="300"/>
      <c r="AE510" s="300"/>
      <c r="AF510" s="356"/>
      <c r="AG510" s="300" t="str">
        <f>IFERROR(IF(VLOOKUP(功能_33[[#This Row],[功能代號]],E:Q,11,FALSE)=0,"",VLOOKUP(功能_33[[#This Row],[功能代號]],E:Q,11,FALSE)),"")</f>
        <v>邱怡婷</v>
      </c>
      <c r="AH510" s="300"/>
      <c r="AI510" s="300"/>
      <c r="AJ510" s="293"/>
      <c r="AN510" s="293" t="e">
        <f>VLOOKUP(功能_33[[#This Row],[功能代號]],需二審tmp!A:A,1,FALSE)</f>
        <v>#N/A</v>
      </c>
      <c r="AO510" s="357">
        <v>44533</v>
      </c>
      <c r="AQ510" s="579" t="str">
        <f t="shared" si="46"/>
        <v/>
      </c>
      <c r="AR510" s="581" t="str">
        <f t="shared" si="47"/>
        <v>8-3</v>
      </c>
      <c r="AS510" s="583" t="str">
        <f t="shared" si="48"/>
        <v/>
      </c>
      <c r="AT510" s="585" t="str">
        <f t="shared" si="49"/>
        <v/>
      </c>
      <c r="AU510" s="587" t="str">
        <f t="shared" si="50"/>
        <v/>
      </c>
      <c r="AV510" s="589" t="str">
        <f t="shared" si="51"/>
        <v/>
      </c>
      <c r="AW510" s="613" t="str">
        <f>IFERROR(VLOOKUP(功能_33[[#This Row],[流程]],#REF!,1,FALSE),"")</f>
        <v/>
      </c>
    </row>
    <row r="511" spans="3:49" ht="14.25" customHeight="1" x14ac:dyDescent="0.3">
      <c r="C511" s="293" t="s">
        <v>98</v>
      </c>
      <c r="D511" s="293" t="s">
        <v>2927</v>
      </c>
      <c r="E511" s="292" t="s">
        <v>1357</v>
      </c>
      <c r="F511" s="293" t="s">
        <v>1358</v>
      </c>
      <c r="G511" s="293" t="s">
        <v>1144</v>
      </c>
      <c r="H511" s="292" t="s">
        <v>138</v>
      </c>
      <c r="I511" s="292" t="s">
        <v>139</v>
      </c>
      <c r="J511" s="299"/>
      <c r="K511" s="300">
        <v>44519</v>
      </c>
      <c r="L511" s="300">
        <v>44517</v>
      </c>
      <c r="M511" s="300">
        <v>44536</v>
      </c>
      <c r="N511" s="292" t="s">
        <v>7</v>
      </c>
      <c r="O511" s="292" t="s">
        <v>25</v>
      </c>
      <c r="T511" s="292"/>
      <c r="V511" s="292"/>
      <c r="W511" s="292"/>
      <c r="X511" s="293" t="str">
        <f>VLOOKUP(功能_33[[#This Row],[User]],SKL放款!A:G,7,FALSE)</f>
        <v>放款管理課</v>
      </c>
      <c r="Y511" s="300">
        <v>44533</v>
      </c>
      <c r="Z511" s="300" t="s">
        <v>198</v>
      </c>
      <c r="AA511" s="300">
        <v>44540</v>
      </c>
      <c r="AB511" s="300">
        <v>44540</v>
      </c>
      <c r="AC511" s="300"/>
      <c r="AD511" s="300"/>
      <c r="AE511" s="300"/>
      <c r="AF511" s="356"/>
      <c r="AG511" s="300" t="str">
        <f>IFERROR(IF(VLOOKUP(功能_33[[#This Row],[功能代號]],E:Q,11,FALSE)=0,"",VLOOKUP(功能_33[[#This Row],[功能代號]],E:Q,11,FALSE)),"")</f>
        <v>邱怡婷</v>
      </c>
      <c r="AH511" s="300"/>
      <c r="AI511" s="300"/>
      <c r="AJ511" s="293"/>
      <c r="AN511" s="293" t="e">
        <f>VLOOKUP(功能_33[[#This Row],[功能代號]],需二審tmp!A:A,1,FALSE)</f>
        <v>#N/A</v>
      </c>
      <c r="AO511" s="357">
        <v>44533</v>
      </c>
      <c r="AQ511" s="579" t="str">
        <f t="shared" si="46"/>
        <v/>
      </c>
      <c r="AR511" s="581" t="str">
        <f t="shared" si="47"/>
        <v>8-3</v>
      </c>
      <c r="AS511" s="583" t="str">
        <f t="shared" si="48"/>
        <v/>
      </c>
      <c r="AT511" s="585" t="str">
        <f t="shared" si="49"/>
        <v/>
      </c>
      <c r="AU511" s="587" t="str">
        <f t="shared" si="50"/>
        <v/>
      </c>
      <c r="AV511" s="589" t="str">
        <f t="shared" si="51"/>
        <v/>
      </c>
      <c r="AW511" s="613" t="str">
        <f>IFERROR(VLOOKUP(功能_33[[#This Row],[流程]],#REF!,1,FALSE),"")</f>
        <v/>
      </c>
    </row>
    <row r="512" spans="3:49" ht="14.25" customHeight="1" x14ac:dyDescent="0.3">
      <c r="C512" s="293" t="s">
        <v>98</v>
      </c>
      <c r="D512" s="293" t="s">
        <v>2927</v>
      </c>
      <c r="E512" s="292" t="s">
        <v>1359</v>
      </c>
      <c r="F512" s="293" t="s">
        <v>1360</v>
      </c>
      <c r="G512" s="293" t="s">
        <v>1144</v>
      </c>
      <c r="H512" s="292" t="s">
        <v>138</v>
      </c>
      <c r="I512" s="292" t="s">
        <v>139</v>
      </c>
      <c r="J512" s="299"/>
      <c r="K512" s="300">
        <v>44519</v>
      </c>
      <c r="L512" s="300">
        <v>44517</v>
      </c>
      <c r="M512" s="300">
        <v>44536</v>
      </c>
      <c r="N512" s="292" t="s">
        <v>7</v>
      </c>
      <c r="O512" s="292" t="s">
        <v>25</v>
      </c>
      <c r="T512" s="292"/>
      <c r="V512" s="292"/>
      <c r="W512" s="292"/>
      <c r="X512" s="293" t="str">
        <f>VLOOKUP(功能_33[[#This Row],[User]],SKL放款!A:G,7,FALSE)</f>
        <v>放款管理課</v>
      </c>
      <c r="Y512" s="300">
        <v>44533</v>
      </c>
      <c r="Z512" s="300" t="s">
        <v>198</v>
      </c>
      <c r="AA512" s="300">
        <v>44540</v>
      </c>
      <c r="AB512" s="300">
        <v>44540</v>
      </c>
      <c r="AC512" s="300"/>
      <c r="AD512" s="300"/>
      <c r="AE512" s="300"/>
      <c r="AF512" s="356"/>
      <c r="AG512" s="300" t="str">
        <f>IFERROR(IF(VLOOKUP(功能_33[[#This Row],[功能代號]],E:Q,11,FALSE)=0,"",VLOOKUP(功能_33[[#This Row],[功能代號]],E:Q,11,FALSE)),"")</f>
        <v>邱怡婷</v>
      </c>
      <c r="AH512" s="300"/>
      <c r="AI512" s="300"/>
      <c r="AJ512" s="293"/>
      <c r="AN512" s="293" t="e">
        <f>VLOOKUP(功能_33[[#This Row],[功能代號]],需二審tmp!A:A,1,FALSE)</f>
        <v>#N/A</v>
      </c>
      <c r="AO512" s="357">
        <v>44533</v>
      </c>
      <c r="AQ512" s="579" t="str">
        <f t="shared" si="46"/>
        <v/>
      </c>
      <c r="AR512" s="581" t="str">
        <f t="shared" si="47"/>
        <v>8-3</v>
      </c>
      <c r="AS512" s="583" t="str">
        <f t="shared" si="48"/>
        <v/>
      </c>
      <c r="AT512" s="585" t="str">
        <f t="shared" si="49"/>
        <v/>
      </c>
      <c r="AU512" s="587" t="str">
        <f t="shared" si="50"/>
        <v/>
      </c>
      <c r="AV512" s="589" t="str">
        <f t="shared" si="51"/>
        <v/>
      </c>
      <c r="AW512" s="613" t="str">
        <f>IFERROR(VLOOKUP(功能_33[[#This Row],[流程]],#REF!,1,FALSE),"")</f>
        <v/>
      </c>
    </row>
    <row r="513" spans="3:49" ht="14.25" customHeight="1" x14ac:dyDescent="0.3">
      <c r="C513" s="293" t="s">
        <v>98</v>
      </c>
      <c r="D513" s="293" t="s">
        <v>2927</v>
      </c>
      <c r="E513" s="292" t="s">
        <v>1361</v>
      </c>
      <c r="F513" s="293" t="s">
        <v>1362</v>
      </c>
      <c r="G513" s="293" t="s">
        <v>1144</v>
      </c>
      <c r="H513" s="292" t="s">
        <v>138</v>
      </c>
      <c r="I513" s="292" t="s">
        <v>139</v>
      </c>
      <c r="J513" s="299"/>
      <c r="K513" s="300">
        <v>44519</v>
      </c>
      <c r="L513" s="300">
        <v>44517</v>
      </c>
      <c r="M513" s="300">
        <v>44536</v>
      </c>
      <c r="N513" s="292" t="s">
        <v>7</v>
      </c>
      <c r="O513" s="292" t="s">
        <v>25</v>
      </c>
      <c r="T513" s="292"/>
      <c r="V513" s="292"/>
      <c r="W513" s="292"/>
      <c r="X513" s="293" t="str">
        <f>VLOOKUP(功能_33[[#This Row],[User]],SKL放款!A:G,7,FALSE)</f>
        <v>放款管理課</v>
      </c>
      <c r="Y513" s="300">
        <v>44533</v>
      </c>
      <c r="Z513" s="300" t="s">
        <v>198</v>
      </c>
      <c r="AA513" s="300">
        <v>44540</v>
      </c>
      <c r="AB513" s="300">
        <v>44540</v>
      </c>
      <c r="AC513" s="300"/>
      <c r="AD513" s="300"/>
      <c r="AE513" s="300"/>
      <c r="AF513" s="356"/>
      <c r="AG513" s="300" t="str">
        <f>IFERROR(IF(VLOOKUP(功能_33[[#This Row],[功能代號]],E:Q,11,FALSE)=0,"",VLOOKUP(功能_33[[#This Row],[功能代號]],E:Q,11,FALSE)),"")</f>
        <v>邱怡婷</v>
      </c>
      <c r="AH513" s="300"/>
      <c r="AI513" s="300"/>
      <c r="AJ513" s="293"/>
      <c r="AN513" s="293" t="e">
        <f>VLOOKUP(功能_33[[#This Row],[功能代號]],需二審tmp!A:A,1,FALSE)</f>
        <v>#N/A</v>
      </c>
      <c r="AO513" s="357">
        <v>44533</v>
      </c>
      <c r="AQ513" s="579" t="str">
        <f t="shared" si="46"/>
        <v/>
      </c>
      <c r="AR513" s="581" t="str">
        <f t="shared" si="47"/>
        <v>8-3</v>
      </c>
      <c r="AS513" s="583" t="str">
        <f t="shared" si="48"/>
        <v/>
      </c>
      <c r="AT513" s="585" t="str">
        <f t="shared" si="49"/>
        <v/>
      </c>
      <c r="AU513" s="587" t="str">
        <f t="shared" si="50"/>
        <v/>
      </c>
      <c r="AV513" s="589" t="str">
        <f t="shared" si="51"/>
        <v/>
      </c>
      <c r="AW513" s="613" t="str">
        <f>IFERROR(VLOOKUP(功能_33[[#This Row],[流程]],#REF!,1,FALSE),"")</f>
        <v/>
      </c>
    </row>
    <row r="514" spans="3:49" ht="14.25" customHeight="1" x14ac:dyDescent="0.3">
      <c r="C514" s="293" t="s">
        <v>98</v>
      </c>
      <c r="D514" s="293" t="s">
        <v>2927</v>
      </c>
      <c r="E514" s="292" t="s">
        <v>1363</v>
      </c>
      <c r="F514" s="293" t="s">
        <v>1364</v>
      </c>
      <c r="G514" s="293" t="s">
        <v>1144</v>
      </c>
      <c r="H514" s="292" t="s">
        <v>138</v>
      </c>
      <c r="I514" s="292" t="s">
        <v>139</v>
      </c>
      <c r="J514" s="299"/>
      <c r="K514" s="300">
        <v>44519</v>
      </c>
      <c r="L514" s="300">
        <v>44517</v>
      </c>
      <c r="M514" s="300">
        <v>44536</v>
      </c>
      <c r="N514" s="292" t="s">
        <v>7</v>
      </c>
      <c r="O514" s="292" t="s">
        <v>25</v>
      </c>
      <c r="T514" s="292"/>
      <c r="V514" s="292"/>
      <c r="W514" s="292"/>
      <c r="X514" s="293" t="str">
        <f>VLOOKUP(功能_33[[#This Row],[User]],SKL放款!A:G,7,FALSE)</f>
        <v>放款管理課</v>
      </c>
      <c r="Y514" s="300">
        <v>44533</v>
      </c>
      <c r="Z514" s="300" t="s">
        <v>198</v>
      </c>
      <c r="AA514" s="300">
        <v>44540</v>
      </c>
      <c r="AB514" s="300">
        <v>44540</v>
      </c>
      <c r="AC514" s="300"/>
      <c r="AD514" s="300"/>
      <c r="AE514" s="300"/>
      <c r="AF514" s="356"/>
      <c r="AG514" s="300" t="str">
        <f>IFERROR(IF(VLOOKUP(功能_33[[#This Row],[功能代號]],E:Q,11,FALSE)=0,"",VLOOKUP(功能_33[[#This Row],[功能代號]],E:Q,11,FALSE)),"")</f>
        <v>邱怡婷</v>
      </c>
      <c r="AH514" s="300"/>
      <c r="AI514" s="300"/>
      <c r="AJ514" s="293"/>
      <c r="AN514" s="293" t="e">
        <f>VLOOKUP(功能_33[[#This Row],[功能代號]],需二審tmp!A:A,1,FALSE)</f>
        <v>#N/A</v>
      </c>
      <c r="AO514" s="357">
        <v>44533</v>
      </c>
      <c r="AQ514" s="579" t="str">
        <f t="shared" si="46"/>
        <v/>
      </c>
      <c r="AR514" s="581" t="str">
        <f t="shared" si="47"/>
        <v>8-3</v>
      </c>
      <c r="AS514" s="583" t="str">
        <f t="shared" si="48"/>
        <v/>
      </c>
      <c r="AT514" s="585" t="str">
        <f t="shared" si="49"/>
        <v/>
      </c>
      <c r="AU514" s="587" t="str">
        <f t="shared" si="50"/>
        <v/>
      </c>
      <c r="AV514" s="589" t="str">
        <f t="shared" si="51"/>
        <v/>
      </c>
      <c r="AW514" s="613" t="str">
        <f>IFERROR(VLOOKUP(功能_33[[#This Row],[流程]],#REF!,1,FALSE),"")</f>
        <v/>
      </c>
    </row>
    <row r="515" spans="3:49" ht="14.25" customHeight="1" x14ac:dyDescent="0.3">
      <c r="C515" s="293" t="s">
        <v>98</v>
      </c>
      <c r="D515" s="293" t="s">
        <v>2927</v>
      </c>
      <c r="E515" s="292" t="s">
        <v>1365</v>
      </c>
      <c r="F515" s="293" t="s">
        <v>1366</v>
      </c>
      <c r="G515" s="293" t="s">
        <v>1144</v>
      </c>
      <c r="H515" s="292" t="s">
        <v>138</v>
      </c>
      <c r="I515" s="292" t="s">
        <v>139</v>
      </c>
      <c r="J515" s="299"/>
      <c r="K515" s="300">
        <v>44519</v>
      </c>
      <c r="L515" s="300">
        <v>44517</v>
      </c>
      <c r="M515" s="300">
        <v>44536</v>
      </c>
      <c r="N515" s="292" t="s">
        <v>7</v>
      </c>
      <c r="O515" s="292" t="s">
        <v>25</v>
      </c>
      <c r="T515" s="292"/>
      <c r="V515" s="292"/>
      <c r="W515" s="292"/>
      <c r="X515" s="293" t="str">
        <f>VLOOKUP(功能_33[[#This Row],[User]],SKL放款!A:G,7,FALSE)</f>
        <v>放款管理課</v>
      </c>
      <c r="Y515" s="300">
        <v>44533</v>
      </c>
      <c r="Z515" s="300" t="s">
        <v>198</v>
      </c>
      <c r="AA515" s="300">
        <v>44540</v>
      </c>
      <c r="AB515" s="300">
        <v>44540</v>
      </c>
      <c r="AC515" s="300"/>
      <c r="AD515" s="300"/>
      <c r="AE515" s="300"/>
      <c r="AF515" s="356"/>
      <c r="AG515" s="300" t="str">
        <f>IFERROR(IF(VLOOKUP(功能_33[[#This Row],[功能代號]],E:Q,11,FALSE)=0,"",VLOOKUP(功能_33[[#This Row],[功能代號]],E:Q,11,FALSE)),"")</f>
        <v>邱怡婷</v>
      </c>
      <c r="AH515" s="300"/>
      <c r="AI515" s="300"/>
      <c r="AJ515" s="293"/>
      <c r="AN515" s="293" t="e">
        <f>VLOOKUP(功能_33[[#This Row],[功能代號]],需二審tmp!A:A,1,FALSE)</f>
        <v>#N/A</v>
      </c>
      <c r="AO515" s="357">
        <v>44533</v>
      </c>
      <c r="AQ515" s="579" t="str">
        <f t="shared" si="46"/>
        <v/>
      </c>
      <c r="AR515" s="581" t="str">
        <f t="shared" si="47"/>
        <v>8-3</v>
      </c>
      <c r="AS515" s="583" t="str">
        <f t="shared" si="48"/>
        <v/>
      </c>
      <c r="AT515" s="585" t="str">
        <f t="shared" si="49"/>
        <v/>
      </c>
      <c r="AU515" s="587" t="str">
        <f t="shared" si="50"/>
        <v/>
      </c>
      <c r="AV515" s="589" t="str">
        <f t="shared" si="51"/>
        <v/>
      </c>
      <c r="AW515" s="613" t="str">
        <f>IFERROR(VLOOKUP(功能_33[[#This Row],[流程]],#REF!,1,FALSE),"")</f>
        <v/>
      </c>
    </row>
    <row r="516" spans="3:49" ht="14.25" customHeight="1" x14ac:dyDescent="0.3">
      <c r="C516" s="293" t="s">
        <v>98</v>
      </c>
      <c r="D516" s="293" t="s">
        <v>2928</v>
      </c>
      <c r="E516" s="292" t="s">
        <v>1367</v>
      </c>
      <c r="F516" s="293" t="s">
        <v>1368</v>
      </c>
      <c r="G516" s="293" t="s">
        <v>1369</v>
      </c>
      <c r="H516" s="292" t="s">
        <v>138</v>
      </c>
      <c r="I516" s="292" t="s">
        <v>139</v>
      </c>
      <c r="J516" s="299" t="s">
        <v>1370</v>
      </c>
      <c r="K516" s="300">
        <v>44524</v>
      </c>
      <c r="L516" s="300">
        <v>44525</v>
      </c>
      <c r="M516" s="300">
        <v>44533</v>
      </c>
      <c r="N516" s="292" t="str">
        <f>VLOOKUP(功能_33[[#This Row],[功能代號]],[5]外部輸出入介面!$C:$F,4,FALSE)</f>
        <v>林清河</v>
      </c>
      <c r="O516" s="292" t="s">
        <v>21</v>
      </c>
      <c r="P516" s="292"/>
      <c r="T516" s="292"/>
      <c r="V516" s="292"/>
      <c r="W516" s="292"/>
      <c r="X516" s="293" t="str">
        <f>VLOOKUP(功能_33[[#This Row],[User]],SKL放款!A:G,7,FALSE)</f>
        <v>放款管理課</v>
      </c>
      <c r="Y516" s="300">
        <v>44533</v>
      </c>
      <c r="Z516" s="300" t="s">
        <v>3033</v>
      </c>
      <c r="AA516" s="300">
        <v>44540</v>
      </c>
      <c r="AB516" s="300">
        <v>44540</v>
      </c>
      <c r="AC516" s="300"/>
      <c r="AD516" s="300"/>
      <c r="AE516" s="300"/>
      <c r="AF516" s="300"/>
      <c r="AG516" s="300" t="str">
        <f>IFERROR(IF(VLOOKUP(功能_33[[#This Row],[功能代號]],E:Q,11,FALSE)=0,"",VLOOKUP(功能_33[[#This Row],[功能代號]],E:Q,11,FALSE)),"")</f>
        <v>程慧娟</v>
      </c>
      <c r="AH516" s="300"/>
      <c r="AI516" s="300"/>
      <c r="AJ516" s="293"/>
      <c r="AN516" s="293" t="e">
        <f>VLOOKUP(功能_33[[#This Row],[功能代號]],需二審tmp!A:A,1,FALSE)</f>
        <v>#N/A</v>
      </c>
      <c r="AO516" s="357">
        <v>44526</v>
      </c>
      <c r="AQ516" s="579" t="str">
        <f t="shared" ref="AQ516:AQ539" si="52">IF(COUNTA(AC516)=1,LEFT(D516,3),"")</f>
        <v/>
      </c>
      <c r="AR516" s="581" t="str">
        <f t="shared" ref="AR516:AR539" si="53">IF(AND(COUNTA(L516)=1,COUNTA(M516)=1,COUNTA(Y516)=1,COUNTA(AB516)=1,COUNTA(AC516)=0),LEFT(D516,3),"")</f>
        <v>8-5</v>
      </c>
      <c r="AS516" s="583" t="str">
        <f t="shared" ref="AS516:AS539" si="54">IF(AND(COUNTA(L516)=1,COUNTA(M516)=1,COUNTA(Y516)=1,COUNTA(AB516)=0,COUNTA(AC516)=0),LEFT(D516,3),"")</f>
        <v/>
      </c>
      <c r="AT516" s="585" t="str">
        <f t="shared" ref="AT516:AT539" si="55">IF(AND(COUNTA(M516)=0,COUNTA(Y516)=1),LEFT(D516,3),"")</f>
        <v/>
      </c>
      <c r="AU516" s="587" t="str">
        <f t="shared" ref="AU516:AU539" si="56">IF(AND(COUNTA(M516)=1,COUNTA(Y516)=0),LEFT(D516,3),"")</f>
        <v/>
      </c>
      <c r="AV516" s="589" t="str">
        <f t="shared" ref="AV516:AV539" si="57">IF(AND(COUNTA(M516)=0,COUNTA(Y516)=0),LEFT(D516,3),"")</f>
        <v/>
      </c>
      <c r="AW516" s="613" t="str">
        <f>IFERROR(VLOOKUP(功能_33[[#This Row],[流程]],#REF!,1,FALSE),"")</f>
        <v/>
      </c>
    </row>
    <row r="517" spans="3:49" ht="14.25" customHeight="1" x14ac:dyDescent="0.3">
      <c r="C517" s="293" t="s">
        <v>98</v>
      </c>
      <c r="D517" s="293" t="s">
        <v>2928</v>
      </c>
      <c r="E517" s="292" t="s">
        <v>1371</v>
      </c>
      <c r="F517" s="293" t="s">
        <v>1372</v>
      </c>
      <c r="G517" s="293" t="s">
        <v>1369</v>
      </c>
      <c r="H517" s="292" t="s">
        <v>138</v>
      </c>
      <c r="I517" s="292" t="s">
        <v>139</v>
      </c>
      <c r="J517" s="299" t="s">
        <v>1370</v>
      </c>
      <c r="K517" s="300">
        <v>44524</v>
      </c>
      <c r="L517" s="300">
        <v>44525</v>
      </c>
      <c r="M517" s="300">
        <v>44533</v>
      </c>
      <c r="N517" s="292" t="str">
        <f>VLOOKUP(功能_33[[#This Row],[功能代號]],[5]外部輸出入介面!$C:$F,4,FALSE)</f>
        <v>林清河</v>
      </c>
      <c r="O517" s="292" t="s">
        <v>21</v>
      </c>
      <c r="P517" s="292"/>
      <c r="T517" s="292"/>
      <c r="V517" s="292"/>
      <c r="W517" s="292"/>
      <c r="X517" s="293" t="str">
        <f>VLOOKUP(功能_33[[#This Row],[User]],SKL放款!A:G,7,FALSE)</f>
        <v>放款管理課</v>
      </c>
      <c r="Y517" s="300">
        <v>44533</v>
      </c>
      <c r="Z517" s="300" t="s">
        <v>3033</v>
      </c>
      <c r="AA517" s="300">
        <v>44540</v>
      </c>
      <c r="AB517" s="300">
        <v>44540</v>
      </c>
      <c r="AC517" s="300"/>
      <c r="AD517" s="300"/>
      <c r="AE517" s="300"/>
      <c r="AF517" s="300"/>
      <c r="AG517" s="300" t="str">
        <f>IFERROR(IF(VLOOKUP(功能_33[[#This Row],[功能代號]],E:Q,11,FALSE)=0,"",VLOOKUP(功能_33[[#This Row],[功能代號]],E:Q,11,FALSE)),"")</f>
        <v>程慧娟</v>
      </c>
      <c r="AH517" s="300"/>
      <c r="AI517" s="300"/>
      <c r="AJ517" s="293"/>
      <c r="AN517" s="293" t="e">
        <f>VLOOKUP(功能_33[[#This Row],[功能代號]],需二審tmp!A:A,1,FALSE)</f>
        <v>#N/A</v>
      </c>
      <c r="AO517" s="357">
        <v>44526</v>
      </c>
      <c r="AQ517" s="579" t="str">
        <f t="shared" si="52"/>
        <v/>
      </c>
      <c r="AR517" s="581" t="str">
        <f t="shared" si="53"/>
        <v>8-5</v>
      </c>
      <c r="AS517" s="583" t="str">
        <f t="shared" si="54"/>
        <v/>
      </c>
      <c r="AT517" s="585" t="str">
        <f t="shared" si="55"/>
        <v/>
      </c>
      <c r="AU517" s="587" t="str">
        <f t="shared" si="56"/>
        <v/>
      </c>
      <c r="AV517" s="589" t="str">
        <f t="shared" si="57"/>
        <v/>
      </c>
      <c r="AW517" s="613" t="str">
        <f>IFERROR(VLOOKUP(功能_33[[#This Row],[流程]],#REF!,1,FALSE),"")</f>
        <v/>
      </c>
    </row>
    <row r="518" spans="3:49" ht="14.25" customHeight="1" x14ac:dyDescent="0.3">
      <c r="C518" s="293" t="s">
        <v>98</v>
      </c>
      <c r="D518" s="293" t="s">
        <v>2928</v>
      </c>
      <c r="E518" s="292" t="s">
        <v>1373</v>
      </c>
      <c r="F518" s="293" t="s">
        <v>1374</v>
      </c>
      <c r="G518" s="293" t="s">
        <v>1369</v>
      </c>
      <c r="H518" s="292" t="s">
        <v>138</v>
      </c>
      <c r="I518" s="292" t="s">
        <v>139</v>
      </c>
      <c r="J518" s="299" t="s">
        <v>1370</v>
      </c>
      <c r="K518" s="300">
        <v>44524</v>
      </c>
      <c r="L518" s="300">
        <v>44525</v>
      </c>
      <c r="M518" s="300">
        <v>44533</v>
      </c>
      <c r="N518" s="292" t="s">
        <v>7</v>
      </c>
      <c r="O518" s="292" t="s">
        <v>25</v>
      </c>
      <c r="P518" s="292" t="s">
        <v>21</v>
      </c>
      <c r="T518" s="292"/>
      <c r="V518" s="292"/>
      <c r="W518" s="292"/>
      <c r="X518" s="293" t="str">
        <f>VLOOKUP(功能_33[[#This Row],[User]],SKL放款!A:G,7,FALSE)</f>
        <v>放款管理課</v>
      </c>
      <c r="Y518" s="300">
        <v>44533</v>
      </c>
      <c r="Z518" s="300" t="s">
        <v>3033</v>
      </c>
      <c r="AA518" s="300">
        <v>44540</v>
      </c>
      <c r="AB518" s="300">
        <v>44540</v>
      </c>
      <c r="AC518" s="300"/>
      <c r="AD518" s="300"/>
      <c r="AE518" s="300"/>
      <c r="AF518" s="300"/>
      <c r="AG518" s="300" t="str">
        <f>IFERROR(IF(VLOOKUP(功能_33[[#This Row],[功能代號]],E:Q,11,FALSE)=0,"",VLOOKUP(功能_33[[#This Row],[功能代號]],E:Q,11,FALSE)),"")</f>
        <v>邱怡婷</v>
      </c>
      <c r="AH518" s="300"/>
      <c r="AI518" s="300"/>
      <c r="AJ518" s="293"/>
      <c r="AN518" s="293" t="e">
        <f>VLOOKUP(功能_33[[#This Row],[功能代號]],需二審tmp!A:A,1,FALSE)</f>
        <v>#N/A</v>
      </c>
      <c r="AO518" s="357">
        <v>44526</v>
      </c>
      <c r="AQ518" s="579" t="str">
        <f t="shared" si="52"/>
        <v/>
      </c>
      <c r="AR518" s="581" t="str">
        <f t="shared" si="53"/>
        <v>8-5</v>
      </c>
      <c r="AS518" s="583" t="str">
        <f t="shared" si="54"/>
        <v/>
      </c>
      <c r="AT518" s="585" t="str">
        <f t="shared" si="55"/>
        <v/>
      </c>
      <c r="AU518" s="587" t="str">
        <f t="shared" si="56"/>
        <v/>
      </c>
      <c r="AV518" s="589" t="str">
        <f t="shared" si="57"/>
        <v/>
      </c>
      <c r="AW518" s="613" t="str">
        <f>IFERROR(VLOOKUP(功能_33[[#This Row],[流程]],#REF!,1,FALSE),"")</f>
        <v/>
      </c>
    </row>
    <row r="519" spans="3:49" ht="13.5" customHeight="1" x14ac:dyDescent="0.3">
      <c r="C519" s="293" t="s">
        <v>98</v>
      </c>
      <c r="D519" s="293" t="s">
        <v>2920</v>
      </c>
      <c r="E519" s="292" t="s">
        <v>1375</v>
      </c>
      <c r="F519" s="293" t="s">
        <v>1376</v>
      </c>
      <c r="G519" s="293" t="s">
        <v>1377</v>
      </c>
      <c r="H519" s="292" t="s">
        <v>485</v>
      </c>
      <c r="I519" s="292" t="s">
        <v>485</v>
      </c>
      <c r="J519" s="299" t="s">
        <v>1370</v>
      </c>
      <c r="K519" s="300">
        <v>44524</v>
      </c>
      <c r="L519" s="300">
        <v>44525</v>
      </c>
      <c r="M519" s="300">
        <v>44529</v>
      </c>
      <c r="N519" s="292" t="str">
        <f>VLOOKUP(功能_33[[#This Row],[功能代號]],[5]外部輸出入介面!$C:$F,4,FALSE)</f>
        <v>林清河</v>
      </c>
      <c r="O519" s="292" t="s">
        <v>572</v>
      </c>
      <c r="T519" s="292"/>
      <c r="V519" s="292"/>
      <c r="W519" s="292"/>
      <c r="X519" s="293" t="str">
        <f>VLOOKUP(功能_33[[#This Row],[User]],SKL放款!A:G,7,FALSE)</f>
        <v>放款審查課</v>
      </c>
      <c r="Y519" s="300">
        <v>44529</v>
      </c>
      <c r="Z519" s="300" t="s">
        <v>135</v>
      </c>
      <c r="AA519" s="283">
        <v>44544</v>
      </c>
      <c r="AB519" s="300"/>
      <c r="AC519" s="300"/>
      <c r="AD519" s="300"/>
      <c r="AE519" s="300"/>
      <c r="AF519" s="300"/>
      <c r="AG519" s="300" t="str">
        <f>IFERROR(IF(VLOOKUP(功能_33[[#This Row],[功能代號]],E:Q,11,FALSE)=0,"",VLOOKUP(功能_33[[#This Row],[功能代號]],E:Q,11,FALSE)),"")</f>
        <v>鄧雪美</v>
      </c>
      <c r="AH519" s="300"/>
      <c r="AI519" s="300"/>
      <c r="AJ519" s="293"/>
      <c r="AN519" s="293" t="str">
        <f>VLOOKUP(功能_33[[#This Row],[功能代號]],需二審tmp!A:A,1,FALSE)</f>
        <v>L8401</v>
      </c>
      <c r="AO519" s="357">
        <v>44526</v>
      </c>
      <c r="AQ519" s="579" t="str">
        <f t="shared" si="52"/>
        <v/>
      </c>
      <c r="AR519" s="581" t="str">
        <f t="shared" si="53"/>
        <v/>
      </c>
      <c r="AS519" s="583" t="str">
        <f t="shared" si="54"/>
        <v>8-4</v>
      </c>
      <c r="AT519" s="585" t="str">
        <f t="shared" si="55"/>
        <v/>
      </c>
      <c r="AU519" s="587" t="str">
        <f t="shared" si="56"/>
        <v/>
      </c>
      <c r="AV519" s="589" t="str">
        <f t="shared" si="57"/>
        <v/>
      </c>
      <c r="AW519" s="613" t="str">
        <f>IFERROR(VLOOKUP(功能_33[[#This Row],[流程]],#REF!,1,FALSE),"")</f>
        <v/>
      </c>
    </row>
    <row r="520" spans="3:49" ht="13.5" customHeight="1" x14ac:dyDescent="0.3">
      <c r="C520" s="293" t="s">
        <v>98</v>
      </c>
      <c r="D520" s="293" t="s">
        <v>2920</v>
      </c>
      <c r="E520" s="292" t="s">
        <v>1378</v>
      </c>
      <c r="F520" s="293" t="s">
        <v>1379</v>
      </c>
      <c r="G520" s="220" t="s">
        <v>2835</v>
      </c>
      <c r="H520" s="292" t="s">
        <v>485</v>
      </c>
      <c r="I520" s="292" t="s">
        <v>485</v>
      </c>
      <c r="J520" s="299" t="s">
        <v>1370</v>
      </c>
      <c r="K520" s="300">
        <v>44524</v>
      </c>
      <c r="L520" s="300">
        <v>44525</v>
      </c>
      <c r="M520" s="300">
        <v>44529</v>
      </c>
      <c r="N520" s="292" t="str">
        <f>VLOOKUP(功能_33[[#This Row],[功能代號]],[5]外部輸出入介面!$C:$F,4,FALSE)</f>
        <v>林清河</v>
      </c>
      <c r="O520" s="292" t="s">
        <v>572</v>
      </c>
      <c r="T520" s="292"/>
      <c r="V520" s="292"/>
      <c r="W520" s="292"/>
      <c r="X520" s="293" t="str">
        <f>VLOOKUP(功能_33[[#This Row],[User]],SKL放款!A:G,7,FALSE)</f>
        <v>放款審查課</v>
      </c>
      <c r="Y520" s="300">
        <v>44529</v>
      </c>
      <c r="Z520" s="300" t="s">
        <v>135</v>
      </c>
      <c r="AA520" s="283">
        <v>44544</v>
      </c>
      <c r="AB520" s="300"/>
      <c r="AC520" s="300"/>
      <c r="AD520" s="300"/>
      <c r="AE520" s="300"/>
      <c r="AF520" s="300"/>
      <c r="AG520" s="300" t="str">
        <f>IFERROR(IF(VLOOKUP(功能_33[[#This Row],[功能代號]],E:Q,11,FALSE)=0,"",VLOOKUP(功能_33[[#This Row],[功能代號]],E:Q,11,FALSE)),"")</f>
        <v>鄧雪美</v>
      </c>
      <c r="AH520" s="300"/>
      <c r="AI520" s="300"/>
      <c r="AJ520" s="293"/>
      <c r="AN520" s="293" t="str">
        <f>VLOOKUP(功能_33[[#This Row],[功能代號]],需二審tmp!A:A,1,FALSE)</f>
        <v>L8402</v>
      </c>
      <c r="AO520" s="357">
        <v>44526</v>
      </c>
      <c r="AQ520" s="579" t="str">
        <f t="shared" si="52"/>
        <v/>
      </c>
      <c r="AR520" s="581" t="str">
        <f t="shared" si="53"/>
        <v/>
      </c>
      <c r="AS520" s="583" t="str">
        <f t="shared" si="54"/>
        <v>8-4</v>
      </c>
      <c r="AT520" s="585" t="str">
        <f t="shared" si="55"/>
        <v/>
      </c>
      <c r="AU520" s="587" t="str">
        <f t="shared" si="56"/>
        <v/>
      </c>
      <c r="AV520" s="589" t="str">
        <f t="shared" si="57"/>
        <v/>
      </c>
      <c r="AW520" s="613" t="str">
        <f>IFERROR(VLOOKUP(功能_33[[#This Row],[流程]],#REF!,1,FALSE),"")</f>
        <v/>
      </c>
    </row>
    <row r="521" spans="3:49" ht="27" x14ac:dyDescent="0.3">
      <c r="C521" s="293" t="s">
        <v>97</v>
      </c>
      <c r="D521" s="281" t="s">
        <v>2921</v>
      </c>
      <c r="E521" s="292" t="s">
        <v>1380</v>
      </c>
      <c r="F521" s="293" t="s">
        <v>1381</v>
      </c>
      <c r="G521" s="293" t="s">
        <v>1382</v>
      </c>
      <c r="H521" s="292" t="s">
        <v>485</v>
      </c>
      <c r="I521" s="292" t="s">
        <v>485</v>
      </c>
      <c r="J521" s="299"/>
      <c r="K521" s="300">
        <v>44530</v>
      </c>
      <c r="L521" s="300">
        <v>44530</v>
      </c>
      <c r="M521" s="300">
        <v>44536</v>
      </c>
      <c r="N521" s="292" t="str">
        <f>VLOOKUP(功能_33[[#This Row],[功能代號]],[5]外部輸出入介面!$C:$F,4,FALSE)</f>
        <v>林清河</v>
      </c>
      <c r="O521" s="292" t="str">
        <f>VLOOKUP(功能_33[[#This Row],[功能代號]],[5]外部輸出入介面!$C:$F,3,FALSE)</f>
        <v>張舜雯</v>
      </c>
      <c r="T521" s="292"/>
      <c r="V521" s="292"/>
      <c r="W521" s="292"/>
      <c r="X521" s="293" t="str">
        <f>VLOOKUP(功能_33[[#This Row],[User]],SKL放款!A:G,7,FALSE)</f>
        <v>放款管理課</v>
      </c>
      <c r="Y521" s="300">
        <v>44536</v>
      </c>
      <c r="Z521" s="300" t="s">
        <v>3033</v>
      </c>
      <c r="AA521" s="300"/>
      <c r="AB521" s="300"/>
      <c r="AC521" s="300"/>
      <c r="AD521" s="300"/>
      <c r="AE521" s="300"/>
      <c r="AF521" s="300"/>
      <c r="AG521" s="300" t="str">
        <f>IFERROR(IF(VLOOKUP(功能_33[[#This Row],[功能代號]],E:Q,11,FALSE)=0,"",VLOOKUP(功能_33[[#This Row],[功能代號]],E:Q,11,FALSE)),"")</f>
        <v>張舜雯</v>
      </c>
      <c r="AH521" s="300"/>
      <c r="AI521" s="300"/>
      <c r="AJ521" s="293"/>
      <c r="AL521" s="309" t="s">
        <v>2836</v>
      </c>
      <c r="AM521" s="293" t="s">
        <v>2837</v>
      </c>
      <c r="AN521" s="293" t="e">
        <f>VLOOKUP(功能_33[[#This Row],[功能代號]],需二審tmp!A:A,1,FALSE)</f>
        <v>#N/A</v>
      </c>
      <c r="AQ521" s="579" t="str">
        <f t="shared" si="52"/>
        <v/>
      </c>
      <c r="AR521" s="581" t="str">
        <f t="shared" si="53"/>
        <v/>
      </c>
      <c r="AS521" s="583" t="str">
        <f t="shared" si="54"/>
        <v>7-2</v>
      </c>
      <c r="AT521" s="585" t="str">
        <f t="shared" si="55"/>
        <v/>
      </c>
      <c r="AU521" s="587" t="str">
        <f t="shared" si="56"/>
        <v/>
      </c>
      <c r="AV521" s="589" t="str">
        <f t="shared" si="57"/>
        <v/>
      </c>
      <c r="AW521" s="613" t="str">
        <f>IFERROR(VLOOKUP(功能_33[[#This Row],[流程]],#REF!,1,FALSE),"")</f>
        <v/>
      </c>
    </row>
    <row r="522" spans="3:49" ht="27" x14ac:dyDescent="0.3">
      <c r="C522" s="293" t="s">
        <v>97</v>
      </c>
      <c r="D522" s="281" t="s">
        <v>2921</v>
      </c>
      <c r="E522" s="292" t="s">
        <v>1383</v>
      </c>
      <c r="F522" s="293" t="s">
        <v>1384</v>
      </c>
      <c r="G522" s="293" t="s">
        <v>1382</v>
      </c>
      <c r="H522" s="292" t="s">
        <v>485</v>
      </c>
      <c r="I522" s="292" t="s">
        <v>485</v>
      </c>
      <c r="J522" s="299"/>
      <c r="K522" s="300">
        <v>44530</v>
      </c>
      <c r="L522" s="300">
        <v>44530</v>
      </c>
      <c r="M522" s="300">
        <v>44536</v>
      </c>
      <c r="N522" s="292" t="str">
        <f>VLOOKUP(功能_33[[#This Row],[功能代號]],[5]外部輸出入介面!$C:$F,4,FALSE)</f>
        <v>林清河</v>
      </c>
      <c r="O522" s="292" t="str">
        <f>VLOOKUP(功能_33[[#This Row],[功能代號]],[5]外部輸出入介面!$C:$F,3,FALSE)</f>
        <v>張舜雯</v>
      </c>
      <c r="T522" s="292"/>
      <c r="V522" s="292"/>
      <c r="W522" s="292"/>
      <c r="X522" s="293" t="str">
        <f>VLOOKUP(功能_33[[#This Row],[User]],SKL放款!A:G,7,FALSE)</f>
        <v>放款管理課</v>
      </c>
      <c r="Y522" s="300">
        <v>44536</v>
      </c>
      <c r="Z522" s="300" t="s">
        <v>2833</v>
      </c>
      <c r="AA522" s="300"/>
      <c r="AB522" s="300"/>
      <c r="AC522" s="300"/>
      <c r="AD522" s="300"/>
      <c r="AE522" s="300"/>
      <c r="AF522" s="300"/>
      <c r="AG522" s="300" t="str">
        <f>IFERROR(IF(VLOOKUP(功能_33[[#This Row],[功能代號]],E:Q,11,FALSE)=0,"",VLOOKUP(功能_33[[#This Row],[功能代號]],E:Q,11,FALSE)),"")</f>
        <v>張舜雯</v>
      </c>
      <c r="AH522" s="300"/>
      <c r="AI522" s="300"/>
      <c r="AJ522" s="293"/>
      <c r="AL522" s="309" t="s">
        <v>2836</v>
      </c>
      <c r="AM522" s="293" t="s">
        <v>2837</v>
      </c>
      <c r="AN522" s="293" t="str">
        <f>VLOOKUP(功能_33[[#This Row],[功能代號]],需二審tmp!A:A,1,FALSE)</f>
        <v>L7202</v>
      </c>
      <c r="AQ522" s="579" t="str">
        <f t="shared" si="52"/>
        <v/>
      </c>
      <c r="AR522" s="581" t="str">
        <f t="shared" si="53"/>
        <v/>
      </c>
      <c r="AS522" s="583" t="str">
        <f t="shared" si="54"/>
        <v>7-2</v>
      </c>
      <c r="AT522" s="585" t="str">
        <f t="shared" si="55"/>
        <v/>
      </c>
      <c r="AU522" s="587" t="str">
        <f t="shared" si="56"/>
        <v/>
      </c>
      <c r="AV522" s="589" t="str">
        <f t="shared" si="57"/>
        <v/>
      </c>
      <c r="AW522" s="613" t="str">
        <f>IFERROR(VLOOKUP(功能_33[[#This Row],[流程]],#REF!,1,FALSE),"")</f>
        <v/>
      </c>
    </row>
    <row r="523" spans="3:49" ht="27" x14ac:dyDescent="0.3">
      <c r="C523" s="293" t="s">
        <v>97</v>
      </c>
      <c r="D523" s="281" t="s">
        <v>2921</v>
      </c>
      <c r="E523" s="292" t="s">
        <v>1385</v>
      </c>
      <c r="F523" s="293" t="s">
        <v>1386</v>
      </c>
      <c r="G523" s="293" t="s">
        <v>1382</v>
      </c>
      <c r="H523" s="292" t="s">
        <v>485</v>
      </c>
      <c r="I523" s="292" t="s">
        <v>485</v>
      </c>
      <c r="J523" s="299"/>
      <c r="K523" s="300">
        <v>44530</v>
      </c>
      <c r="L523" s="300">
        <v>44530</v>
      </c>
      <c r="M523" s="300">
        <v>44536</v>
      </c>
      <c r="N523" s="292" t="str">
        <f>VLOOKUP(功能_33[[#This Row],[功能代號]],[5]外部輸出入介面!$C:$F,4,FALSE)</f>
        <v>林清河</v>
      </c>
      <c r="O523" s="292" t="str">
        <f>VLOOKUP(功能_33[[#This Row],[功能代號]],[5]外部輸出入介面!$C:$F,3,FALSE)</f>
        <v>張舜雯</v>
      </c>
      <c r="T523" s="292"/>
      <c r="V523" s="292"/>
      <c r="W523" s="292"/>
      <c r="X523" s="293" t="str">
        <f>VLOOKUP(功能_33[[#This Row],[User]],SKL放款!A:G,7,FALSE)</f>
        <v>放款管理課</v>
      </c>
      <c r="Y523" s="300">
        <v>44536</v>
      </c>
      <c r="Z523" s="300" t="s">
        <v>3033</v>
      </c>
      <c r="AA523" s="300"/>
      <c r="AB523" s="300"/>
      <c r="AC523" s="300"/>
      <c r="AD523" s="300"/>
      <c r="AE523" s="300"/>
      <c r="AF523" s="300"/>
      <c r="AG523" s="300" t="str">
        <f>IFERROR(IF(VLOOKUP(功能_33[[#This Row],[功能代號]],E:Q,11,FALSE)=0,"",VLOOKUP(功能_33[[#This Row],[功能代號]],E:Q,11,FALSE)),"")</f>
        <v>張舜雯</v>
      </c>
      <c r="AH523" s="300"/>
      <c r="AI523" s="300"/>
      <c r="AJ523" s="293"/>
      <c r="AL523" s="309" t="s">
        <v>2838</v>
      </c>
      <c r="AM523" s="293" t="s">
        <v>2839</v>
      </c>
      <c r="AN523" s="293" t="e">
        <f>VLOOKUP(功能_33[[#This Row],[功能代號]],需二審tmp!A:A,1,FALSE)</f>
        <v>#N/A</v>
      </c>
      <c r="AQ523" s="579" t="str">
        <f t="shared" si="52"/>
        <v/>
      </c>
      <c r="AR523" s="581" t="str">
        <f t="shared" si="53"/>
        <v/>
      </c>
      <c r="AS523" s="583" t="str">
        <f t="shared" si="54"/>
        <v>7-2</v>
      </c>
      <c r="AT523" s="585" t="str">
        <f t="shared" si="55"/>
        <v/>
      </c>
      <c r="AU523" s="587" t="str">
        <f t="shared" si="56"/>
        <v/>
      </c>
      <c r="AV523" s="589" t="str">
        <f t="shared" si="57"/>
        <v/>
      </c>
      <c r="AW523" s="613" t="str">
        <f>IFERROR(VLOOKUP(功能_33[[#This Row],[流程]],#REF!,1,FALSE),"")</f>
        <v/>
      </c>
    </row>
    <row r="524" spans="3:49" ht="27" x14ac:dyDescent="0.3">
      <c r="C524" s="293" t="s">
        <v>97</v>
      </c>
      <c r="D524" s="281" t="s">
        <v>2921</v>
      </c>
      <c r="E524" s="292" t="s">
        <v>1387</v>
      </c>
      <c r="F524" s="293" t="s">
        <v>1388</v>
      </c>
      <c r="G524" s="293" t="s">
        <v>1382</v>
      </c>
      <c r="H524" s="292" t="s">
        <v>485</v>
      </c>
      <c r="I524" s="292" t="s">
        <v>485</v>
      </c>
      <c r="J524" s="299"/>
      <c r="K524" s="300">
        <v>44530</v>
      </c>
      <c r="L524" s="300">
        <v>44530</v>
      </c>
      <c r="M524" s="300">
        <v>44536</v>
      </c>
      <c r="N524" s="292" t="str">
        <f>VLOOKUP(功能_33[[#This Row],[功能代號]],[5]外部輸出入介面!$C:$F,4,FALSE)</f>
        <v>林清河</v>
      </c>
      <c r="O524" s="292" t="str">
        <f>VLOOKUP(功能_33[[#This Row],[功能代號]],[5]外部輸出入介面!$C:$F,3,FALSE)</f>
        <v>張舜雯</v>
      </c>
      <c r="T524" s="292"/>
      <c r="V524" s="292"/>
      <c r="W524" s="292"/>
      <c r="X524" s="293" t="str">
        <f>VLOOKUP(功能_33[[#This Row],[User]],SKL放款!A:G,7,FALSE)</f>
        <v>放款管理課</v>
      </c>
      <c r="Y524" s="300">
        <v>44536</v>
      </c>
      <c r="Z524" s="300" t="s">
        <v>2833</v>
      </c>
      <c r="AA524" s="300"/>
      <c r="AB524" s="300"/>
      <c r="AC524" s="300"/>
      <c r="AD524" s="300"/>
      <c r="AE524" s="300"/>
      <c r="AF524" s="300"/>
      <c r="AG524" s="300" t="str">
        <f>IFERROR(IF(VLOOKUP(功能_33[[#This Row],[功能代號]],E:Q,11,FALSE)=0,"",VLOOKUP(功能_33[[#This Row],[功能代號]],E:Q,11,FALSE)),"")</f>
        <v>張舜雯</v>
      </c>
      <c r="AH524" s="300"/>
      <c r="AI524" s="300"/>
      <c r="AJ524" s="293"/>
      <c r="AL524" s="309" t="s">
        <v>2838</v>
      </c>
      <c r="AM524" s="293" t="s">
        <v>2839</v>
      </c>
      <c r="AN524" s="293" t="str">
        <f>VLOOKUP(功能_33[[#This Row],[功能代號]],需二審tmp!A:A,1,FALSE)</f>
        <v>L7210</v>
      </c>
      <c r="AQ524" s="579" t="str">
        <f t="shared" si="52"/>
        <v/>
      </c>
      <c r="AR524" s="581" t="str">
        <f t="shared" si="53"/>
        <v/>
      </c>
      <c r="AS524" s="583" t="str">
        <f t="shared" si="54"/>
        <v>7-2</v>
      </c>
      <c r="AT524" s="585" t="str">
        <f t="shared" si="55"/>
        <v/>
      </c>
      <c r="AU524" s="587" t="str">
        <f t="shared" si="56"/>
        <v/>
      </c>
      <c r="AV524" s="589" t="str">
        <f t="shared" si="57"/>
        <v/>
      </c>
      <c r="AW524" s="613" t="str">
        <f>IFERROR(VLOOKUP(功能_33[[#This Row],[流程]],#REF!,1,FALSE),"")</f>
        <v/>
      </c>
    </row>
    <row r="525" spans="3:49" ht="27" x14ac:dyDescent="0.3">
      <c r="C525" s="293" t="s">
        <v>97</v>
      </c>
      <c r="D525" s="281" t="s">
        <v>2921</v>
      </c>
      <c r="E525" s="292" t="s">
        <v>1389</v>
      </c>
      <c r="F525" s="293" t="s">
        <v>1390</v>
      </c>
      <c r="G525" s="293" t="s">
        <v>1382</v>
      </c>
      <c r="H525" s="292" t="s">
        <v>485</v>
      </c>
      <c r="I525" s="292" t="s">
        <v>485</v>
      </c>
      <c r="J525" s="299"/>
      <c r="K525" s="300">
        <v>44530</v>
      </c>
      <c r="L525" s="300">
        <v>44530</v>
      </c>
      <c r="M525" s="300">
        <f>IFERROR(IF(VLOOKUP(功能_33[[#This Row],[功能代號]],討論項目!A:H,8,FALSE)=0,"",VLOOKUP(功能_33[[#This Row],[功能代號]],討論項目!A:H,8,FALSE)),"")</f>
        <v>44533</v>
      </c>
      <c r="N525" s="292" t="str">
        <f>VLOOKUP(功能_33[[#This Row],[功能代號]],[5]外部輸出入介面!$C:$F,4,FALSE)</f>
        <v>林清河</v>
      </c>
      <c r="O525" s="292" t="str">
        <f>VLOOKUP(功能_33[[#This Row],[功能代號]],[5]外部輸出入介面!$C:$F,3,FALSE)</f>
        <v>張舜雯</v>
      </c>
      <c r="T525" s="292"/>
      <c r="V525" s="292"/>
      <c r="W525" s="292"/>
      <c r="X525" s="293" t="str">
        <f>VLOOKUP(功能_33[[#This Row],[User]],SKL放款!A:G,7,FALSE)</f>
        <v>放款管理課</v>
      </c>
      <c r="Y525" s="300">
        <v>44533</v>
      </c>
      <c r="Z525" s="300" t="s">
        <v>2833</v>
      </c>
      <c r="AA525" s="300"/>
      <c r="AB525" s="300"/>
      <c r="AC525" s="300"/>
      <c r="AD525" s="300"/>
      <c r="AE525" s="300"/>
      <c r="AF525" s="300"/>
      <c r="AG525" s="300" t="str">
        <f>IFERROR(IF(VLOOKUP(功能_33[[#This Row],[功能代號]],E:Q,11,FALSE)=0,"",VLOOKUP(功能_33[[#This Row],[功能代號]],E:Q,11,FALSE)),"")</f>
        <v>張舜雯</v>
      </c>
      <c r="AH525" s="300"/>
      <c r="AI525" s="300"/>
      <c r="AJ525" s="293"/>
      <c r="AL525" s="309" t="s">
        <v>2840</v>
      </c>
      <c r="AM525" s="293" t="s">
        <v>2841</v>
      </c>
      <c r="AN525" s="293" t="str">
        <f>VLOOKUP(功能_33[[#This Row],[功能代號]],需二審tmp!A:A,1,FALSE)</f>
        <v>L7904</v>
      </c>
      <c r="AO525" s="357">
        <v>44533</v>
      </c>
      <c r="AQ525" s="579" t="str">
        <f t="shared" si="52"/>
        <v/>
      </c>
      <c r="AR525" s="581" t="str">
        <f t="shared" si="53"/>
        <v/>
      </c>
      <c r="AS525" s="583" t="str">
        <f t="shared" si="54"/>
        <v>7-2</v>
      </c>
      <c r="AT525" s="585" t="str">
        <f t="shared" si="55"/>
        <v/>
      </c>
      <c r="AU525" s="587" t="str">
        <f t="shared" si="56"/>
        <v/>
      </c>
      <c r="AV525" s="589" t="str">
        <f t="shared" si="57"/>
        <v/>
      </c>
      <c r="AW525" s="613" t="str">
        <f>IFERROR(VLOOKUP(功能_33[[#This Row],[流程]],#REF!,1,FALSE),"")</f>
        <v/>
      </c>
    </row>
    <row r="526" spans="3:49" ht="27" x14ac:dyDescent="0.3">
      <c r="C526" s="293" t="s">
        <v>97</v>
      </c>
      <c r="D526" s="281" t="s">
        <v>2921</v>
      </c>
      <c r="E526" s="292" t="s">
        <v>1391</v>
      </c>
      <c r="F526" s="293" t="s">
        <v>1392</v>
      </c>
      <c r="G526" s="293" t="s">
        <v>1382</v>
      </c>
      <c r="H526" s="292" t="s">
        <v>485</v>
      </c>
      <c r="I526" s="292" t="s">
        <v>485</v>
      </c>
      <c r="J526" s="299"/>
      <c r="K526" s="300">
        <v>44530</v>
      </c>
      <c r="L526" s="300">
        <v>44530</v>
      </c>
      <c r="M526" s="300">
        <v>44536</v>
      </c>
      <c r="N526" s="292" t="str">
        <f>VLOOKUP(功能_33[[#This Row],[功能代號]],[5]外部輸出入介面!$C:$F,4,FALSE)</f>
        <v>林清河</v>
      </c>
      <c r="O526" s="292" t="str">
        <f>VLOOKUP(功能_33[[#This Row],[功能代號]],[5]外部輸出入介面!$C:$F,3,FALSE)</f>
        <v>張舜雯</v>
      </c>
      <c r="T526" s="292"/>
      <c r="V526" s="292"/>
      <c r="W526" s="292"/>
      <c r="X526" s="293" t="str">
        <f>VLOOKUP(功能_33[[#This Row],[User]],SKL放款!A:G,7,FALSE)</f>
        <v>放款管理課</v>
      </c>
      <c r="Y526" s="300">
        <v>44536</v>
      </c>
      <c r="Z526" s="300" t="s">
        <v>2833</v>
      </c>
      <c r="AA526" s="300"/>
      <c r="AB526" s="300"/>
      <c r="AC526" s="300"/>
      <c r="AD526" s="300"/>
      <c r="AE526" s="300"/>
      <c r="AF526" s="300"/>
      <c r="AG526" s="300" t="str">
        <f>IFERROR(IF(VLOOKUP(功能_33[[#This Row],[功能代號]],E:Q,11,FALSE)=0,"",VLOOKUP(功能_33[[#This Row],[功能代號]],E:Q,11,FALSE)),"")</f>
        <v>張舜雯</v>
      </c>
      <c r="AH526" s="300"/>
      <c r="AI526" s="300"/>
      <c r="AJ526" s="293"/>
      <c r="AL526" s="309" t="s">
        <v>2840</v>
      </c>
      <c r="AM526" s="293" t="s">
        <v>2841</v>
      </c>
      <c r="AN526" s="293" t="str">
        <f>VLOOKUP(功能_33[[#This Row],[功能代號]],需二審tmp!A:A,1,FALSE)</f>
        <v>L7204</v>
      </c>
      <c r="AQ526" s="579" t="str">
        <f t="shared" si="52"/>
        <v/>
      </c>
      <c r="AR526" s="581" t="str">
        <f t="shared" si="53"/>
        <v/>
      </c>
      <c r="AS526" s="583" t="str">
        <f t="shared" si="54"/>
        <v>7-2</v>
      </c>
      <c r="AT526" s="585" t="str">
        <f t="shared" si="55"/>
        <v/>
      </c>
      <c r="AU526" s="587" t="str">
        <f t="shared" si="56"/>
        <v/>
      </c>
      <c r="AV526" s="589" t="str">
        <f t="shared" si="57"/>
        <v/>
      </c>
      <c r="AW526" s="613" t="str">
        <f>IFERROR(VLOOKUP(功能_33[[#This Row],[流程]],#REF!,1,FALSE),"")</f>
        <v/>
      </c>
    </row>
    <row r="527" spans="3:49" ht="27" x14ac:dyDescent="0.3">
      <c r="C527" s="293" t="s">
        <v>97</v>
      </c>
      <c r="D527" s="281" t="s">
        <v>2921</v>
      </c>
      <c r="E527" s="292" t="s">
        <v>1393</v>
      </c>
      <c r="F527" s="293" t="s">
        <v>1394</v>
      </c>
      <c r="G527" s="293" t="s">
        <v>1382</v>
      </c>
      <c r="H527" s="292" t="s">
        <v>485</v>
      </c>
      <c r="I527" s="292" t="s">
        <v>485</v>
      </c>
      <c r="J527" s="299"/>
      <c r="K527" s="300">
        <v>44530</v>
      </c>
      <c r="L527" s="300">
        <v>44530</v>
      </c>
      <c r="M527" s="300">
        <f>IFERROR(IF(VLOOKUP(功能_33[[#This Row],[功能代號]],討論項目!A:H,8,FALSE)=0,"",VLOOKUP(功能_33[[#This Row],[功能代號]],討論項目!A:H,8,FALSE)),"")</f>
        <v>44533</v>
      </c>
      <c r="N527" s="292" t="str">
        <f>VLOOKUP(功能_33[[#This Row],[功能代號]],[5]外部輸出入介面!$C:$F,4,FALSE)</f>
        <v>林清河</v>
      </c>
      <c r="O527" s="292" t="str">
        <f>VLOOKUP(功能_33[[#This Row],[功能代號]],[5]外部輸出入介面!$C:$F,3,FALSE)</f>
        <v>蔡珮瑜</v>
      </c>
      <c r="T527" s="292"/>
      <c r="V527" s="292"/>
      <c r="W527" s="292"/>
      <c r="X527" s="293" t="str">
        <f>VLOOKUP(功能_33[[#This Row],[User]],SKL放款!A:G,7,FALSE)</f>
        <v>放款服務課</v>
      </c>
      <c r="Y527" s="300">
        <v>44533</v>
      </c>
      <c r="Z527" s="300" t="s">
        <v>2833</v>
      </c>
      <c r="AA527" s="300"/>
      <c r="AB527" s="300"/>
      <c r="AC527" s="300"/>
      <c r="AD527" s="300"/>
      <c r="AE527" s="300"/>
      <c r="AF527" s="300"/>
      <c r="AG527" s="300" t="str">
        <f>IFERROR(IF(VLOOKUP(功能_33[[#This Row],[功能代號]],E:Q,11,FALSE)=0,"",VLOOKUP(功能_33[[#This Row],[功能代號]],E:Q,11,FALSE)),"")</f>
        <v>蔡珮瑜</v>
      </c>
      <c r="AH527" s="300"/>
      <c r="AI527" s="300"/>
      <c r="AJ527" s="293"/>
      <c r="AL527" s="309" t="s">
        <v>2842</v>
      </c>
      <c r="AM527" s="293" t="s">
        <v>2843</v>
      </c>
      <c r="AN527" s="293" t="str">
        <f>VLOOKUP(功能_33[[#This Row],[功能代號]],需二審tmp!A:A,1,FALSE)</f>
        <v>L7203</v>
      </c>
      <c r="AO527" s="357">
        <v>44533</v>
      </c>
      <c r="AQ527" s="579" t="str">
        <f t="shared" si="52"/>
        <v/>
      </c>
      <c r="AR527" s="581" t="str">
        <f t="shared" si="53"/>
        <v/>
      </c>
      <c r="AS527" s="583" t="str">
        <f t="shared" si="54"/>
        <v>7-2</v>
      </c>
      <c r="AT527" s="585" t="str">
        <f t="shared" si="55"/>
        <v/>
      </c>
      <c r="AU527" s="587" t="str">
        <f t="shared" si="56"/>
        <v/>
      </c>
      <c r="AV527" s="589" t="str">
        <f t="shared" si="57"/>
        <v/>
      </c>
      <c r="AW527" s="613" t="str">
        <f>IFERROR(VLOOKUP(功能_33[[#This Row],[流程]],#REF!,1,FALSE),"")</f>
        <v/>
      </c>
    </row>
    <row r="528" spans="3:49" ht="81" x14ac:dyDescent="0.3">
      <c r="C528" s="293" t="s">
        <v>97</v>
      </c>
      <c r="D528" s="281" t="s">
        <v>2921</v>
      </c>
      <c r="E528" s="292" t="s">
        <v>1395</v>
      </c>
      <c r="F528" s="293" t="s">
        <v>1396</v>
      </c>
      <c r="G528" s="293" t="s">
        <v>1382</v>
      </c>
      <c r="H528" s="292" t="s">
        <v>485</v>
      </c>
      <c r="I528" s="292" t="s">
        <v>485</v>
      </c>
      <c r="J528" s="299"/>
      <c r="K528" s="300">
        <v>44530</v>
      </c>
      <c r="L528" s="300">
        <v>44530</v>
      </c>
      <c r="M528" s="300">
        <f>IFERROR(IF(VLOOKUP(功能_33[[#This Row],[功能代號]],討論項目!A:H,8,FALSE)=0,"",VLOOKUP(功能_33[[#This Row],[功能代號]],討論項目!A:H,8,FALSE)),"")</f>
        <v>44533</v>
      </c>
      <c r="N528" s="292" t="str">
        <f>VLOOKUP(功能_33[[#This Row],[功能代號]],[5]外部輸出入介面!$C:$F,4,FALSE)</f>
        <v>林清河</v>
      </c>
      <c r="O528" s="292" t="str">
        <f>VLOOKUP(功能_33[[#This Row],[功能代號]],[5]外部輸出入介面!$C:$F,3,FALSE)</f>
        <v>張舜雯</v>
      </c>
      <c r="T528" s="292"/>
      <c r="V528" s="292"/>
      <c r="W528" s="292"/>
      <c r="X528" s="293" t="str">
        <f>VLOOKUP(功能_33[[#This Row],[User]],SKL放款!A:G,7,FALSE)</f>
        <v>放款管理課</v>
      </c>
      <c r="Y528" s="300">
        <v>44533</v>
      </c>
      <c r="Z528" s="300" t="s">
        <v>2833</v>
      </c>
      <c r="AA528" s="300"/>
      <c r="AB528" s="300"/>
      <c r="AC528" s="300"/>
      <c r="AD528" s="300"/>
      <c r="AE528" s="300"/>
      <c r="AF528" s="300"/>
      <c r="AG528" s="300" t="str">
        <f>IFERROR(IF(VLOOKUP(功能_33[[#This Row],[功能代號]],E:Q,11,FALSE)=0,"",VLOOKUP(功能_33[[#This Row],[功能代號]],E:Q,11,FALSE)),"")</f>
        <v>張舜雯</v>
      </c>
      <c r="AH528" s="300"/>
      <c r="AI528" s="300"/>
      <c r="AJ528" s="293"/>
      <c r="AL528" s="309" t="s">
        <v>2844</v>
      </c>
      <c r="AM528" s="220" t="s">
        <v>2845</v>
      </c>
      <c r="AN528" s="293" t="str">
        <f>VLOOKUP(功能_33[[#This Row],[功能代號]],需二審tmp!A:A,1,FALSE)</f>
        <v>L7901</v>
      </c>
      <c r="AO528" s="357">
        <v>44533</v>
      </c>
      <c r="AQ528" s="579" t="str">
        <f t="shared" si="52"/>
        <v/>
      </c>
      <c r="AR528" s="581" t="str">
        <f t="shared" si="53"/>
        <v/>
      </c>
      <c r="AS528" s="583" t="str">
        <f t="shared" si="54"/>
        <v>7-2</v>
      </c>
      <c r="AT528" s="585" t="str">
        <f t="shared" si="55"/>
        <v/>
      </c>
      <c r="AU528" s="587" t="str">
        <f t="shared" si="56"/>
        <v/>
      </c>
      <c r="AV528" s="589" t="str">
        <f t="shared" si="57"/>
        <v/>
      </c>
      <c r="AW528" s="613" t="str">
        <f>IFERROR(VLOOKUP(功能_33[[#This Row],[流程]],#REF!,1,FALSE),"")</f>
        <v/>
      </c>
    </row>
    <row r="529" spans="1:49" ht="94.5" x14ac:dyDescent="0.3">
      <c r="A529" s="609">
        <v>44561</v>
      </c>
      <c r="C529" s="293" t="s">
        <v>97</v>
      </c>
      <c r="D529" s="281" t="s">
        <v>2921</v>
      </c>
      <c r="E529" s="292" t="s">
        <v>1397</v>
      </c>
      <c r="F529" s="293" t="s">
        <v>1398</v>
      </c>
      <c r="G529" s="293" t="s">
        <v>1382</v>
      </c>
      <c r="H529" s="292" t="s">
        <v>485</v>
      </c>
      <c r="I529" s="292" t="s">
        <v>485</v>
      </c>
      <c r="J529" s="299"/>
      <c r="K529" s="221">
        <v>44530</v>
      </c>
      <c r="L529" s="221">
        <v>44530</v>
      </c>
      <c r="M529" s="300"/>
      <c r="N529" s="292" t="str">
        <f>VLOOKUP(功能_33[[#This Row],[功能代號]],[5]外部輸出入介面!$C:$F,4,FALSE)</f>
        <v>林清河</v>
      </c>
      <c r="O529" s="292" t="str">
        <f>VLOOKUP(功能_33[[#This Row],[功能代號]],[5]外部輸出入介面!$C:$F,3,FALSE)</f>
        <v>蔡珮瑜</v>
      </c>
      <c r="T529" s="292"/>
      <c r="V529" s="292"/>
      <c r="W529" s="292"/>
      <c r="X529" s="293" t="str">
        <f>VLOOKUP(功能_33[[#This Row],[User]],SKL放款!A:G,7,FALSE)</f>
        <v>放款服務課</v>
      </c>
      <c r="Y529" s="300"/>
      <c r="Z529" s="300" t="s">
        <v>2833</v>
      </c>
      <c r="AA529" s="300"/>
      <c r="AB529" s="300"/>
      <c r="AC529" s="300"/>
      <c r="AD529" s="300"/>
      <c r="AE529" s="300"/>
      <c r="AF529" s="300"/>
      <c r="AG529" s="300" t="str">
        <f>IFERROR(IF(VLOOKUP(功能_33[[#This Row],[功能代號]],E:Q,11,FALSE)=0,"",VLOOKUP(功能_33[[#This Row],[功能代號]],E:Q,11,FALSE)),"")</f>
        <v>蔡珮瑜</v>
      </c>
      <c r="AH529" s="300"/>
      <c r="AI529" s="300"/>
      <c r="AJ529" s="293"/>
      <c r="AL529" s="309" t="s">
        <v>2846</v>
      </c>
      <c r="AM529" s="220" t="s">
        <v>2847</v>
      </c>
      <c r="AN529" s="293" t="str">
        <f>VLOOKUP(功能_33[[#This Row],[功能代號]],需二審tmp!A:A,1,FALSE)</f>
        <v>L7902</v>
      </c>
      <c r="AQ529" s="579" t="str">
        <f t="shared" si="52"/>
        <v/>
      </c>
      <c r="AR529" s="581" t="str">
        <f t="shared" si="53"/>
        <v/>
      </c>
      <c r="AS529" s="583" t="str">
        <f t="shared" si="54"/>
        <v/>
      </c>
      <c r="AT529" s="585" t="str">
        <f t="shared" si="55"/>
        <v/>
      </c>
      <c r="AU529" s="587" t="str">
        <f t="shared" si="56"/>
        <v/>
      </c>
      <c r="AV529" s="589" t="str">
        <f t="shared" si="57"/>
        <v>7-2</v>
      </c>
      <c r="AW529" s="613" t="str">
        <f>IFERROR(VLOOKUP(功能_33[[#This Row],[流程]],#REF!,1,FALSE),"")</f>
        <v/>
      </c>
    </row>
    <row r="530" spans="1:49" ht="13.5" customHeight="1" x14ac:dyDescent="0.3">
      <c r="C530" s="293" t="s">
        <v>97</v>
      </c>
      <c r="D530" s="281" t="s">
        <v>2946</v>
      </c>
      <c r="E530" s="292" t="s">
        <v>1399</v>
      </c>
      <c r="F530" s="282" t="s">
        <v>1400</v>
      </c>
      <c r="G530" s="293" t="s">
        <v>1401</v>
      </c>
      <c r="H530" s="292" t="s">
        <v>138</v>
      </c>
      <c r="I530" s="292" t="s">
        <v>206</v>
      </c>
      <c r="J530" s="299"/>
      <c r="K530" s="300">
        <v>44524</v>
      </c>
      <c r="L530" s="300">
        <v>44526</v>
      </c>
      <c r="M530" s="300">
        <v>44536</v>
      </c>
      <c r="N530" s="292" t="s">
        <v>10</v>
      </c>
      <c r="O530" s="292" t="s">
        <v>28</v>
      </c>
      <c r="T530" s="292"/>
      <c r="V530" s="292"/>
      <c r="W530" s="292"/>
      <c r="X530" s="293" t="str">
        <f>VLOOKUP(功能_33[[#This Row],[User]],SKL放款!A:G,7,FALSE)</f>
        <v>放款審查課</v>
      </c>
      <c r="Y530" s="300">
        <v>44533</v>
      </c>
      <c r="Z530" s="300" t="s">
        <v>135</v>
      </c>
      <c r="AA530" s="300" t="s">
        <v>3066</v>
      </c>
      <c r="AB530" s="300"/>
      <c r="AC530" s="300"/>
      <c r="AD530" s="300"/>
      <c r="AE530" s="300"/>
      <c r="AF530" s="300"/>
      <c r="AG530" s="300" t="str">
        <f>IFERROR(IF(VLOOKUP(功能_33[[#This Row],[功能代號]],E:Q,11,FALSE)=0,"",VLOOKUP(功能_33[[#This Row],[功能代號]],E:Q,11,FALSE)),"")</f>
        <v>施美娟</v>
      </c>
      <c r="AH530" s="300"/>
      <c r="AI530" s="300"/>
      <c r="AJ530" s="293"/>
      <c r="AL530" s="292" t="e">
        <f>VLOOKUP(功能_33[[#This Row],[功能代號]],'[4]20211001'!$A:$J,8,FALSE)</f>
        <v>#N/A</v>
      </c>
      <c r="AM530" s="293" t="e">
        <f>VLOOKUP(功能_33[[#This Row],[功能代號]],'[4]20211001'!$A:$J,9,FALSE)</f>
        <v>#N/A</v>
      </c>
      <c r="AN530" s="293" t="e">
        <f>VLOOKUP(功能_33[[#This Row],[功能代號]],需二審tmp!A:A,1,FALSE)</f>
        <v>#N/A</v>
      </c>
      <c r="AO530" s="357">
        <v>44533</v>
      </c>
      <c r="AQ530" s="579" t="str">
        <f t="shared" si="52"/>
        <v/>
      </c>
      <c r="AR530" s="581" t="str">
        <f t="shared" si="53"/>
        <v/>
      </c>
      <c r="AS530" s="583" t="str">
        <f t="shared" si="54"/>
        <v>7-1</v>
      </c>
      <c r="AT530" s="585" t="str">
        <f t="shared" si="55"/>
        <v/>
      </c>
      <c r="AU530" s="587" t="str">
        <f t="shared" si="56"/>
        <v/>
      </c>
      <c r="AV530" s="589" t="str">
        <f t="shared" si="57"/>
        <v/>
      </c>
      <c r="AW530" s="613" t="str">
        <f>IFERROR(VLOOKUP(功能_33[[#This Row],[流程]],#REF!,1,FALSE),"")</f>
        <v/>
      </c>
    </row>
    <row r="531" spans="1:49" ht="13.5" customHeight="1" x14ac:dyDescent="0.3">
      <c r="A531" s="609">
        <v>44547</v>
      </c>
      <c r="C531" s="293" t="s">
        <v>2949</v>
      </c>
      <c r="D531" s="293" t="s">
        <v>3043</v>
      </c>
      <c r="E531" s="292" t="s">
        <v>1402</v>
      </c>
      <c r="F531" s="282" t="s">
        <v>1403</v>
      </c>
      <c r="G531" s="282" t="s">
        <v>1404</v>
      </c>
      <c r="H531" s="292" t="s">
        <v>138</v>
      </c>
      <c r="I531" s="292" t="s">
        <v>138</v>
      </c>
      <c r="J531" s="299"/>
      <c r="K531" s="300">
        <v>44533</v>
      </c>
      <c r="L531" s="300">
        <v>44533</v>
      </c>
      <c r="M531" s="300"/>
      <c r="N531" s="292"/>
      <c r="O531" s="292"/>
      <c r="T531" s="292"/>
      <c r="V531" s="292"/>
      <c r="W531" s="292"/>
      <c r="X531" s="293" t="e">
        <f>VLOOKUP(功能_33[[#This Row],[User]],SKL放款!A:G,7,FALSE)</f>
        <v>#N/A</v>
      </c>
      <c r="Y531" s="300"/>
      <c r="Z531" s="300" t="s">
        <v>3033</v>
      </c>
      <c r="AA531" s="283"/>
      <c r="AB531" s="284"/>
      <c r="AC531" s="284"/>
      <c r="AD531" s="284"/>
      <c r="AE531" s="284"/>
      <c r="AF531" s="284"/>
      <c r="AG531" s="284" t="str">
        <f>IFERROR(IF(VLOOKUP(功能_33[[#This Row],[功能代號]],E:Q,11,FALSE)=0,"",VLOOKUP(功能_33[[#This Row],[功能代號]],E:Q,11,FALSE)),"")</f>
        <v/>
      </c>
      <c r="AH531" s="284"/>
      <c r="AI531" s="284"/>
      <c r="AJ531" s="293"/>
      <c r="AL531" s="292" t="e">
        <f>VLOOKUP(功能_33[[#This Row],[功能代號]],'[4]20211001'!$A:$J,8,FALSE)</f>
        <v>#N/A</v>
      </c>
      <c r="AM531" s="293" t="e">
        <f>VLOOKUP(功能_33[[#This Row],[功能代號]],'[4]20211001'!$A:$J,9,FALSE)</f>
        <v>#N/A</v>
      </c>
      <c r="AN531" s="293" t="e">
        <f>VLOOKUP(功能_33[[#This Row],[功能代號]],需二審tmp!A:A,1,FALSE)</f>
        <v>#N/A</v>
      </c>
      <c r="AQ531" s="579" t="str">
        <f t="shared" si="52"/>
        <v/>
      </c>
      <c r="AR531" s="581" t="str">
        <f t="shared" si="53"/>
        <v/>
      </c>
      <c r="AS531" s="583" t="str">
        <f t="shared" si="54"/>
        <v/>
      </c>
      <c r="AT531" s="585" t="str">
        <f t="shared" si="55"/>
        <v/>
      </c>
      <c r="AU531" s="587" t="str">
        <f t="shared" si="56"/>
        <v/>
      </c>
      <c r="AV531" s="589" t="str">
        <f t="shared" si="57"/>
        <v>LC.</v>
      </c>
      <c r="AW531" s="613" t="str">
        <f>IFERROR(VLOOKUP(功能_33[[#This Row],[流程]],#REF!,1,FALSE),"")</f>
        <v/>
      </c>
    </row>
    <row r="532" spans="1:49" ht="13.5" customHeight="1" x14ac:dyDescent="0.3">
      <c r="A532" s="609">
        <v>44547</v>
      </c>
      <c r="C532" s="293" t="s">
        <v>2949</v>
      </c>
      <c r="D532" s="293" t="s">
        <v>3043</v>
      </c>
      <c r="E532" s="292" t="s">
        <v>1405</v>
      </c>
      <c r="F532" s="282" t="s">
        <v>1406</v>
      </c>
      <c r="G532" s="282" t="s">
        <v>1407</v>
      </c>
      <c r="H532" s="292" t="s">
        <v>138</v>
      </c>
      <c r="I532" s="292" t="s">
        <v>138</v>
      </c>
      <c r="J532" s="299"/>
      <c r="K532" s="300">
        <v>44533</v>
      </c>
      <c r="L532" s="300">
        <v>44533</v>
      </c>
      <c r="M532" s="300"/>
      <c r="N532" s="292"/>
      <c r="O532" s="292"/>
      <c r="T532" s="292"/>
      <c r="V532" s="292"/>
      <c r="W532" s="292"/>
      <c r="X532" s="293" t="e">
        <f>VLOOKUP(功能_33[[#This Row],[User]],SKL放款!A:G,7,FALSE)</f>
        <v>#N/A</v>
      </c>
      <c r="Y532" s="300"/>
      <c r="Z532" s="300" t="s">
        <v>3033</v>
      </c>
      <c r="AA532" s="283"/>
      <c r="AB532" s="284"/>
      <c r="AC532" s="284"/>
      <c r="AD532" s="284"/>
      <c r="AE532" s="284"/>
      <c r="AF532" s="284"/>
      <c r="AG532" s="284" t="str">
        <f>IFERROR(IF(VLOOKUP(功能_33[[#This Row],[功能代號]],E:Q,11,FALSE)=0,"",VLOOKUP(功能_33[[#This Row],[功能代號]],E:Q,11,FALSE)),"")</f>
        <v/>
      </c>
      <c r="AH532" s="284"/>
      <c r="AI532" s="284"/>
      <c r="AJ532" s="293"/>
      <c r="AL532" s="292" t="e">
        <f>VLOOKUP(功能_33[[#This Row],[功能代號]],'[4]20211001'!$A:$J,8,FALSE)</f>
        <v>#N/A</v>
      </c>
      <c r="AM532" s="293" t="e">
        <f>VLOOKUP(功能_33[[#This Row],[功能代號]],'[4]20211001'!$A:$J,9,FALSE)</f>
        <v>#N/A</v>
      </c>
      <c r="AN532" s="293" t="e">
        <f>VLOOKUP(功能_33[[#This Row],[功能代號]],需二審tmp!A:A,1,FALSE)</f>
        <v>#N/A</v>
      </c>
      <c r="AQ532" s="579" t="str">
        <f t="shared" si="52"/>
        <v/>
      </c>
      <c r="AR532" s="581" t="str">
        <f t="shared" si="53"/>
        <v/>
      </c>
      <c r="AS532" s="583" t="str">
        <f t="shared" si="54"/>
        <v/>
      </c>
      <c r="AT532" s="585" t="str">
        <f t="shared" si="55"/>
        <v/>
      </c>
      <c r="AU532" s="587" t="str">
        <f t="shared" si="56"/>
        <v/>
      </c>
      <c r="AV532" s="589" t="str">
        <f t="shared" si="57"/>
        <v>LC.</v>
      </c>
      <c r="AW532" s="613" t="str">
        <f>IFERROR(VLOOKUP(功能_33[[#This Row],[流程]],#REF!,1,FALSE),"")</f>
        <v/>
      </c>
    </row>
    <row r="533" spans="1:49" ht="13.5" x14ac:dyDescent="0.3">
      <c r="A533" s="609">
        <v>44547</v>
      </c>
      <c r="C533" s="293" t="s">
        <v>2949</v>
      </c>
      <c r="D533" s="293" t="s">
        <v>3043</v>
      </c>
      <c r="E533" s="292" t="s">
        <v>1408</v>
      </c>
      <c r="F533" s="282" t="s">
        <v>1409</v>
      </c>
      <c r="G533" s="282" t="s">
        <v>1410</v>
      </c>
      <c r="H533" s="292" t="s">
        <v>138</v>
      </c>
      <c r="I533" s="292" t="s">
        <v>138</v>
      </c>
      <c r="J533" s="299"/>
      <c r="K533" s="300">
        <v>44533</v>
      </c>
      <c r="L533" s="300">
        <v>44533</v>
      </c>
      <c r="M533" s="300"/>
      <c r="N533" s="292"/>
      <c r="O533" s="292"/>
      <c r="T533" s="292"/>
      <c r="V533" s="292"/>
      <c r="W533" s="292"/>
      <c r="X533" s="293" t="e">
        <f>VLOOKUP(功能_33[[#This Row],[User]],SKL放款!A:G,7,FALSE)</f>
        <v>#N/A</v>
      </c>
      <c r="Y533" s="300"/>
      <c r="Z533" s="300" t="s">
        <v>2833</v>
      </c>
      <c r="AA533" s="283"/>
      <c r="AB533" s="284"/>
      <c r="AC533" s="284"/>
      <c r="AD533" s="284"/>
      <c r="AE533" s="284"/>
      <c r="AF533" s="284"/>
      <c r="AG533" s="284" t="str">
        <f>IFERROR(IF(VLOOKUP(功能_33[[#This Row],[功能代號]],E:Q,11,FALSE)=0,"",VLOOKUP(功能_33[[#This Row],[功能代號]],E:Q,11,FALSE)),"")</f>
        <v/>
      </c>
      <c r="AH533" s="284"/>
      <c r="AI533" s="284"/>
      <c r="AJ533" s="293"/>
      <c r="AL533" s="292" t="e">
        <f>VLOOKUP(功能_33[[#This Row],[功能代號]],'[4]20211001'!$A:$J,8,FALSE)</f>
        <v>#N/A</v>
      </c>
      <c r="AM533" s="293" t="e">
        <f>VLOOKUP(功能_33[[#This Row],[功能代號]],'[4]20211001'!$A:$J,9,FALSE)</f>
        <v>#N/A</v>
      </c>
      <c r="AN533" s="293" t="str">
        <f>VLOOKUP(功能_33[[#This Row],[功能代號]],需二審tmp!A:A,1,FALSE)</f>
        <v>LC003</v>
      </c>
      <c r="AQ533" s="579" t="str">
        <f t="shared" si="52"/>
        <v/>
      </c>
      <c r="AR533" s="581" t="str">
        <f t="shared" si="53"/>
        <v/>
      </c>
      <c r="AS533" s="583" t="str">
        <f t="shared" si="54"/>
        <v/>
      </c>
      <c r="AT533" s="585" t="str">
        <f t="shared" si="55"/>
        <v/>
      </c>
      <c r="AU533" s="587" t="str">
        <f t="shared" si="56"/>
        <v/>
      </c>
      <c r="AV533" s="589" t="str">
        <f t="shared" si="57"/>
        <v>LC.</v>
      </c>
      <c r="AW533" s="613" t="str">
        <f>IFERROR(VLOOKUP(功能_33[[#This Row],[流程]],#REF!,1,FALSE),"")</f>
        <v/>
      </c>
    </row>
    <row r="534" spans="1:49" ht="13.5" customHeight="1" x14ac:dyDescent="0.3">
      <c r="A534" s="609">
        <v>44547</v>
      </c>
      <c r="C534" s="293" t="s">
        <v>2949</v>
      </c>
      <c r="D534" s="293" t="s">
        <v>3043</v>
      </c>
      <c r="E534" s="292" t="s">
        <v>1411</v>
      </c>
      <c r="F534" s="282" t="s">
        <v>1412</v>
      </c>
      <c r="G534" s="282" t="s">
        <v>1407</v>
      </c>
      <c r="H534" s="292" t="s">
        <v>138</v>
      </c>
      <c r="I534" s="292" t="s">
        <v>138</v>
      </c>
      <c r="J534" s="299"/>
      <c r="K534" s="223">
        <v>44533</v>
      </c>
      <c r="L534" s="300">
        <v>44533</v>
      </c>
      <c r="M534" s="300"/>
      <c r="N534" s="292"/>
      <c r="O534" s="292"/>
      <c r="T534" s="292"/>
      <c r="V534" s="292"/>
      <c r="W534" s="292"/>
      <c r="X534" s="293" t="e">
        <f>VLOOKUP(功能_33[[#This Row],[User]],SKL放款!A:G,7,FALSE)</f>
        <v>#N/A</v>
      </c>
      <c r="Y534" s="300"/>
      <c r="Z534" s="300" t="s">
        <v>3033</v>
      </c>
      <c r="AA534" s="283"/>
      <c r="AB534" s="284"/>
      <c r="AC534" s="284"/>
      <c r="AD534" s="284"/>
      <c r="AE534" s="284"/>
      <c r="AF534" s="284"/>
      <c r="AG534" s="284" t="str">
        <f>IFERROR(IF(VLOOKUP(功能_33[[#This Row],[功能代號]],E:Q,11,FALSE)=0,"",VLOOKUP(功能_33[[#This Row],[功能代號]],E:Q,11,FALSE)),"")</f>
        <v/>
      </c>
      <c r="AH534" s="284"/>
      <c r="AI534" s="284"/>
      <c r="AJ534" s="293"/>
      <c r="AL534" s="292" t="e">
        <f>VLOOKUP(功能_33[[#This Row],[功能代號]],'[4]20211001'!$A:$J,8,FALSE)</f>
        <v>#N/A</v>
      </c>
      <c r="AM534" s="293" t="e">
        <f>VLOOKUP(功能_33[[#This Row],[功能代號]],'[4]20211001'!$A:$J,9,FALSE)</f>
        <v>#N/A</v>
      </c>
      <c r="AN534" s="293" t="e">
        <f>VLOOKUP(功能_33[[#This Row],[功能代號]],需二審tmp!A:A,1,FALSE)</f>
        <v>#N/A</v>
      </c>
      <c r="AQ534" s="579" t="str">
        <f t="shared" si="52"/>
        <v/>
      </c>
      <c r="AR534" s="581" t="str">
        <f t="shared" si="53"/>
        <v/>
      </c>
      <c r="AS534" s="583" t="str">
        <f t="shared" si="54"/>
        <v/>
      </c>
      <c r="AT534" s="585" t="str">
        <f t="shared" si="55"/>
        <v/>
      </c>
      <c r="AU534" s="587" t="str">
        <f t="shared" si="56"/>
        <v/>
      </c>
      <c r="AV534" s="589" t="str">
        <f t="shared" si="57"/>
        <v>LC.</v>
      </c>
      <c r="AW534" s="613" t="str">
        <f>IFERROR(VLOOKUP(功能_33[[#This Row],[流程]],#REF!,1,FALSE),"")</f>
        <v/>
      </c>
    </row>
    <row r="535" spans="1:49" ht="13.5" customHeight="1" x14ac:dyDescent="0.3">
      <c r="A535" s="609">
        <v>44547</v>
      </c>
      <c r="C535" s="293" t="s">
        <v>2949</v>
      </c>
      <c r="D535" s="293" t="s">
        <v>3043</v>
      </c>
      <c r="E535" s="292" t="s">
        <v>1413</v>
      </c>
      <c r="F535" s="282" t="s">
        <v>1414</v>
      </c>
      <c r="G535" s="282" t="s">
        <v>1407</v>
      </c>
      <c r="H535" s="292" t="s">
        <v>138</v>
      </c>
      <c r="I535" s="292" t="s">
        <v>138</v>
      </c>
      <c r="J535" s="299"/>
      <c r="K535" s="300">
        <v>44533</v>
      </c>
      <c r="L535" s="300">
        <v>44533</v>
      </c>
      <c r="M535" s="300"/>
      <c r="N535" s="292"/>
      <c r="O535" s="292"/>
      <c r="T535" s="292"/>
      <c r="V535" s="292"/>
      <c r="W535" s="292"/>
      <c r="X535" s="293" t="e">
        <f>VLOOKUP(功能_33[[#This Row],[User]],SKL放款!A:G,7,FALSE)</f>
        <v>#N/A</v>
      </c>
      <c r="Y535" s="300"/>
      <c r="Z535" s="300" t="s">
        <v>3033</v>
      </c>
      <c r="AA535" s="283"/>
      <c r="AB535" s="284"/>
      <c r="AC535" s="284"/>
      <c r="AD535" s="284"/>
      <c r="AE535" s="284"/>
      <c r="AF535" s="284"/>
      <c r="AG535" s="284" t="str">
        <f>IFERROR(IF(VLOOKUP(功能_33[[#This Row],[功能代號]],E:Q,11,FALSE)=0,"",VLOOKUP(功能_33[[#This Row],[功能代號]],E:Q,11,FALSE)),"")</f>
        <v/>
      </c>
      <c r="AH535" s="284"/>
      <c r="AI535" s="284"/>
      <c r="AJ535" s="293"/>
      <c r="AL535" s="292" t="e">
        <f>VLOOKUP(功能_33[[#This Row],[功能代號]],'[4]20211001'!$A:$J,8,FALSE)</f>
        <v>#N/A</v>
      </c>
      <c r="AM535" s="293" t="e">
        <f>VLOOKUP(功能_33[[#This Row],[功能代號]],'[4]20211001'!$A:$J,9,FALSE)</f>
        <v>#N/A</v>
      </c>
      <c r="AN535" s="293" t="e">
        <f>VLOOKUP(功能_33[[#This Row],[功能代號]],需二審tmp!A:A,1,FALSE)</f>
        <v>#N/A</v>
      </c>
      <c r="AQ535" s="579" t="str">
        <f t="shared" si="52"/>
        <v/>
      </c>
      <c r="AR535" s="581" t="str">
        <f t="shared" si="53"/>
        <v/>
      </c>
      <c r="AS535" s="583" t="str">
        <f t="shared" si="54"/>
        <v/>
      </c>
      <c r="AT535" s="585" t="str">
        <f t="shared" si="55"/>
        <v/>
      </c>
      <c r="AU535" s="587" t="str">
        <f t="shared" si="56"/>
        <v/>
      </c>
      <c r="AV535" s="589" t="str">
        <f t="shared" si="57"/>
        <v>LC.</v>
      </c>
      <c r="AW535" s="613" t="str">
        <f>IFERROR(VLOOKUP(功能_33[[#This Row],[流程]],#REF!,1,FALSE),"")</f>
        <v/>
      </c>
    </row>
    <row r="536" spans="1:49" ht="13.5" customHeight="1" x14ac:dyDescent="0.3">
      <c r="A536" s="609">
        <v>44547</v>
      </c>
      <c r="C536" s="293" t="s">
        <v>2949</v>
      </c>
      <c r="D536" s="293" t="s">
        <v>3043</v>
      </c>
      <c r="E536" s="292" t="s">
        <v>1415</v>
      </c>
      <c r="F536" s="282" t="s">
        <v>1416</v>
      </c>
      <c r="G536" s="282" t="s">
        <v>1404</v>
      </c>
      <c r="H536" s="292" t="s">
        <v>138</v>
      </c>
      <c r="I536" s="292" t="s">
        <v>138</v>
      </c>
      <c r="J536" s="299"/>
      <c r="K536" s="300">
        <v>44533</v>
      </c>
      <c r="L536" s="300">
        <v>44533</v>
      </c>
      <c r="M536" s="300"/>
      <c r="N536" s="292"/>
      <c r="O536" s="292"/>
      <c r="T536" s="292"/>
      <c r="V536" s="292"/>
      <c r="W536" s="292"/>
      <c r="X536" s="293" t="e">
        <f>VLOOKUP(功能_33[[#This Row],[User]],SKL放款!A:G,7,FALSE)</f>
        <v>#N/A</v>
      </c>
      <c r="Y536" s="300"/>
      <c r="Z536" s="300" t="s">
        <v>2833</v>
      </c>
      <c r="AA536" s="283"/>
      <c r="AB536" s="284"/>
      <c r="AC536" s="284"/>
      <c r="AD536" s="284"/>
      <c r="AE536" s="284"/>
      <c r="AF536" s="284"/>
      <c r="AG536" s="284" t="str">
        <f>IFERROR(IF(VLOOKUP(功能_33[[#This Row],[功能代號]],E:Q,11,FALSE)=0,"",VLOOKUP(功能_33[[#This Row],[功能代號]],E:Q,11,FALSE)),"")</f>
        <v/>
      </c>
      <c r="AH536" s="284"/>
      <c r="AI536" s="284"/>
      <c r="AJ536" s="293"/>
      <c r="AL536" s="292" t="e">
        <f>VLOOKUP(功能_33[[#This Row],[功能代號]],'[4]20211001'!$A:$J,8,FALSE)</f>
        <v>#N/A</v>
      </c>
      <c r="AM536" s="293" t="e">
        <f>VLOOKUP(功能_33[[#This Row],[功能代號]],'[4]20211001'!$A:$J,9,FALSE)</f>
        <v>#N/A</v>
      </c>
      <c r="AN536" s="293" t="str">
        <f>VLOOKUP(功能_33[[#This Row],[功能代號]],需二審tmp!A:A,1,FALSE)</f>
        <v>LC009</v>
      </c>
      <c r="AQ536" s="579" t="str">
        <f t="shared" si="52"/>
        <v/>
      </c>
      <c r="AR536" s="581" t="str">
        <f t="shared" si="53"/>
        <v/>
      </c>
      <c r="AS536" s="583" t="str">
        <f t="shared" si="54"/>
        <v/>
      </c>
      <c r="AT536" s="585" t="str">
        <f t="shared" si="55"/>
        <v/>
      </c>
      <c r="AU536" s="587" t="str">
        <f t="shared" si="56"/>
        <v/>
      </c>
      <c r="AV536" s="589" t="str">
        <f t="shared" si="57"/>
        <v>LC.</v>
      </c>
      <c r="AW536" s="613" t="str">
        <f>IFERROR(VLOOKUP(功能_33[[#This Row],[流程]],#REF!,1,FALSE),"")</f>
        <v/>
      </c>
    </row>
    <row r="537" spans="1:49" ht="13.5" customHeight="1" x14ac:dyDescent="0.3">
      <c r="A537" s="609">
        <v>44547</v>
      </c>
      <c r="C537" s="293" t="s">
        <v>2949</v>
      </c>
      <c r="D537" s="293" t="s">
        <v>3043</v>
      </c>
      <c r="E537" s="292" t="s">
        <v>1417</v>
      </c>
      <c r="F537" s="282" t="s">
        <v>1418</v>
      </c>
      <c r="G537" s="282" t="s">
        <v>1404</v>
      </c>
      <c r="H537" s="292" t="s">
        <v>138</v>
      </c>
      <c r="I537" s="292" t="s">
        <v>138</v>
      </c>
      <c r="J537" s="299"/>
      <c r="K537" s="223">
        <v>44533</v>
      </c>
      <c r="L537" s="300">
        <v>44533</v>
      </c>
      <c r="M537" s="300"/>
      <c r="N537" s="292"/>
      <c r="O537" s="292"/>
      <c r="T537" s="292"/>
      <c r="V537" s="292"/>
      <c r="W537" s="292"/>
      <c r="X537" s="293" t="e">
        <f>VLOOKUP(功能_33[[#This Row],[User]],SKL放款!A:G,7,FALSE)</f>
        <v>#N/A</v>
      </c>
      <c r="Y537" s="300"/>
      <c r="Z537" s="300" t="s">
        <v>3033</v>
      </c>
      <c r="AA537" s="283"/>
      <c r="AB537" s="284"/>
      <c r="AC537" s="284"/>
      <c r="AD537" s="284"/>
      <c r="AE537" s="284"/>
      <c r="AF537" s="284"/>
      <c r="AG537" s="284" t="str">
        <f>IFERROR(IF(VLOOKUP(功能_33[[#This Row],[功能代號]],E:Q,11,FALSE)=0,"",VLOOKUP(功能_33[[#This Row],[功能代號]],E:Q,11,FALSE)),"")</f>
        <v/>
      </c>
      <c r="AH537" s="284"/>
      <c r="AI537" s="284"/>
      <c r="AJ537" s="293"/>
      <c r="AL537" s="292" t="e">
        <f>VLOOKUP(功能_33[[#This Row],[功能代號]],'[4]20211001'!$A:$J,8,FALSE)</f>
        <v>#N/A</v>
      </c>
      <c r="AM537" s="293" t="e">
        <f>VLOOKUP(功能_33[[#This Row],[功能代號]],'[4]20211001'!$A:$J,9,FALSE)</f>
        <v>#N/A</v>
      </c>
      <c r="AN537" s="293" t="e">
        <f>VLOOKUP(功能_33[[#This Row],[功能代號]],需二審tmp!A:A,1,FALSE)</f>
        <v>#N/A</v>
      </c>
      <c r="AQ537" s="579" t="str">
        <f t="shared" si="52"/>
        <v/>
      </c>
      <c r="AR537" s="581" t="str">
        <f t="shared" si="53"/>
        <v/>
      </c>
      <c r="AS537" s="583" t="str">
        <f t="shared" si="54"/>
        <v/>
      </c>
      <c r="AT537" s="585" t="str">
        <f t="shared" si="55"/>
        <v/>
      </c>
      <c r="AU537" s="587" t="str">
        <f t="shared" si="56"/>
        <v/>
      </c>
      <c r="AV537" s="589" t="str">
        <f t="shared" si="57"/>
        <v>LC.</v>
      </c>
      <c r="AW537" s="613" t="str">
        <f>IFERROR(VLOOKUP(功能_33[[#This Row],[流程]],#REF!,1,FALSE),"")</f>
        <v/>
      </c>
    </row>
    <row r="538" spans="1:49" ht="13.5" customHeight="1" x14ac:dyDescent="0.3">
      <c r="A538" s="609">
        <v>44547</v>
      </c>
      <c r="C538" s="293" t="s">
        <v>2949</v>
      </c>
      <c r="D538" s="293" t="s">
        <v>3043</v>
      </c>
      <c r="E538" s="292" t="s">
        <v>1419</v>
      </c>
      <c r="F538" s="282" t="s">
        <v>1420</v>
      </c>
      <c r="G538" s="282" t="s">
        <v>1404</v>
      </c>
      <c r="H538" s="292" t="s">
        <v>138</v>
      </c>
      <c r="I538" s="292" t="s">
        <v>138</v>
      </c>
      <c r="J538" s="299"/>
      <c r="K538" s="300">
        <v>44533</v>
      </c>
      <c r="L538" s="300">
        <v>44533</v>
      </c>
      <c r="M538" s="300">
        <f>IFERROR(IF(VLOOKUP(功能_33[[#This Row],[功能代號]],討論項目!A:H,8,FALSE)=0,"",VLOOKUP(功能_33[[#This Row],[功能代號]],討論項目!A:H,8,FALSE)),"")</f>
        <v>44446</v>
      </c>
      <c r="N538" s="292"/>
      <c r="O538" s="292"/>
      <c r="T538" s="292"/>
      <c r="V538" s="292"/>
      <c r="W538" s="292"/>
      <c r="X538" s="293" t="e">
        <f>VLOOKUP(功能_33[[#This Row],[User]],SKL放款!A:G,7,FALSE)</f>
        <v>#N/A</v>
      </c>
      <c r="Y538" s="300"/>
      <c r="Z538" s="300" t="s">
        <v>2833</v>
      </c>
      <c r="AA538" s="283"/>
      <c r="AB538" s="284"/>
      <c r="AC538" s="284"/>
      <c r="AD538" s="284"/>
      <c r="AE538" s="284"/>
      <c r="AF538" s="284"/>
      <c r="AG538" s="284" t="str">
        <f>IFERROR(IF(VLOOKUP(功能_33[[#This Row],[功能代號]],E:Q,11,FALSE)=0,"",VLOOKUP(功能_33[[#This Row],[功能代號]],E:Q,11,FALSE)),"")</f>
        <v/>
      </c>
      <c r="AH538" s="284"/>
      <c r="AI538" s="284"/>
      <c r="AJ538" s="293"/>
      <c r="AL538" s="292" t="e">
        <f>VLOOKUP(功能_33[[#This Row],[功能代號]],'[4]20211001'!$A:$J,8,FALSE)</f>
        <v>#N/A</v>
      </c>
      <c r="AM538" s="293" t="e">
        <f>VLOOKUP(功能_33[[#This Row],[功能代號]],'[4]20211001'!$A:$J,9,FALSE)</f>
        <v>#N/A</v>
      </c>
      <c r="AN538" s="293" t="str">
        <f>VLOOKUP(功能_33[[#This Row],[功能代號]],需二審tmp!A:A,1,FALSE)</f>
        <v>LC011</v>
      </c>
      <c r="AQ538" s="579" t="str">
        <f t="shared" si="52"/>
        <v/>
      </c>
      <c r="AR538" s="581" t="str">
        <f t="shared" si="53"/>
        <v/>
      </c>
      <c r="AS538" s="583" t="str">
        <f t="shared" si="54"/>
        <v/>
      </c>
      <c r="AT538" s="585" t="str">
        <f t="shared" si="55"/>
        <v/>
      </c>
      <c r="AU538" s="587" t="str">
        <f t="shared" si="56"/>
        <v>LC.</v>
      </c>
      <c r="AV538" s="589" t="str">
        <f t="shared" si="57"/>
        <v/>
      </c>
      <c r="AW538" s="613" t="str">
        <f>IFERROR(VLOOKUP(功能_33[[#This Row],[流程]],#REF!,1,FALSE),"")</f>
        <v/>
      </c>
    </row>
    <row r="539" spans="1:49" ht="13.5" customHeight="1" x14ac:dyDescent="0.3">
      <c r="A539" s="609">
        <v>44547</v>
      </c>
      <c r="C539" s="293" t="s">
        <v>2949</v>
      </c>
      <c r="D539" s="293" t="s">
        <v>3043</v>
      </c>
      <c r="E539" s="292" t="s">
        <v>1421</v>
      </c>
      <c r="F539" s="282" t="s">
        <v>1422</v>
      </c>
      <c r="G539" s="282" t="s">
        <v>1404</v>
      </c>
      <c r="H539" s="292" t="s">
        <v>138</v>
      </c>
      <c r="I539" s="292" t="s">
        <v>138</v>
      </c>
      <c r="J539" s="299"/>
      <c r="K539" s="300">
        <v>44533</v>
      </c>
      <c r="L539" s="300">
        <v>44533</v>
      </c>
      <c r="M539" s="300"/>
      <c r="N539" s="292"/>
      <c r="O539" s="292"/>
      <c r="T539" s="292"/>
      <c r="V539" s="292"/>
      <c r="W539" s="292"/>
      <c r="X539" s="293" t="e">
        <f>VLOOKUP(功能_33[[#This Row],[User]],SKL放款!A:G,7,FALSE)</f>
        <v>#N/A</v>
      </c>
      <c r="Y539" s="300"/>
      <c r="Z539" s="300" t="s">
        <v>3033</v>
      </c>
      <c r="AA539" s="283"/>
      <c r="AB539" s="284"/>
      <c r="AC539" s="284"/>
      <c r="AD539" s="284"/>
      <c r="AE539" s="284"/>
      <c r="AF539" s="284"/>
      <c r="AG539" s="284" t="str">
        <f>IFERROR(IF(VLOOKUP(功能_33[[#This Row],[功能代號]],E:Q,11,FALSE)=0,"",VLOOKUP(功能_33[[#This Row],[功能代號]],E:Q,11,FALSE)),"")</f>
        <v/>
      </c>
      <c r="AH539" s="284"/>
      <c r="AI539" s="284"/>
      <c r="AJ539" s="293"/>
      <c r="AL539" s="292" t="e">
        <f>VLOOKUP(功能_33[[#This Row],[功能代號]],'[4]20211001'!$A:$J,8,FALSE)</f>
        <v>#N/A</v>
      </c>
      <c r="AM539" s="293" t="e">
        <f>VLOOKUP(功能_33[[#This Row],[功能代號]],'[4]20211001'!$A:$J,9,FALSE)</f>
        <v>#N/A</v>
      </c>
      <c r="AN539" s="293" t="e">
        <f>VLOOKUP(功能_33[[#This Row],[功能代號]],需二審tmp!A:A,1,FALSE)</f>
        <v>#N/A</v>
      </c>
      <c r="AQ539" s="579" t="str">
        <f t="shared" si="52"/>
        <v/>
      </c>
      <c r="AR539" s="581" t="str">
        <f t="shared" si="53"/>
        <v/>
      </c>
      <c r="AS539" s="583" t="str">
        <f t="shared" si="54"/>
        <v/>
      </c>
      <c r="AT539" s="585" t="str">
        <f t="shared" si="55"/>
        <v/>
      </c>
      <c r="AU539" s="587" t="str">
        <f t="shared" si="56"/>
        <v/>
      </c>
      <c r="AV539" s="589" t="str">
        <f t="shared" si="57"/>
        <v>LC.</v>
      </c>
      <c r="AW539" s="613" t="str">
        <f>IFERROR(VLOOKUP(功能_33[[#This Row],[流程]],#REF!,1,FALSE),"")</f>
        <v/>
      </c>
    </row>
    <row r="540" spans="1:49" s="509" customFormat="1" x14ac:dyDescent="0.3">
      <c r="A540" s="610"/>
      <c r="C540" s="510"/>
      <c r="D540" s="511"/>
      <c r="F540" s="512"/>
      <c r="G540" s="512"/>
      <c r="I540" s="512"/>
      <c r="J540" s="513"/>
      <c r="K540" s="510"/>
      <c r="L540" s="514"/>
      <c r="M540" s="510"/>
      <c r="P540" s="515"/>
      <c r="Q540" s="510"/>
      <c r="R540" s="510"/>
      <c r="S540" s="510"/>
      <c r="T540" s="514"/>
      <c r="U540" s="510"/>
      <c r="Y540" s="510"/>
      <c r="Z540" s="510"/>
      <c r="AE540" s="516"/>
      <c r="AF540" s="517"/>
      <c r="AH540" s="512"/>
      <c r="AI540" s="512"/>
      <c r="AJ540" s="512"/>
      <c r="AK540" s="518"/>
      <c r="AL540" s="510"/>
      <c r="AO540" s="508"/>
      <c r="AP540" s="508"/>
    </row>
    <row r="541" spans="1:49" x14ac:dyDescent="0.3">
      <c r="AQ541" s="503">
        <f>COUNTIF(AQ2:AQ539,"&gt;&lt;")</f>
        <v>185</v>
      </c>
      <c r="AR541" s="503">
        <f t="shared" ref="AR541:AV541" si="58">COUNTIF(AR2:AR539,"&gt;&lt;")</f>
        <v>185</v>
      </c>
      <c r="AS541" s="503">
        <f t="shared" si="58"/>
        <v>93</v>
      </c>
      <c r="AT541" s="503">
        <f t="shared" si="58"/>
        <v>18</v>
      </c>
      <c r="AU541" s="503">
        <f t="shared" si="58"/>
        <v>2</v>
      </c>
      <c r="AV541" s="503">
        <f t="shared" si="58"/>
        <v>55</v>
      </c>
      <c r="AW541" s="293">
        <f>SUM(AQ541:AV541)</f>
        <v>538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D679-944B-4BB0-90BD-14CB4184677E}">
  <sheetPr>
    <tabColor theme="7" tint="0.79998168889431442"/>
  </sheetPr>
  <dimension ref="C1:F5"/>
  <sheetViews>
    <sheetView workbookViewId="0">
      <selection activeCell="I8" sqref="I8"/>
    </sheetView>
  </sheetViews>
  <sheetFormatPr defaultRowHeight="14.5" x14ac:dyDescent="0.3"/>
  <cols>
    <col min="1" max="3" width="8.796875" style="461"/>
    <col min="4" max="4" width="27.5" style="461" bestFit="1" customWidth="1"/>
    <col min="5" max="16384" width="8.796875" style="461"/>
  </cols>
  <sheetData>
    <row r="1" spans="3:6" x14ac:dyDescent="0.3">
      <c r="C1" s="463" t="s">
        <v>3180</v>
      </c>
      <c r="D1" s="463" t="s">
        <v>3179</v>
      </c>
      <c r="E1" s="463" t="s">
        <v>2833</v>
      </c>
      <c r="F1" s="463" t="s">
        <v>3178</v>
      </c>
    </row>
    <row r="2" spans="3:6" x14ac:dyDescent="0.3">
      <c r="C2" s="461" t="s">
        <v>3176</v>
      </c>
      <c r="D2" s="472" t="s">
        <v>1472</v>
      </c>
      <c r="E2" s="461">
        <v>8</v>
      </c>
      <c r="F2" s="461">
        <v>10</v>
      </c>
    </row>
    <row r="3" spans="3:6" x14ac:dyDescent="0.3">
      <c r="D3" s="472" t="s">
        <v>2902</v>
      </c>
      <c r="E3" s="461">
        <v>1</v>
      </c>
      <c r="F3" s="461">
        <v>5</v>
      </c>
    </row>
    <row r="4" spans="3:6" x14ac:dyDescent="0.3">
      <c r="D4" s="472" t="s">
        <v>2974</v>
      </c>
      <c r="E4" s="461">
        <v>6</v>
      </c>
      <c r="F4" s="461">
        <v>7</v>
      </c>
    </row>
    <row r="5" spans="3:6" x14ac:dyDescent="0.3">
      <c r="C5" s="463" t="s">
        <v>2983</v>
      </c>
      <c r="D5" s="463"/>
      <c r="E5" s="463">
        <f>SUM(E2:E4)</f>
        <v>15</v>
      </c>
      <c r="F5" s="463">
        <f>SUM(F2:F4)</f>
        <v>22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E22"/>
  <sheetViews>
    <sheetView workbookViewId="0">
      <selection activeCell="G16" sqref="G16"/>
    </sheetView>
  </sheetViews>
  <sheetFormatPr defaultColWidth="8.69921875" defaultRowHeight="14.5" x14ac:dyDescent="0.3"/>
  <cols>
    <col min="1" max="1" width="12.59765625" style="168" bestFit="1" customWidth="1"/>
    <col min="2" max="2" width="3.19921875" style="166" bestFit="1" customWidth="1"/>
    <col min="3" max="3" width="3.3984375" style="166" bestFit="1" customWidth="1"/>
    <col min="4" max="4" width="15.8984375" style="166" bestFit="1" customWidth="1"/>
    <col min="5" max="5" width="28.8984375" style="166" bestFit="1" customWidth="1"/>
    <col min="6" max="6" width="6.3984375" style="166" bestFit="1" customWidth="1"/>
    <col min="7" max="7" width="27.69921875" style="166" bestFit="1" customWidth="1"/>
    <col min="8" max="8" width="37.59765625" style="166" bestFit="1" customWidth="1"/>
    <col min="9" max="10" width="7.3984375" style="166" bestFit="1" customWidth="1"/>
    <col min="11" max="11" width="11.3984375" style="166" bestFit="1" customWidth="1"/>
    <col min="12" max="12" width="12.69921875" style="166" bestFit="1" customWidth="1"/>
    <col min="13" max="13" width="8.69921875" style="166" customWidth="1"/>
    <col min="14" max="15" width="11.3984375" style="166" bestFit="1" customWidth="1"/>
    <col min="16" max="17" width="7.3984375" style="166" bestFit="1" customWidth="1"/>
    <col min="18" max="18" width="10.19921875" style="166" bestFit="1" customWidth="1"/>
    <col min="19" max="25" width="8.69921875" style="166" customWidth="1"/>
    <col min="26" max="26" width="11.3984375" style="166" bestFit="1" customWidth="1"/>
    <col min="27" max="27" width="10.19921875" style="166" bestFit="1" customWidth="1"/>
    <col min="28" max="31" width="11.3984375" style="166" bestFit="1" customWidth="1"/>
    <col min="32" max="32" width="5.3984375" style="166" bestFit="1" customWidth="1"/>
    <col min="33" max="33" width="3.69921875" style="166" bestFit="1" customWidth="1"/>
    <col min="34" max="34" width="6.3984375" style="166" bestFit="1" customWidth="1"/>
    <col min="35" max="35" width="8.8984375" style="166" bestFit="1" customWidth="1"/>
    <col min="36" max="39" width="8.69921875" style="166" customWidth="1"/>
    <col min="40" max="16384" width="8.69921875" style="166"/>
  </cols>
  <sheetData>
    <row r="1" spans="1:57" x14ac:dyDescent="0.3">
      <c r="A1" s="168" t="s">
        <v>1423</v>
      </c>
      <c r="R1" s="166" t="s">
        <v>1424</v>
      </c>
    </row>
    <row r="2" spans="1:57" s="255" customFormat="1" ht="14.25" customHeight="1" x14ac:dyDescent="0.3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91</v>
      </c>
      <c r="E2" s="136" t="s">
        <v>1425</v>
      </c>
      <c r="F2" s="1" t="s">
        <v>1426</v>
      </c>
      <c r="G2" s="44" t="s">
        <v>1427</v>
      </c>
      <c r="H2" s="136" t="s">
        <v>1428</v>
      </c>
      <c r="I2" s="1" t="s">
        <v>195</v>
      </c>
      <c r="J2" s="1" t="s">
        <v>139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174</v>
      </c>
      <c r="R2" s="136" t="s">
        <v>1429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Row],[功能代號]],[6]交易清單!$E:$E,1,FALSE)</f>
        <v>L1001</v>
      </c>
    </row>
    <row r="3" spans="1:57" s="255" customFormat="1" ht="14.25" customHeight="1" x14ac:dyDescent="0.3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91</v>
      </c>
      <c r="E3" s="136" t="s">
        <v>1425</v>
      </c>
      <c r="F3" s="1" t="s">
        <v>1430</v>
      </c>
      <c r="G3" s="44" t="s">
        <v>1427</v>
      </c>
      <c r="H3" s="136" t="s">
        <v>1431</v>
      </c>
      <c r="I3" s="1" t="s">
        <v>195</v>
      </c>
      <c r="J3" s="1" t="s">
        <v>139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174</v>
      </c>
      <c r="R3" s="136" t="s">
        <v>1432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Row],[功能代號]],[6]交易清單!$E:$E,1,FALSE)</f>
        <v>L1101</v>
      </c>
    </row>
    <row r="4" spans="1:57" x14ac:dyDescent="0.3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98</v>
      </c>
      <c r="E4" s="136"/>
      <c r="F4" s="1" t="s">
        <v>1433</v>
      </c>
      <c r="G4" s="136" t="s">
        <v>1434</v>
      </c>
      <c r="H4" s="136" t="s">
        <v>1435</v>
      </c>
      <c r="I4" s="1" t="s">
        <v>195</v>
      </c>
      <c r="J4" s="1" t="s">
        <v>318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1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Row],[功能代號]],[6]交易清單!$E:$E,1,FALSE)</f>
        <v>L1102</v>
      </c>
      <c r="AJ4" s="140"/>
      <c r="AK4" s="146" t="e">
        <f>#REF!</f>
        <v>#REF!</v>
      </c>
      <c r="AL4" s="136"/>
    </row>
    <row r="5" spans="1:57" s="255" customFormat="1" ht="14.25" customHeight="1" x14ac:dyDescent="0.3">
      <c r="A5" s="168">
        <v>44508</v>
      </c>
      <c r="B5" s="135">
        <v>207</v>
      </c>
      <c r="C5" s="136" t="s">
        <v>1436</v>
      </c>
      <c r="D5" s="136" t="s">
        <v>93</v>
      </c>
      <c r="E5" s="136"/>
      <c r="F5" s="1" t="s">
        <v>1437</v>
      </c>
      <c r="G5" s="44" t="s">
        <v>1438</v>
      </c>
      <c r="H5" s="136" t="s">
        <v>1439</v>
      </c>
      <c r="I5" s="1" t="s">
        <v>195</v>
      </c>
      <c r="J5" s="1" t="s">
        <v>196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1440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 x14ac:dyDescent="0.3">
      <c r="A6" s="168">
        <v>44509</v>
      </c>
      <c r="B6" s="222">
        <v>43</v>
      </c>
      <c r="C6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3" t="s">
        <v>92</v>
      </c>
      <c r="E6" s="293" t="s">
        <v>264</v>
      </c>
      <c r="F6" s="292" t="s">
        <v>1441</v>
      </c>
      <c r="G6" s="293" t="s">
        <v>1442</v>
      </c>
      <c r="H6" s="136" t="s">
        <v>1443</v>
      </c>
      <c r="I6" s="292" t="s">
        <v>195</v>
      </c>
      <c r="J6" s="292" t="s">
        <v>196</v>
      </c>
      <c r="K6" s="226"/>
      <c r="L6" s="300">
        <v>44432</v>
      </c>
      <c r="M6" s="300">
        <v>44432</v>
      </c>
      <c r="N6" s="300" t="str">
        <f>IFERROR(IF(VLOOKUP(功能_33[[#This Row],[功能代號]],討論項目!B:I,8,FALSE)=0,"",VLOOKUP(功能_33[[#This Row],[功能代號]],討論項目!B:I,8,FALSE)),"")</f>
        <v/>
      </c>
      <c r="O6" s="292" t="s">
        <v>10</v>
      </c>
      <c r="P6" s="292" t="s">
        <v>13</v>
      </c>
      <c r="Q6" s="271" t="s">
        <v>230</v>
      </c>
      <c r="R6" s="292"/>
      <c r="S6" s="292"/>
      <c r="T6" s="292"/>
      <c r="U6" s="292"/>
      <c r="V6" s="292"/>
      <c r="W6" s="292"/>
      <c r="X6" s="292"/>
      <c r="Y6" s="293" t="e">
        <f>VLOOKUP(功能_33[[#This Row],[User]],SKL放款!B:H,7,FALSE)</f>
        <v>#N/A</v>
      </c>
      <c r="Z6" s="225">
        <f>IF(功能_33[[#This Row],[實際展示]]="","",功能_33[[#This Row],[實際展示]]+14)</f>
        <v>44417</v>
      </c>
      <c r="AA6" s="225"/>
      <c r="AB6" s="300">
        <v>44515</v>
      </c>
      <c r="AC6" s="300" t="s">
        <v>135</v>
      </c>
      <c r="AD6" s="300"/>
      <c r="AE6" s="300"/>
      <c r="AF6" s="300"/>
      <c r="AG6" s="356"/>
      <c r="AH6" s="300" t="str">
        <f>IFERROR(IF(VLOOKUP(功能_33[[#This Row],[功能代號]],F:R,11,FALSE)=0,"",VLOOKUP(功能_33[[#This Row],[功能代號]],F:R,11,FALSE)),"")</f>
        <v/>
      </c>
      <c r="AI6" s="300"/>
      <c r="AJ6" s="300"/>
      <c r="AK6" s="293"/>
      <c r="AL6" s="225"/>
      <c r="AM6" s="292"/>
      <c r="AN6" s="293"/>
      <c r="AO6" s="293" t="e">
        <f>VLOOKUP(功能_33[[#This Row],[功能代號]],#REF!,1,FALSE)</f>
        <v>#REF!</v>
      </c>
    </row>
    <row r="7" spans="1:57" x14ac:dyDescent="0.3">
      <c r="A7" s="168">
        <v>44509</v>
      </c>
      <c r="B7" s="222">
        <v>46</v>
      </c>
      <c r="C7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3" t="s">
        <v>92</v>
      </c>
      <c r="E7" s="293" t="s">
        <v>264</v>
      </c>
      <c r="F7" s="292" t="s">
        <v>1444</v>
      </c>
      <c r="G7" s="293" t="s">
        <v>1445</v>
      </c>
      <c r="H7" s="136" t="s">
        <v>1443</v>
      </c>
      <c r="I7" s="292" t="s">
        <v>195</v>
      </c>
      <c r="J7" s="292" t="s">
        <v>196</v>
      </c>
      <c r="K7" s="226"/>
      <c r="L7" s="300">
        <v>44432</v>
      </c>
      <c r="M7" s="300">
        <v>44432</v>
      </c>
      <c r="N7" s="300" t="str">
        <f>IFERROR(IF(VLOOKUP(功能_33[[#This Row],[功能代號]],討論項目!B:I,8,FALSE)=0,"",VLOOKUP(功能_33[[#This Row],[功能代號]],討論項目!B:I,8,FALSE)),"")</f>
        <v/>
      </c>
      <c r="O7" s="292" t="s">
        <v>10</v>
      </c>
      <c r="P7" s="292" t="s">
        <v>13</v>
      </c>
      <c r="Q7" s="271" t="s">
        <v>230</v>
      </c>
      <c r="R7" s="292"/>
      <c r="S7" s="292"/>
      <c r="T7" s="292"/>
      <c r="U7" s="292"/>
      <c r="V7" s="292"/>
      <c r="W7" s="292"/>
      <c r="X7" s="292"/>
      <c r="Y7" s="293" t="e">
        <f>VLOOKUP(功能_33[[#This Row],[User]],SKL放款!B:H,7,FALSE)</f>
        <v>#N/A</v>
      </c>
      <c r="Z7" s="225">
        <f>IF(功能_33[[#This Row],[實際展示]]="","",功能_33[[#This Row],[實際展示]]+14)</f>
        <v>44475</v>
      </c>
      <c r="AA7" s="225"/>
      <c r="AB7" s="300">
        <v>44515</v>
      </c>
      <c r="AC7" s="300" t="s">
        <v>135</v>
      </c>
      <c r="AD7" s="300"/>
      <c r="AE7" s="300"/>
      <c r="AF7" s="300"/>
      <c r="AG7" s="356"/>
      <c r="AH7" s="300" t="str">
        <f>IFERROR(IF(VLOOKUP(功能_33[[#This Row],[功能代號]],F:R,11,FALSE)=0,"",VLOOKUP(功能_33[[#This Row],[功能代號]],F:R,11,FALSE)),"")</f>
        <v/>
      </c>
      <c r="AI7" s="300"/>
      <c r="AJ7" s="300"/>
      <c r="AK7" s="293"/>
      <c r="AL7" s="225"/>
      <c r="AM7" s="292"/>
      <c r="AN7" s="293"/>
      <c r="AO7" s="293" t="e">
        <f>VLOOKUP(功能_33[[#This Row],[功能代號]],#REF!,1,FALSE)</f>
        <v>#REF!</v>
      </c>
    </row>
    <row r="8" spans="1:57" x14ac:dyDescent="0.3">
      <c r="A8" s="168">
        <v>44509</v>
      </c>
      <c r="B8" s="222">
        <v>58</v>
      </c>
      <c r="C8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3" t="s">
        <v>92</v>
      </c>
      <c r="E8" s="293" t="s">
        <v>264</v>
      </c>
      <c r="F8" s="292" t="s">
        <v>1446</v>
      </c>
      <c r="G8" s="293" t="s">
        <v>1447</v>
      </c>
      <c r="H8" s="293" t="s">
        <v>1448</v>
      </c>
      <c r="I8" s="292" t="s">
        <v>195</v>
      </c>
      <c r="J8" s="292" t="s">
        <v>196</v>
      </c>
      <c r="K8" s="226"/>
      <c r="L8" s="300">
        <v>44434</v>
      </c>
      <c r="M8" s="300">
        <v>44433</v>
      </c>
      <c r="N8" s="300" t="str">
        <f>IFERROR(IF(VLOOKUP(功能_33[[#This Row],[功能代號]],討論項目!B:I,8,FALSE)=0,"",VLOOKUP(功能_33[[#This Row],[功能代號]],討論項目!B:I,8,FALSE)),"")</f>
        <v/>
      </c>
      <c r="O8" s="292" t="s">
        <v>10</v>
      </c>
      <c r="P8" s="292" t="s">
        <v>13</v>
      </c>
      <c r="Q8" s="271" t="s">
        <v>230</v>
      </c>
      <c r="R8" s="292"/>
      <c r="S8" s="292"/>
      <c r="T8" s="292"/>
      <c r="U8" s="292"/>
      <c r="V8" s="292"/>
      <c r="W8" s="292"/>
      <c r="X8" s="292"/>
      <c r="Y8" s="293" t="e">
        <f>VLOOKUP(功能_33[[#This Row],[User]],SKL放款!B:H,7,FALSE)</f>
        <v>#N/A</v>
      </c>
      <c r="Z8" s="225">
        <f>IF(功能_33[[#This Row],[實際展示]]="","",功能_33[[#This Row],[實際展示]]+14)</f>
        <v>44475</v>
      </c>
      <c r="AA8" s="225"/>
      <c r="AB8" s="300">
        <v>44515</v>
      </c>
      <c r="AC8" s="300" t="s">
        <v>135</v>
      </c>
      <c r="AD8" s="300"/>
      <c r="AE8" s="300"/>
      <c r="AF8" s="300"/>
      <c r="AG8" s="356"/>
      <c r="AH8" s="300" t="str">
        <f>IFERROR(IF(VLOOKUP(功能_33[[#This Row],[功能代號]],F:R,11,FALSE)=0,"",VLOOKUP(功能_33[[#This Row],[功能代號]],F:R,11,FALSE)),"")</f>
        <v/>
      </c>
      <c r="AI8" s="300"/>
      <c r="AJ8" s="300"/>
      <c r="AK8" s="293"/>
      <c r="AL8" s="225"/>
      <c r="AM8" s="292"/>
      <c r="AN8" s="293"/>
      <c r="AO8" s="293" t="e">
        <f>VLOOKUP(功能_33[[#This Row],[功能代號]],#REF!,1,FALSE)</f>
        <v>#REF!</v>
      </c>
    </row>
    <row r="9" spans="1:57" x14ac:dyDescent="0.3">
      <c r="A9" s="168">
        <v>44509</v>
      </c>
      <c r="B9" s="222">
        <v>51</v>
      </c>
      <c r="C9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3" t="s">
        <v>92</v>
      </c>
      <c r="E9" s="293" t="s">
        <v>264</v>
      </c>
      <c r="F9" s="292" t="s">
        <v>1449</v>
      </c>
      <c r="G9" s="293" t="s">
        <v>1450</v>
      </c>
      <c r="H9" s="293" t="s">
        <v>1451</v>
      </c>
      <c r="I9" s="292" t="s">
        <v>195</v>
      </c>
      <c r="J9" s="292" t="s">
        <v>196</v>
      </c>
      <c r="K9" s="226"/>
      <c r="L9" s="300">
        <v>44433</v>
      </c>
      <c r="M9" s="300">
        <v>44433</v>
      </c>
      <c r="N9" s="300" t="str">
        <f>IFERROR(IF(VLOOKUP(功能_33[[#This Row],[功能代號]],討論項目!B:I,8,FALSE)=0,"",VLOOKUP(功能_33[[#This Row],[功能代號]],討論項目!B:I,8,FALSE)),"")</f>
        <v/>
      </c>
      <c r="O9" s="292" t="s">
        <v>10</v>
      </c>
      <c r="P9" s="292" t="s">
        <v>13</v>
      </c>
      <c r="Q9" s="271" t="s">
        <v>230</v>
      </c>
      <c r="R9" s="292"/>
      <c r="S9" s="292"/>
      <c r="T9" s="292"/>
      <c r="U9" s="292"/>
      <c r="V9" s="292"/>
      <c r="W9" s="292"/>
      <c r="X9" s="292"/>
      <c r="Y9" s="293" t="e">
        <f>VLOOKUP(功能_33[[#This Row],[User]],SKL放款!B:H,7,FALSE)</f>
        <v>#N/A</v>
      </c>
      <c r="Z9" s="225">
        <f>IF(功能_33[[#This Row],[實際展示]]="","",功能_33[[#This Row],[實際展示]]+14)</f>
        <v>44413</v>
      </c>
      <c r="AA9" s="225"/>
      <c r="AB9" s="300">
        <v>44515</v>
      </c>
      <c r="AC9" s="300" t="s">
        <v>135</v>
      </c>
      <c r="AD9" s="300"/>
      <c r="AE9" s="300"/>
      <c r="AF9" s="300"/>
      <c r="AG9" s="356"/>
      <c r="AH9" s="300" t="str">
        <f>IFERROR(IF(VLOOKUP(功能_33[[#This Row],[功能代號]],F:R,11,FALSE)=0,"",VLOOKUP(功能_33[[#This Row],[功能代號]],F:R,11,FALSE)),"")</f>
        <v/>
      </c>
      <c r="AI9" s="300"/>
      <c r="AJ9" s="300"/>
      <c r="AK9" s="293"/>
      <c r="AL9" s="225"/>
      <c r="AM9" s="292"/>
      <c r="AN9" s="293"/>
      <c r="AO9" s="293" t="e">
        <f>VLOOKUP(功能_33[[#This Row],[功能代號]],#REF!,1,FALSE)</f>
        <v>#REF!</v>
      </c>
      <c r="AP9" s="224"/>
      <c r="AQ9" s="224"/>
      <c r="AR9" s="224"/>
    </row>
    <row r="10" spans="1:57" x14ac:dyDescent="0.3">
      <c r="A10" s="168">
        <v>44509</v>
      </c>
      <c r="B10" s="222">
        <v>54</v>
      </c>
      <c r="C10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3" t="s">
        <v>92</v>
      </c>
      <c r="E10" s="293" t="s">
        <v>264</v>
      </c>
      <c r="F10" s="292" t="s">
        <v>1452</v>
      </c>
      <c r="G10" s="293" t="s">
        <v>1453</v>
      </c>
      <c r="H10" s="293" t="s">
        <v>1448</v>
      </c>
      <c r="I10" s="292" t="s">
        <v>195</v>
      </c>
      <c r="J10" s="292" t="s">
        <v>196</v>
      </c>
      <c r="K10" s="226"/>
      <c r="L10" s="300">
        <v>44434</v>
      </c>
      <c r="M10" s="300">
        <v>44433</v>
      </c>
      <c r="N10" s="300" t="str">
        <f>IFERROR(IF(VLOOKUP(功能_33[[#This Row],[功能代號]],討論項目!B:I,8,FALSE)=0,"",VLOOKUP(功能_33[[#This Row],[功能代號]],討論項目!B:I,8,FALSE)),"")</f>
        <v/>
      </c>
      <c r="O10" s="292" t="s">
        <v>10</v>
      </c>
      <c r="P10" s="292" t="s">
        <v>13</v>
      </c>
      <c r="Q10" s="271" t="s">
        <v>230</v>
      </c>
      <c r="R10" s="292"/>
      <c r="S10" s="292"/>
      <c r="T10" s="292"/>
      <c r="U10" s="292"/>
      <c r="V10" s="292"/>
      <c r="W10" s="292"/>
      <c r="X10" s="292"/>
      <c r="Y10" s="293" t="e">
        <f>VLOOKUP(功能_33[[#This Row],[User]],SKL放款!B:H,7,FALSE)</f>
        <v>#N/A</v>
      </c>
      <c r="Z10" s="225">
        <f>IF(功能_33[[#This Row],[實際展示]]="","",功能_33[[#This Row],[實際展示]]+14)</f>
        <v>44413</v>
      </c>
      <c r="AA10" s="225"/>
      <c r="AB10" s="300">
        <v>44515</v>
      </c>
      <c r="AC10" s="300" t="s">
        <v>135</v>
      </c>
      <c r="AD10" s="300"/>
      <c r="AE10" s="300"/>
      <c r="AF10" s="300"/>
      <c r="AG10" s="356"/>
      <c r="AH10" s="300" t="str">
        <f>IFERROR(IF(VLOOKUP(功能_33[[#This Row],[功能代號]],F:R,11,FALSE)=0,"",VLOOKUP(功能_33[[#This Row],[功能代號]],F:R,11,FALSE)),"")</f>
        <v/>
      </c>
      <c r="AI10" s="300"/>
      <c r="AJ10" s="300"/>
      <c r="AK10" s="293"/>
      <c r="AL10" s="225"/>
      <c r="AM10" s="292"/>
      <c r="AN10" s="293"/>
      <c r="AO10" s="293" t="e">
        <f>VLOOKUP(功能_33[[#This Row],[功能代號]],#REF!,1,FALSE)</f>
        <v>#REF!</v>
      </c>
      <c r="AP10" s="224"/>
      <c r="AQ10" s="224"/>
      <c r="AR10" s="224"/>
      <c r="AS10" s="224"/>
      <c r="AT10" s="224"/>
      <c r="AU10" s="224"/>
      <c r="AV10" s="224"/>
      <c r="AW10" s="224"/>
    </row>
    <row r="11" spans="1:57" x14ac:dyDescent="0.3">
      <c r="A11" s="168">
        <v>44509</v>
      </c>
      <c r="B11" s="222">
        <v>55</v>
      </c>
      <c r="C11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3" t="s">
        <v>92</v>
      </c>
      <c r="E11" s="293" t="s">
        <v>264</v>
      </c>
      <c r="F11" s="292" t="s">
        <v>1454</v>
      </c>
      <c r="G11" s="293" t="s">
        <v>1455</v>
      </c>
      <c r="H11" s="293" t="s">
        <v>1448</v>
      </c>
      <c r="I11" s="292" t="s">
        <v>195</v>
      </c>
      <c r="J11" s="292" t="s">
        <v>196</v>
      </c>
      <c r="K11" s="226"/>
      <c r="L11" s="300">
        <v>44434</v>
      </c>
      <c r="M11" s="300">
        <v>44433</v>
      </c>
      <c r="N11" s="300" t="str">
        <f>IFERROR(IF(VLOOKUP(功能_33[[#This Row],[功能代號]],討論項目!B:I,8,FALSE)=0,"",VLOOKUP(功能_33[[#This Row],[功能代號]],討論項目!B:I,8,FALSE)),"")</f>
        <v/>
      </c>
      <c r="O11" s="292" t="s">
        <v>10</v>
      </c>
      <c r="P11" s="292" t="s">
        <v>13</v>
      </c>
      <c r="Q11" s="271" t="s">
        <v>230</v>
      </c>
      <c r="R11" s="292"/>
      <c r="S11" s="292"/>
      <c r="T11" s="292"/>
      <c r="U11" s="292"/>
      <c r="V11" s="292"/>
      <c r="W11" s="292"/>
      <c r="X11" s="292"/>
      <c r="Y11" s="293" t="e">
        <f>VLOOKUP(功能_33[[#This Row],[User]],SKL放款!B:H,7,FALSE)</f>
        <v>#N/A</v>
      </c>
      <c r="Z11" s="225">
        <f>IF(功能_33[[#This Row],[實際展示]]="","",功能_33[[#This Row],[實際展示]]+14)</f>
        <v>44414</v>
      </c>
      <c r="AA11" s="225"/>
      <c r="AB11" s="300">
        <v>44515</v>
      </c>
      <c r="AC11" s="300" t="s">
        <v>135</v>
      </c>
      <c r="AD11" s="300"/>
      <c r="AE11" s="300"/>
      <c r="AF11" s="300"/>
      <c r="AG11" s="356"/>
      <c r="AH11" s="300" t="str">
        <f>IFERROR(IF(VLOOKUP(功能_33[[#This Row],[功能代號]],F:R,11,FALSE)=0,"",VLOOKUP(功能_33[[#This Row],[功能代號]],F:R,11,FALSE)),"")</f>
        <v/>
      </c>
      <c r="AI11" s="300"/>
      <c r="AJ11" s="300"/>
      <c r="AK11" s="293"/>
      <c r="AL11" s="225"/>
      <c r="AM11" s="292"/>
      <c r="AN11" s="293"/>
      <c r="AO11" s="293" t="e">
        <f>VLOOKUP(功能_33[[#This Row],[功能代號]],#REF!,1,FALSE)</f>
        <v>#REF!</v>
      </c>
      <c r="AP11" s="224"/>
      <c r="AQ11" s="224"/>
      <c r="AR11" s="224"/>
      <c r="AS11" s="224"/>
      <c r="AT11" s="224"/>
      <c r="AU11" s="224"/>
      <c r="AV11" s="224"/>
      <c r="AW11" s="224"/>
    </row>
    <row r="12" spans="1:57" x14ac:dyDescent="0.3">
      <c r="A12" s="168">
        <v>44510</v>
      </c>
      <c r="B12" s="222">
        <v>148</v>
      </c>
      <c r="C12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3" t="s">
        <v>95</v>
      </c>
      <c r="E12" s="231"/>
      <c r="F12" s="292" t="s">
        <v>1456</v>
      </c>
      <c r="G12" s="293" t="s">
        <v>1457</v>
      </c>
      <c r="H12" s="293" t="s">
        <v>1458</v>
      </c>
      <c r="I12" s="292" t="s">
        <v>138</v>
      </c>
      <c r="J12" s="292" t="s">
        <v>138</v>
      </c>
      <c r="K12" s="299"/>
      <c r="L12" s="261">
        <v>44518</v>
      </c>
      <c r="M12" s="300"/>
      <c r="N12" s="300" t="str">
        <f>IFERROR(IF(VLOOKUP(功能_33[[#This Row],[功能代號]],討論項目!B:I,8,FALSE)=0,"",VLOOKUP(功能_33[[#This Row],[功能代號]],討論項目!B:I,8,FALSE)),"")</f>
        <v/>
      </c>
      <c r="O12" s="292" t="s">
        <v>12</v>
      </c>
      <c r="P12" s="292" t="s">
        <v>13</v>
      </c>
      <c r="Q12" s="271"/>
      <c r="R12" s="292"/>
      <c r="S12" s="292"/>
      <c r="T12" s="292"/>
      <c r="U12" s="292"/>
      <c r="V12" s="292"/>
      <c r="W12" s="292"/>
      <c r="X12" s="292"/>
      <c r="Y12" s="293" t="e">
        <f>VLOOKUP(功能_33[[#This Row],[User]],SKL放款!B:H,7,FALSE)</f>
        <v>#N/A</v>
      </c>
      <c r="Z12" s="225">
        <f>IF(功能_33[[#This Row],[實際展示]]="","",功能_33[[#This Row],[實際展示]]+14)</f>
        <v>44414</v>
      </c>
      <c r="AA12" s="225"/>
      <c r="AB12" s="300">
        <f>IF(功能_33[[#This Row],[URS交二審]]=0,"",功能_33[[#This Row],[URS交二審]]+7)</f>
        <v>44470</v>
      </c>
      <c r="AC12" s="300"/>
      <c r="AD12" s="300"/>
      <c r="AE12" s="300"/>
      <c r="AF12" s="300"/>
      <c r="AG12" s="356"/>
      <c r="AH12" s="300" t="str">
        <f>IFERROR(IF(VLOOKUP(功能_33[[#This Row],[功能代號]],F:R,11,FALSE)=0,"",VLOOKUP(功能_33[[#This Row],[功能代號]],F:R,11,FALSE)),"")</f>
        <v/>
      </c>
      <c r="AI12" s="300"/>
      <c r="AJ12" s="300"/>
      <c r="AK12" s="293"/>
      <c r="AL12" s="300"/>
      <c r="AM12" s="292"/>
      <c r="AN12" s="293"/>
      <c r="AO12" s="293" t="e">
        <f>VLOOKUP(功能_33[[#This Row],[功能代號]],EricOK_20211105!O:P,1,FALSE)</f>
        <v>#N/A</v>
      </c>
      <c r="AP12" s="293" t="e">
        <f>VLOOKUP(功能_33[[#This Row],[功能代號]],EricOK_20211105!O:P,2,FALSE)</f>
        <v>#N/A</v>
      </c>
      <c r="AU12" s="362"/>
      <c r="AV12" s="363"/>
      <c r="AW12" s="364"/>
      <c r="AX12" s="364" t="e">
        <f>VLOOKUP([7]!功能[[#This Row],[功能項目
/代號]],[8]URS確認!$D:$J,6,FALSE)</f>
        <v>#REF!</v>
      </c>
      <c r="AY12" s="364"/>
      <c r="AZ12" s="364"/>
      <c r="BA12" s="363"/>
      <c r="BB12" s="280" t="e">
        <f>LEFT(#REF!,2)</f>
        <v>#REF!</v>
      </c>
      <c r="BC12" s="280"/>
      <c r="BD12" s="280"/>
      <c r="BE12" s="280"/>
    </row>
    <row r="13" spans="1:57" x14ac:dyDescent="0.3">
      <c r="A13" s="168">
        <v>44510</v>
      </c>
      <c r="B13" s="222">
        <v>151</v>
      </c>
      <c r="C13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3" t="s">
        <v>95</v>
      </c>
      <c r="E13" s="231"/>
      <c r="F13" s="292" t="s">
        <v>1459</v>
      </c>
      <c r="G13" s="293" t="s">
        <v>1460</v>
      </c>
      <c r="H13" s="293" t="s">
        <v>1458</v>
      </c>
      <c r="I13" s="292" t="s">
        <v>138</v>
      </c>
      <c r="J13" s="292" t="s">
        <v>138</v>
      </c>
      <c r="K13" s="299"/>
      <c r="L13" s="261">
        <v>44518</v>
      </c>
      <c r="M13" s="300"/>
      <c r="N13" s="300" t="str">
        <f>IFERROR(IF(VLOOKUP(功能_33[[#This Row],[功能代號]],討論項目!B:I,8,FALSE)=0,"",VLOOKUP(功能_33[[#This Row],[功能代號]],討論項目!B:I,8,FALSE)),"")</f>
        <v/>
      </c>
      <c r="O13" s="292" t="s">
        <v>12</v>
      </c>
      <c r="P13" s="292" t="s">
        <v>13</v>
      </c>
      <c r="Q13" s="271"/>
      <c r="R13" s="292"/>
      <c r="S13" s="292"/>
      <c r="T13" s="292"/>
      <c r="U13" s="292"/>
      <c r="V13" s="292"/>
      <c r="W13" s="292"/>
      <c r="X13" s="292"/>
      <c r="Y13" s="293" t="e">
        <f>VLOOKUP(功能_33[[#This Row],[User]],SKL放款!B:H,7,FALSE)</f>
        <v>#N/A</v>
      </c>
      <c r="Z13" s="225">
        <f>IF(功能_33[[#This Row],[實際展示]]="","",功能_33[[#This Row],[實際展示]]+14)</f>
        <v>44414</v>
      </c>
      <c r="AA13" s="225"/>
      <c r="AB13" s="300">
        <f>IF(功能_33[[#This Row],[URS交二審]]=0,"",功能_33[[#This Row],[URS交二審]]+7)</f>
        <v>44470</v>
      </c>
      <c r="AC13" s="300"/>
      <c r="AD13" s="300"/>
      <c r="AE13" s="300"/>
      <c r="AF13" s="300"/>
      <c r="AG13" s="356"/>
      <c r="AH13" s="300" t="str">
        <f>IFERROR(IF(VLOOKUP(功能_33[[#This Row],[功能代號]],F:R,11,FALSE)=0,"",VLOOKUP(功能_33[[#This Row],[功能代號]],F:R,11,FALSE)),"")</f>
        <v/>
      </c>
      <c r="AI13" s="300"/>
      <c r="AJ13" s="300"/>
      <c r="AK13" s="293"/>
      <c r="AL13" s="300"/>
      <c r="AM13" s="292"/>
      <c r="AN13" s="293"/>
      <c r="AO13" s="293" t="e">
        <f>VLOOKUP(功能_33[[#This Row],[功能代號]],EricOK_20211105!O:P,1,FALSE)</f>
        <v>#N/A</v>
      </c>
      <c r="AP13" s="293" t="e">
        <f>VLOOKUP(功能_33[[#This Row],[功能代號]],EricOK_20211105!O:P,2,FALSE)</f>
        <v>#N/A</v>
      </c>
      <c r="AQ13" s="224"/>
      <c r="AR13" s="224"/>
      <c r="AS13" s="224"/>
      <c r="AT13" s="224"/>
      <c r="AU13" s="224"/>
      <c r="AV13" s="224"/>
    </row>
    <row r="14" spans="1:57" x14ac:dyDescent="0.3">
      <c r="A14" s="168">
        <v>44511</v>
      </c>
      <c r="B14" s="222">
        <v>161</v>
      </c>
      <c r="C14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3" t="s">
        <v>95</v>
      </c>
      <c r="E14" s="230"/>
      <c r="F14" s="267" t="s">
        <v>1461</v>
      </c>
      <c r="G14" s="293" t="s">
        <v>1462</v>
      </c>
      <c r="H14" s="365" t="s">
        <v>1463</v>
      </c>
      <c r="I14" s="292" t="s">
        <v>138</v>
      </c>
      <c r="J14" s="292" t="s">
        <v>138</v>
      </c>
      <c r="K14" s="299"/>
      <c r="L14" s="261">
        <v>44519</v>
      </c>
      <c r="M14" s="300"/>
      <c r="N14" s="300" t="str">
        <f>IFERROR(IF(VLOOKUP(功能_33[[#This Row],[功能代號]],討論項目!B:I,8,FALSE)=0,"",VLOOKUP(功能_33[[#This Row],[功能代號]],討論項目!B:I,8,FALSE)),"")</f>
        <v/>
      </c>
      <c r="O14" s="292" t="s">
        <v>12</v>
      </c>
      <c r="P14" s="292" t="s">
        <v>18</v>
      </c>
      <c r="Q14" s="271"/>
      <c r="R14" s="292"/>
      <c r="S14" s="292"/>
      <c r="T14" s="292"/>
      <c r="U14" s="292"/>
      <c r="V14" s="292"/>
      <c r="W14" s="292"/>
      <c r="X14" s="292"/>
      <c r="Y14" s="293" t="e">
        <f>VLOOKUP(功能_33[[#This Row],[User]],SKL放款!B:H,7,FALSE)</f>
        <v>#N/A</v>
      </c>
      <c r="Z14" s="225">
        <f>IF(功能_33[[#This Row],[實際展示]]="","",功能_33[[#This Row],[實際展示]]+14)</f>
        <v>44414</v>
      </c>
      <c r="AA14" s="225"/>
      <c r="AB14" s="300">
        <f>IF(功能_33[[#This Row],[URS交二審]]=0,"",功能_33[[#This Row],[URS交二審]]+7)</f>
        <v>44470</v>
      </c>
      <c r="AC14" s="300"/>
      <c r="AD14" s="300"/>
      <c r="AE14" s="300"/>
      <c r="AF14" s="300"/>
      <c r="AG14" s="356"/>
      <c r="AH14" s="300" t="str">
        <f>IFERROR(IF(VLOOKUP(功能_33[[#This Row],[功能代號]],F:R,11,FALSE)=0,"",VLOOKUP(功能_33[[#This Row],[功能代號]],F:R,11,FALSE)),"")</f>
        <v/>
      </c>
      <c r="AI14" s="300"/>
      <c r="AJ14" s="300"/>
      <c r="AK14" s="293"/>
      <c r="AL14" s="300"/>
      <c r="AM14" s="292"/>
      <c r="AN14" s="293"/>
      <c r="AO14" s="293" t="e">
        <f>VLOOKUP(功能_33[[#This Row],[功能代號]],EricOK_20211105!O:P,1,FALSE)</f>
        <v>#N/A</v>
      </c>
      <c r="AP14" s="293" t="e">
        <f>VLOOKUP(功能_33[[#This Row],[功能代號]],EricOK_20211105!O:P,2,FALSE)</f>
        <v>#N/A</v>
      </c>
      <c r="AQ14" s="293" t="e">
        <f>VLOOKUP(功能_33[[#This Row],[功能代號]],#REF!,1,FALSE)</f>
        <v>#REF!</v>
      </c>
    </row>
    <row r="15" spans="1:57" x14ac:dyDescent="0.3">
      <c r="A15" s="168">
        <v>44512</v>
      </c>
      <c r="B15" s="222">
        <v>367</v>
      </c>
      <c r="C15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3" t="s">
        <v>98</v>
      </c>
      <c r="E15" s="293"/>
      <c r="F15" s="292" t="s">
        <v>1464</v>
      </c>
      <c r="G15" s="293" t="s">
        <v>1465</v>
      </c>
      <c r="H15" s="166" t="s">
        <v>1466</v>
      </c>
      <c r="I15" s="292" t="s">
        <v>195</v>
      </c>
      <c r="J15" s="292" t="s">
        <v>318</v>
      </c>
      <c r="K15" s="299"/>
      <c r="L15" s="229">
        <v>44526</v>
      </c>
      <c r="M15" s="300"/>
      <c r="N15" s="300" t="str">
        <f>IFERROR(IF(VLOOKUP(功能_33[[#This Row],[功能代號]],討論項目!B:I,8,FALSE)=0,"",VLOOKUP(功能_33[[#This Row],[功能代號]],討論項目!B:I,8,FALSE)),"")</f>
        <v/>
      </c>
      <c r="O15" s="292" t="s">
        <v>7</v>
      </c>
      <c r="P15" s="292" t="s">
        <v>11</v>
      </c>
      <c r="Q15" s="271"/>
      <c r="R15" s="292"/>
      <c r="S15" s="292"/>
      <c r="T15" s="292"/>
      <c r="U15" s="292"/>
      <c r="V15" s="292"/>
      <c r="W15" s="292"/>
      <c r="X15" s="292"/>
      <c r="Y15" s="293" t="e">
        <f>VLOOKUP(功能_33[[#This Row],[User]],SKL放款!B:H,7,FALSE)</f>
        <v>#N/A</v>
      </c>
      <c r="Z15" s="225">
        <f>IF(功能_33[[#This Row],[實際展示]]="","",功能_33[[#This Row],[實際展示]]+14)</f>
        <v>44414</v>
      </c>
      <c r="AA15" s="225"/>
      <c r="AB15" s="300">
        <f>IF(功能_33[[#This Row],[URS交二審]]=0,"",功能_33[[#This Row],[URS交二審]]+7)</f>
        <v>44470</v>
      </c>
      <c r="AC15" s="300"/>
      <c r="AD15" s="300"/>
      <c r="AE15" s="300"/>
      <c r="AF15" s="300"/>
      <c r="AG15" s="356"/>
      <c r="AH15" s="300" t="str">
        <f>IFERROR(IF(VLOOKUP(功能_33[[#This Row],[功能代號]],F:R,11,FALSE)=0,"",VLOOKUP(功能_33[[#This Row],[功能代號]],F:R,11,FALSE)),"")</f>
        <v/>
      </c>
      <c r="AI15" s="300"/>
      <c r="AJ15" s="300"/>
      <c r="AK15" s="293"/>
      <c r="AL15" s="300"/>
      <c r="AM15" s="292"/>
      <c r="AN15" s="293"/>
      <c r="AO15" s="293" t="e">
        <f>VLOOKUP(功能_33[[#This Row],[功能代號]],#REF!,1,FALSE)</f>
        <v>#REF!</v>
      </c>
    </row>
    <row r="16" spans="1:57" x14ac:dyDescent="0.3">
      <c r="A16" s="168">
        <v>44515</v>
      </c>
      <c r="B16" s="222">
        <v>164</v>
      </c>
      <c r="C16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3" t="s">
        <v>95</v>
      </c>
      <c r="E16" s="230"/>
      <c r="F16" s="292" t="s">
        <v>1467</v>
      </c>
      <c r="G16" s="293" t="s">
        <v>1468</v>
      </c>
      <c r="H16" s="293" t="s">
        <v>1469</v>
      </c>
      <c r="I16" s="292" t="s">
        <v>138</v>
      </c>
      <c r="J16" s="292" t="s">
        <v>139</v>
      </c>
      <c r="K16" s="299"/>
      <c r="L16" s="261">
        <v>44519</v>
      </c>
      <c r="M16" s="300"/>
      <c r="N16" s="300" t="str">
        <f>IFERROR(IF(VLOOKUP(功能_33[[#This Row],[功能代號]],討論項目!B:I,8,FALSE)=0,"",VLOOKUP(功能_33[[#This Row],[功能代號]],討論項目!B:I,8,FALSE)),"")</f>
        <v/>
      </c>
      <c r="O16" s="292" t="s">
        <v>12</v>
      </c>
      <c r="P16" s="292" t="s">
        <v>540</v>
      </c>
      <c r="Q16" s="271"/>
      <c r="R16" s="292"/>
      <c r="S16" s="292"/>
      <c r="T16" s="292"/>
      <c r="U16" s="292"/>
      <c r="V16" s="292"/>
      <c r="W16" s="292"/>
      <c r="X16" s="292"/>
      <c r="Y16" s="293" t="e">
        <f>VLOOKUP(功能_33[[#This Row],[User]],SKL放款!B:H,7,FALSE)</f>
        <v>#N/A</v>
      </c>
      <c r="Z16" s="225">
        <f>IF(功能_33[[#This Row],[實際展示]]="","",功能_33[[#This Row],[實際展示]]+14)</f>
        <v>44414</v>
      </c>
      <c r="AA16" s="225"/>
      <c r="AB16" s="300">
        <f>IF(功能_33[[#This Row],[URS交二審]]=0,"",功能_33[[#This Row],[URS交二審]]+7)</f>
        <v>44470</v>
      </c>
      <c r="AC16" s="300"/>
      <c r="AD16" s="300"/>
      <c r="AE16" s="300"/>
      <c r="AF16" s="300"/>
      <c r="AG16" s="356"/>
      <c r="AH16" s="300" t="str">
        <f>IFERROR(IF(VLOOKUP(功能_33[[#This Row],[功能代號]],F:R,11,FALSE)=0,"",VLOOKUP(功能_33[[#This Row],[功能代號]],F:R,11,FALSE)),"")</f>
        <v/>
      </c>
      <c r="AI16" s="300"/>
      <c r="AJ16" s="300"/>
      <c r="AK16" s="293"/>
      <c r="AL16" s="300"/>
      <c r="AM16" s="292"/>
      <c r="AN16" s="293"/>
      <c r="AO16" s="293" t="e">
        <f>VLOOKUP(功能_33[[#This Row],[功能代號]],#REF!,1,FALSE)</f>
        <v>#REF!</v>
      </c>
    </row>
    <row r="17" spans="1:42" x14ac:dyDescent="0.3">
      <c r="A17" s="168">
        <v>44515</v>
      </c>
      <c r="B17" s="222">
        <v>166</v>
      </c>
      <c r="C17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3" t="s">
        <v>95</v>
      </c>
      <c r="E17" s="230"/>
      <c r="F17" s="292" t="s">
        <v>1470</v>
      </c>
      <c r="G17" s="293" t="s">
        <v>1471</v>
      </c>
      <c r="H17" s="293" t="s">
        <v>1469</v>
      </c>
      <c r="I17" s="292" t="s">
        <v>138</v>
      </c>
      <c r="J17" s="292" t="s">
        <v>139</v>
      </c>
      <c r="K17" s="299"/>
      <c r="L17" s="261">
        <v>44519</v>
      </c>
      <c r="M17" s="300"/>
      <c r="N17" s="300" t="str">
        <f>IFERROR(IF(VLOOKUP(功能_33[[#This Row],[功能代號]],討論項目!B:I,8,FALSE)=0,"",VLOOKUP(功能_33[[#This Row],[功能代號]],討論項目!B:I,8,FALSE)),"")</f>
        <v/>
      </c>
      <c r="O17" s="292" t="s">
        <v>12</v>
      </c>
      <c r="P17" s="292" t="s">
        <v>540</v>
      </c>
      <c r="Q17" s="271"/>
      <c r="R17" s="292"/>
      <c r="S17" s="292"/>
      <c r="T17" s="292"/>
      <c r="U17" s="292"/>
      <c r="V17" s="292"/>
      <c r="W17" s="292"/>
      <c r="X17" s="292"/>
      <c r="Y17" s="293" t="e">
        <f>VLOOKUP(功能_33[[#This Row],[User]],SKL放款!B:H,7,FALSE)</f>
        <v>#N/A</v>
      </c>
      <c r="Z17" s="225">
        <f>IF(功能_33[[#This Row],[實際展示]]="","",功能_33[[#This Row],[實際展示]]+14)</f>
        <v>44475</v>
      </c>
      <c r="AA17" s="225"/>
      <c r="AB17" s="300">
        <f>IF(功能_33[[#This Row],[URS交二審]]=0,"",功能_33[[#This Row],[URS交二審]]+7)</f>
        <v>44470</v>
      </c>
      <c r="AC17" s="300"/>
      <c r="AD17" s="300"/>
      <c r="AE17" s="300"/>
      <c r="AF17" s="300"/>
      <c r="AG17" s="356"/>
      <c r="AH17" s="300" t="str">
        <f>IFERROR(IF(VLOOKUP(功能_33[[#This Row],[功能代號]],F:R,11,FALSE)=0,"",VLOOKUP(功能_33[[#This Row],[功能代號]],F:R,11,FALSE)),"")</f>
        <v/>
      </c>
      <c r="AI17" s="300"/>
      <c r="AJ17" s="300"/>
      <c r="AK17" s="293"/>
      <c r="AL17" s="300"/>
      <c r="AM17" s="292"/>
      <c r="AN17" s="293"/>
      <c r="AO17" s="293" t="e">
        <f>VLOOKUP(功能_33[[#This Row],[功能代號]],#REF!,1,FALSE)</f>
        <v>#REF!</v>
      </c>
    </row>
    <row r="18" spans="1:42" x14ac:dyDescent="0.3">
      <c r="A18" s="168">
        <v>44518</v>
      </c>
      <c r="B18" s="222">
        <v>163</v>
      </c>
      <c r="C18" s="293" t="s">
        <v>1472</v>
      </c>
      <c r="D18" s="293" t="s">
        <v>95</v>
      </c>
      <c r="E18" s="293"/>
      <c r="F18" s="292" t="s">
        <v>1473</v>
      </c>
      <c r="G18" s="293" t="s">
        <v>1474</v>
      </c>
      <c r="H18" s="293" t="s">
        <v>1475</v>
      </c>
      <c r="I18" s="292" t="s">
        <v>138</v>
      </c>
      <c r="J18" s="292" t="s">
        <v>139</v>
      </c>
      <c r="K18" s="299"/>
      <c r="L18" s="261">
        <v>44519</v>
      </c>
      <c r="M18" s="300"/>
      <c r="N18" s="300"/>
      <c r="O18" s="292" t="s">
        <v>12</v>
      </c>
      <c r="P18" s="292" t="s">
        <v>540</v>
      </c>
      <c r="Q18" s="271"/>
      <c r="R18" s="292"/>
      <c r="S18" s="292"/>
      <c r="T18" s="292"/>
      <c r="U18" s="292"/>
      <c r="V18" s="292"/>
      <c r="W18" s="292"/>
      <c r="X18" s="292"/>
      <c r="Y18" s="293" t="s">
        <v>1476</v>
      </c>
      <c r="Z18" s="225"/>
      <c r="AA18" s="225"/>
      <c r="AB18" s="300"/>
      <c r="AC18" s="300"/>
      <c r="AD18" s="300"/>
      <c r="AE18" s="300"/>
      <c r="AF18" s="300"/>
      <c r="AG18" s="356"/>
      <c r="AH18" s="300" t="s">
        <v>540</v>
      </c>
      <c r="AI18" s="300"/>
      <c r="AJ18" s="300"/>
      <c r="AK18" s="293"/>
      <c r="AL18" s="300"/>
      <c r="AM18" s="292"/>
      <c r="AN18" s="293"/>
      <c r="AO18" s="293" t="e">
        <v>#REF!</v>
      </c>
    </row>
    <row r="19" spans="1:42" x14ac:dyDescent="0.3">
      <c r="A19" s="168">
        <v>44518</v>
      </c>
      <c r="B19" s="222">
        <v>162</v>
      </c>
      <c r="C19" s="293" t="s">
        <v>2902</v>
      </c>
      <c r="D19" s="293" t="s">
        <v>95</v>
      </c>
      <c r="E19" s="293"/>
      <c r="F19" s="267" t="s">
        <v>1106</v>
      </c>
      <c r="G19" s="271" t="s">
        <v>1107</v>
      </c>
      <c r="H19" s="293" t="s">
        <v>1108</v>
      </c>
      <c r="I19" s="292" t="s">
        <v>138</v>
      </c>
      <c r="J19" s="292" t="s">
        <v>138</v>
      </c>
      <c r="K19" s="299"/>
      <c r="L19" s="300">
        <v>44519</v>
      </c>
      <c r="M19" s="300">
        <v>44518</v>
      </c>
      <c r="N19" s="300" t="s">
        <v>2903</v>
      </c>
      <c r="O19" s="292" t="s">
        <v>12</v>
      </c>
      <c r="P19" s="292" t="s">
        <v>540</v>
      </c>
      <c r="Q19" s="271"/>
      <c r="R19" s="293" t="s">
        <v>1476</v>
      </c>
      <c r="S19" s="225"/>
      <c r="T19" s="300" t="s">
        <v>198</v>
      </c>
      <c r="U19" s="300"/>
      <c r="V19" s="300"/>
      <c r="W19" s="300"/>
      <c r="X19" s="300"/>
      <c r="Y19" s="300"/>
      <c r="Z19" s="356"/>
      <c r="AA19" s="300" t="s">
        <v>540</v>
      </c>
      <c r="AB19" s="300"/>
      <c r="AC19" s="300"/>
      <c r="AD19" s="293"/>
      <c r="AE19" s="300"/>
      <c r="AF19" s="292"/>
      <c r="AG19" s="293"/>
      <c r="AH19" s="293" t="e">
        <v>#N/A</v>
      </c>
      <c r="AI19" s="357"/>
      <c r="AJ19" s="293" t="e">
        <v>#N/A</v>
      </c>
    </row>
    <row r="20" spans="1:42" x14ac:dyDescent="0.3">
      <c r="A20" s="168">
        <v>44523</v>
      </c>
      <c r="B20" s="222">
        <v>135</v>
      </c>
      <c r="C20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3" t="s">
        <v>96</v>
      </c>
      <c r="E20" s="230"/>
      <c r="F20" s="292" t="s">
        <v>1477</v>
      </c>
      <c r="G20" s="293" t="s">
        <v>1478</v>
      </c>
      <c r="H20" s="293" t="s">
        <v>1479</v>
      </c>
      <c r="I20" s="292" t="s">
        <v>195</v>
      </c>
      <c r="J20" s="292" t="s">
        <v>318</v>
      </c>
      <c r="K20" s="299" t="s">
        <v>422</v>
      </c>
      <c r="L20" s="261">
        <v>44397</v>
      </c>
      <c r="M20" s="300">
        <v>44397</v>
      </c>
      <c r="N20" s="300" t="str">
        <f>IFERROR(IF(VLOOKUP(功能_33[[#This Row],[功能代號]],討論項目!B:I,8,FALSE)=0,"",VLOOKUP(功能_33[[#This Row],[功能代號]],討論項目!B:I,8,FALSE)),"")</f>
        <v/>
      </c>
      <c r="O20" s="292" t="s">
        <v>12</v>
      </c>
      <c r="P20" s="292" t="s">
        <v>540</v>
      </c>
      <c r="Q20" s="271"/>
      <c r="R20" s="292">
        <v>1</v>
      </c>
      <c r="S20" s="292" t="s">
        <v>1021</v>
      </c>
      <c r="T20" s="292"/>
      <c r="U20" s="292"/>
      <c r="V20" s="292"/>
      <c r="W20" s="292"/>
      <c r="X20" s="292"/>
      <c r="Y20" s="293" t="e">
        <f>VLOOKUP(功能_33[[#This Row],[User]],SKL放款!B:H,7,FALSE)</f>
        <v>#N/A</v>
      </c>
      <c r="Z20" s="225">
        <f>IF(功能_33[[#This Row],[實際展示]]="","",功能_33[[#This Row],[實際展示]]+14)</f>
        <v>44417</v>
      </c>
      <c r="AA20" s="300" t="s">
        <v>135</v>
      </c>
      <c r="AB20" s="300"/>
      <c r="AC20" s="300"/>
      <c r="AD20" s="300"/>
      <c r="AE20" s="300"/>
      <c r="AF20" s="300"/>
      <c r="AG20" s="356"/>
      <c r="AH20" s="300" t="str">
        <f>IFERROR(IF(VLOOKUP(功能_33[[#This Row],[功能代號]],F:R,11,FALSE)=0,"",VLOOKUP(功能_33[[#This Row],[功能代號]],F:R,11,FALSE)),"")</f>
        <v/>
      </c>
      <c r="AI20" s="300"/>
      <c r="AJ20" s="300"/>
      <c r="AK20" s="293"/>
      <c r="AL20" s="300"/>
      <c r="AM20" s="304" t="s">
        <v>1480</v>
      </c>
      <c r="AN20" s="305" t="s">
        <v>1481</v>
      </c>
      <c r="AO20" s="293" t="e">
        <f>VLOOKUP(功能_33[[#This Row],[功能代號]],需二審tmp!B:B,1,FALSE)</f>
        <v>#N/A</v>
      </c>
      <c r="AP20" s="293"/>
    </row>
    <row r="21" spans="1:42" x14ac:dyDescent="0.3">
      <c r="A21" s="168">
        <v>44523</v>
      </c>
      <c r="B21" s="222">
        <v>136</v>
      </c>
      <c r="C21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3" t="s">
        <v>96</v>
      </c>
      <c r="E21" s="230"/>
      <c r="F21" s="292" t="s">
        <v>1482</v>
      </c>
      <c r="G21" s="293" t="s">
        <v>1483</v>
      </c>
      <c r="H21" s="293" t="s">
        <v>1479</v>
      </c>
      <c r="I21" s="292" t="s">
        <v>195</v>
      </c>
      <c r="J21" s="292" t="s">
        <v>318</v>
      </c>
      <c r="K21" s="299" t="s">
        <v>422</v>
      </c>
      <c r="L21" s="261">
        <v>44397</v>
      </c>
      <c r="M21" s="300">
        <v>44397</v>
      </c>
      <c r="N21" s="300" t="str">
        <f>IFERROR(IF(VLOOKUP(功能_33[[#This Row],[功能代號]],討論項目!B:I,8,FALSE)=0,"",VLOOKUP(功能_33[[#This Row],[功能代號]],討論項目!B:I,8,FALSE)),"")</f>
        <v/>
      </c>
      <c r="O21" s="292" t="s">
        <v>12</v>
      </c>
      <c r="P21" s="292" t="s">
        <v>540</v>
      </c>
      <c r="Q21" s="271"/>
      <c r="R21" s="292">
        <v>1</v>
      </c>
      <c r="S21" s="292" t="s">
        <v>1026</v>
      </c>
      <c r="T21" s="292"/>
      <c r="U21" s="292"/>
      <c r="V21" s="292"/>
      <c r="W21" s="292"/>
      <c r="X21" s="292"/>
      <c r="Y21" s="293" t="e">
        <f>VLOOKUP(功能_33[[#This Row],[User]],SKL放款!B:H,7,FALSE)</f>
        <v>#N/A</v>
      </c>
      <c r="Z21" s="225">
        <f>IF(功能_33[[#This Row],[實際展示]]="","",功能_33[[#This Row],[實際展示]]+14)</f>
        <v>44417</v>
      </c>
      <c r="AA21" s="300" t="s">
        <v>135</v>
      </c>
      <c r="AB21" s="300"/>
      <c r="AC21" s="300"/>
      <c r="AD21" s="300"/>
      <c r="AE21" s="300"/>
      <c r="AF21" s="300"/>
      <c r="AG21" s="356"/>
      <c r="AH21" s="300" t="str">
        <f>IFERROR(IF(VLOOKUP(功能_33[[#This Row],[功能代號]],F:R,11,FALSE)=0,"",VLOOKUP(功能_33[[#This Row],[功能代號]],F:R,11,FALSE)),"")</f>
        <v/>
      </c>
      <c r="AI21" s="300"/>
      <c r="AJ21" s="300"/>
      <c r="AK21" s="293"/>
      <c r="AL21" s="300"/>
      <c r="AM21" s="304" t="s">
        <v>1480</v>
      </c>
      <c r="AN21" s="305" t="s">
        <v>1481</v>
      </c>
      <c r="AO21" s="293" t="e">
        <f>VLOOKUP(功能_33[[#This Row],[功能代號]],需二審tmp!B:B,1,FALSE)</f>
        <v>#N/A</v>
      </c>
      <c r="AP21" s="293"/>
    </row>
    <row r="22" spans="1:42" x14ac:dyDescent="0.3">
      <c r="A22" s="168">
        <v>44523</v>
      </c>
      <c r="B22" s="222"/>
      <c r="C22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3" t="s">
        <v>96</v>
      </c>
      <c r="E22" s="227"/>
      <c r="F22" s="292" t="s">
        <v>1484</v>
      </c>
      <c r="G22" s="293" t="s">
        <v>1485</v>
      </c>
      <c r="H22" s="293" t="s">
        <v>1486</v>
      </c>
      <c r="I22" s="292" t="s">
        <v>195</v>
      </c>
      <c r="J22" s="292" t="s">
        <v>196</v>
      </c>
      <c r="K22" s="226"/>
      <c r="L22" s="300">
        <v>44488</v>
      </c>
      <c r="M22" s="300">
        <v>44488</v>
      </c>
      <c r="N22" s="300" t="str">
        <f>IFERROR(IF(VLOOKUP(功能_33[[#This Row],[功能代號]],討論項目!B:I,8,FALSE)=0,"",VLOOKUP(功能_33[[#This Row],[功能代號]],討論項目!B:I,8,FALSE)),"")</f>
        <v/>
      </c>
      <c r="O22" s="292" t="s">
        <v>7</v>
      </c>
      <c r="P22" s="292" t="s">
        <v>24</v>
      </c>
      <c r="Q22" s="271"/>
      <c r="R22" s="292"/>
      <c r="S22" s="292"/>
      <c r="T22" s="292"/>
      <c r="U22" s="292"/>
      <c r="V22" s="292"/>
      <c r="W22" s="292"/>
      <c r="X22" s="292"/>
      <c r="Y22" s="293" t="e">
        <f>VLOOKUP(功能_33[[#This Row],[User]],SKL放款!B:H,7,FALSE)</f>
        <v>#N/A</v>
      </c>
      <c r="Z22" s="225">
        <f>IF(功能_33[[#This Row],[實際展示]]="","",功能_33[[#This Row],[實際展示]]+14)</f>
        <v>44417</v>
      </c>
      <c r="AA22" s="300" t="s">
        <v>135</v>
      </c>
      <c r="AB22" s="300"/>
      <c r="AC22" s="300"/>
      <c r="AD22" s="300"/>
      <c r="AE22" s="300"/>
      <c r="AF22" s="300"/>
      <c r="AG22" s="300"/>
      <c r="AH22" s="300" t="str">
        <f>IFERROR(IF(VLOOKUP(功能_33[[#This Row],[功能代號]],F:R,11,FALSE)=0,"",VLOOKUP(功能_33[[#This Row],[功能代號]],F:R,11,FALSE)),"")</f>
        <v/>
      </c>
      <c r="AI22" s="300"/>
      <c r="AJ22" s="300"/>
      <c r="AK22" s="293"/>
      <c r="AL22" s="225"/>
      <c r="AM22" s="292"/>
      <c r="AN22" s="293"/>
      <c r="AO22" s="293" t="e">
        <f>VLOOKUP(功能_33[[#This Row],[功能代號]],需二審tmp!B:B,1,FALSE)</f>
        <v>#N/A</v>
      </c>
    </row>
  </sheetData>
  <phoneticPr fontId="1" type="noConversion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79"/>
  <sheetViews>
    <sheetView zoomScale="80" zoomScaleNormal="80" workbookViewId="0">
      <pane ySplit="3" topLeftCell="A4" activePane="bottomLeft" state="frozen"/>
      <selection pane="bottomLeft" activeCell="D12" sqref="D12"/>
    </sheetView>
  </sheetViews>
  <sheetFormatPr defaultColWidth="9" defaultRowHeight="17" x14ac:dyDescent="0.3"/>
  <cols>
    <col min="1" max="1" width="10.09765625" style="316" customWidth="1"/>
    <col min="2" max="2" width="30.19921875" style="69" customWidth="1"/>
    <col min="3" max="3" width="4.69921875" style="316" customWidth="1"/>
    <col min="4" max="4" width="74.69921875" style="74" customWidth="1"/>
    <col min="5" max="5" width="15.69921875" style="316" customWidth="1"/>
    <col min="6" max="6" width="20.19921875" style="71" bestFit="1" customWidth="1"/>
    <col min="7" max="7" width="16.69921875" style="71" customWidth="1"/>
    <col min="8" max="8" width="15.3984375" style="316" bestFit="1" customWidth="1"/>
    <col min="9" max="9" width="13.3984375" style="316" customWidth="1"/>
    <col min="10" max="10" width="11.3984375" style="316" customWidth="1"/>
    <col min="11" max="11" width="16.59765625" style="316" customWidth="1"/>
    <col min="12" max="12" width="8.19921875" style="316" customWidth="1"/>
    <col min="13" max="13" width="21.59765625" style="316" customWidth="1"/>
    <col min="14" max="15" width="20.09765625" style="316" customWidth="1"/>
    <col min="16" max="16" width="12" style="316" customWidth="1"/>
    <col min="17" max="20" width="9" style="69" customWidth="1"/>
    <col min="21" max="16384" width="9" style="69"/>
  </cols>
  <sheetData>
    <row r="1" spans="1:16" ht="17" customHeight="1" x14ac:dyDescent="0.3">
      <c r="A1" s="623" t="s">
        <v>1487</v>
      </c>
      <c r="B1" s="623" t="s">
        <v>1488</v>
      </c>
      <c r="C1" s="626" t="s">
        <v>1489</v>
      </c>
      <c r="D1" s="626" t="s">
        <v>1490</v>
      </c>
      <c r="E1" s="623" t="s">
        <v>1491</v>
      </c>
      <c r="F1" s="628" t="s">
        <v>1492</v>
      </c>
      <c r="G1" s="628" t="s">
        <v>1493</v>
      </c>
      <c r="H1" s="275" t="s">
        <v>111</v>
      </c>
      <c r="I1" s="623" t="s">
        <v>1494</v>
      </c>
      <c r="J1" s="623" t="s">
        <v>1495</v>
      </c>
      <c r="K1" s="629"/>
      <c r="L1" s="629"/>
      <c r="M1" s="629"/>
      <c r="N1" s="630"/>
      <c r="O1" s="275"/>
      <c r="P1" s="623" t="s">
        <v>1496</v>
      </c>
    </row>
    <row r="2" spans="1:16" x14ac:dyDescent="0.3">
      <c r="A2" s="624"/>
      <c r="B2" s="624"/>
      <c r="C2" s="624"/>
      <c r="D2" s="624"/>
      <c r="E2" s="624"/>
      <c r="F2" s="624"/>
      <c r="G2" s="624"/>
      <c r="H2" s="277" t="s">
        <v>1493</v>
      </c>
      <c r="I2" s="624"/>
      <c r="J2" s="627" t="s">
        <v>1497</v>
      </c>
      <c r="K2" s="627" t="s">
        <v>1498</v>
      </c>
      <c r="L2" s="631" t="s">
        <v>1499</v>
      </c>
      <c r="M2" s="632"/>
      <c r="N2" s="632"/>
      <c r="O2" s="633"/>
      <c r="P2" s="624"/>
    </row>
    <row r="3" spans="1:16" x14ac:dyDescent="0.3">
      <c r="A3" s="625"/>
      <c r="B3" s="625"/>
      <c r="C3" s="625"/>
      <c r="D3" s="625"/>
      <c r="E3" s="625"/>
      <c r="F3" s="625"/>
      <c r="G3" s="625"/>
      <c r="H3" s="276"/>
      <c r="I3" s="625"/>
      <c r="J3" s="625"/>
      <c r="K3" s="625"/>
      <c r="L3" s="315" t="s">
        <v>1500</v>
      </c>
      <c r="M3" s="161" t="s">
        <v>1501</v>
      </c>
      <c r="N3" s="161" t="s">
        <v>1502</v>
      </c>
      <c r="O3" s="162" t="s">
        <v>1503</v>
      </c>
      <c r="P3" s="625"/>
    </row>
    <row r="4" spans="1:16" ht="33" customHeight="1" x14ac:dyDescent="0.3">
      <c r="A4" s="316" t="s">
        <v>1019</v>
      </c>
      <c r="B4" s="69" t="str">
        <f>VLOOKUP(A4,URS確認!$E:$F,2,FALSE)</f>
        <v>放款業績工作月查詢</v>
      </c>
      <c r="C4" s="316">
        <v>1</v>
      </c>
      <c r="D4" s="74" t="s">
        <v>1504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6" t="s">
        <v>1505</v>
      </c>
      <c r="P4" s="70"/>
    </row>
    <row r="5" spans="1:16" x14ac:dyDescent="0.3">
      <c r="A5" s="316" t="s">
        <v>1019</v>
      </c>
      <c r="B5" s="69" t="str">
        <f>VLOOKUP(A5,URS確認!$E:$F,2,FALSE)</f>
        <v>放款業績工作月查詢</v>
      </c>
      <c r="C5" s="316">
        <v>2</v>
      </c>
      <c r="D5" s="74" t="s">
        <v>1506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6" t="s">
        <v>1505</v>
      </c>
      <c r="P5" s="70"/>
    </row>
    <row r="6" spans="1:16" x14ac:dyDescent="0.3">
      <c r="A6" s="316" t="s">
        <v>1019</v>
      </c>
      <c r="B6" s="69" t="str">
        <f>VLOOKUP(A6,URS確認!$E:$F,2,FALSE)</f>
        <v>放款業績工作月查詢</v>
      </c>
      <c r="C6" s="316">
        <v>3</v>
      </c>
      <c r="D6" s="74" t="s">
        <v>1507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6" t="s">
        <v>1505</v>
      </c>
      <c r="P6" s="70"/>
    </row>
    <row r="7" spans="1:16" x14ac:dyDescent="0.3">
      <c r="A7" s="316" t="s">
        <v>1024</v>
      </c>
      <c r="B7" s="69" t="str">
        <f>VLOOKUP(A7,URS確認!$E:$F,2,FALSE)</f>
        <v>放款業績工作月維護</v>
      </c>
      <c r="C7" s="316">
        <v>1</v>
      </c>
      <c r="D7" s="74" t="s">
        <v>1508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6" t="s">
        <v>1505</v>
      </c>
      <c r="P7" s="70"/>
    </row>
    <row r="8" spans="1:16" x14ac:dyDescent="0.3">
      <c r="A8" s="316" t="s">
        <v>1027</v>
      </c>
      <c r="B8" s="69" t="str">
        <f>VLOOKUP(A8,URS確認!$E:$F,2,FALSE)</f>
        <v xml:space="preserve">年度業績目標更新                    </v>
      </c>
      <c r="C8" s="316">
        <v>1</v>
      </c>
      <c r="D8" s="74" t="s">
        <v>1509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6" t="s">
        <v>1505</v>
      </c>
      <c r="P8" s="70"/>
    </row>
    <row r="9" spans="1:16" x14ac:dyDescent="0.3">
      <c r="A9" s="316" t="s">
        <v>1027</v>
      </c>
      <c r="B9" s="69" t="str">
        <f>VLOOKUP(A9,URS確認!$E:$F,2,FALSE)</f>
        <v xml:space="preserve">年度業績目標更新                    </v>
      </c>
      <c r="C9" s="316">
        <v>2</v>
      </c>
      <c r="D9" s="74" t="s">
        <v>1510</v>
      </c>
      <c r="E9" s="70">
        <v>44396</v>
      </c>
      <c r="F9" s="108" t="s">
        <v>1511</v>
      </c>
      <c r="G9" s="70"/>
      <c r="H9" s="70"/>
      <c r="I9" s="70" t="s">
        <v>138</v>
      </c>
      <c r="M9" s="316" t="s">
        <v>1512</v>
      </c>
      <c r="P9" s="70" t="s">
        <v>1513</v>
      </c>
    </row>
    <row r="10" spans="1:16" x14ac:dyDescent="0.3">
      <c r="A10" s="316" t="s">
        <v>1029</v>
      </c>
      <c r="B10" s="69" t="str">
        <f>VLOOKUP(A10,URS確認!$E:$F,2,FALSE)</f>
        <v xml:space="preserve">房貸專員明細資料查詢                </v>
      </c>
      <c r="C10" s="316">
        <v>1</v>
      </c>
      <c r="D10" s="74" t="s">
        <v>1514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6" t="s">
        <v>1505</v>
      </c>
      <c r="P10" s="70"/>
    </row>
    <row r="11" spans="1:16" x14ac:dyDescent="0.3">
      <c r="A11" s="316" t="s">
        <v>1031</v>
      </c>
      <c r="B11" s="69" t="str">
        <f>VLOOKUP(A11,URS確認!$E:$F,2,FALSE)</f>
        <v xml:space="preserve">房貸專員資料維護                    </v>
      </c>
      <c r="C11" s="316">
        <v>1</v>
      </c>
      <c r="D11" s="74" t="s">
        <v>1515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6" t="s">
        <v>1505</v>
      </c>
      <c r="P11" s="70"/>
    </row>
    <row r="12" spans="1:16" ht="33" customHeight="1" x14ac:dyDescent="0.3">
      <c r="A12" s="316" t="s">
        <v>1031</v>
      </c>
      <c r="B12" s="69" t="str">
        <f>VLOOKUP(A12,URS確認!$E:$F,2,FALSE)</f>
        <v xml:space="preserve">房貸專員資料維護                    </v>
      </c>
      <c r="C12" s="316">
        <v>2</v>
      </c>
      <c r="D12" s="74" t="s">
        <v>1516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6" t="s">
        <v>1505</v>
      </c>
      <c r="P12" s="70"/>
    </row>
    <row r="13" spans="1:16" x14ac:dyDescent="0.3">
      <c r="A13" s="316" t="s">
        <v>1031</v>
      </c>
      <c r="B13" s="69" t="str">
        <f>VLOOKUP(A13,URS確認!$E:$F,2,FALSE)</f>
        <v xml:space="preserve">房貸專員資料維護                    </v>
      </c>
      <c r="C13" s="316">
        <v>3</v>
      </c>
      <c r="D13" s="74" t="s">
        <v>1517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6" t="s">
        <v>1505</v>
      </c>
      <c r="P13" s="70"/>
    </row>
    <row r="14" spans="1:16" x14ac:dyDescent="0.3">
      <c r="A14" s="316" t="s">
        <v>1031</v>
      </c>
      <c r="B14" s="69" t="str">
        <f>VLOOKUP(A14,URS確認!$E:$F,2,FALSE)</f>
        <v xml:space="preserve">房貸專員資料維護                    </v>
      </c>
      <c r="C14" s="316">
        <v>4</v>
      </c>
      <c r="D14" s="74" t="s">
        <v>1518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6" t="s">
        <v>1505</v>
      </c>
      <c r="P14" s="70"/>
    </row>
    <row r="15" spans="1:16" x14ac:dyDescent="0.3">
      <c r="A15" s="316" t="s">
        <v>1039</v>
      </c>
      <c r="B15" s="69" t="str">
        <f>VLOOKUP(A15,URS確認!$E:$F,2,FALSE)</f>
        <v xml:space="preserve">更改目標金額、累計目標金額          </v>
      </c>
      <c r="C15" s="316">
        <v>1</v>
      </c>
      <c r="D15" s="74" t="s">
        <v>1519</v>
      </c>
      <c r="E15" s="70">
        <v>44396</v>
      </c>
      <c r="F15" s="70">
        <v>44620</v>
      </c>
      <c r="G15" s="70"/>
      <c r="H15" s="70"/>
      <c r="I15" s="70" t="str">
        <f>VLOOKUP(A15,URS確認!E:I,5,FALSE)</f>
        <v>張嘉榮</v>
      </c>
      <c r="N15" s="316" t="s">
        <v>1505</v>
      </c>
      <c r="P15" s="70"/>
    </row>
    <row r="16" spans="1:16" ht="82.5" customHeight="1" x14ac:dyDescent="0.3">
      <c r="A16" s="316" t="s">
        <v>1039</v>
      </c>
      <c r="B16" s="69" t="str">
        <f>VLOOKUP(A16,URS確認!$E:$F,2,FALSE)</f>
        <v xml:space="preserve">更改目標金額、累計目標金額          </v>
      </c>
      <c r="C16" s="316">
        <v>2</v>
      </c>
      <c r="D16" s="74" t="s">
        <v>1520</v>
      </c>
      <c r="E16" s="70">
        <v>44396</v>
      </c>
      <c r="F16" s="70">
        <v>44620</v>
      </c>
      <c r="G16" s="70"/>
      <c r="H16" s="70"/>
      <c r="I16" s="70" t="s">
        <v>138</v>
      </c>
      <c r="M16" s="316" t="s">
        <v>1521</v>
      </c>
      <c r="P16" s="70" t="s">
        <v>1513</v>
      </c>
    </row>
    <row r="17" spans="1:16" ht="33" customHeight="1" x14ac:dyDescent="0.3">
      <c r="A17" s="316" t="s">
        <v>1039</v>
      </c>
      <c r="B17" s="69" t="str">
        <f>VLOOKUP(A17,URS確認!$E:$F,2,FALSE)</f>
        <v xml:space="preserve">更改目標金額、累計目標金額          </v>
      </c>
      <c r="C17" s="316">
        <v>3</v>
      </c>
      <c r="D17" s="74" t="s">
        <v>1522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6" t="s">
        <v>1505</v>
      </c>
      <c r="P17" s="70"/>
    </row>
    <row r="18" spans="1:16" x14ac:dyDescent="0.3">
      <c r="A18" s="316" t="s">
        <v>1039</v>
      </c>
      <c r="B18" s="69" t="str">
        <f>VLOOKUP(A18,URS確認!$E:$F,2,FALSE)</f>
        <v xml:space="preserve">更改目標金額、累計目標金額          </v>
      </c>
      <c r="C18" s="316">
        <v>4</v>
      </c>
      <c r="D18" s="74" t="s">
        <v>1523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6" t="s">
        <v>1505</v>
      </c>
      <c r="P18" s="70"/>
    </row>
    <row r="19" spans="1:16" x14ac:dyDescent="0.3">
      <c r="A19" s="316" t="s">
        <v>1033</v>
      </c>
      <c r="B19" s="69" t="str">
        <f>VLOOKUP(A19,URS確認!$E:$F,2,FALSE)</f>
        <v xml:space="preserve">晤談人員明細資料查詢                </v>
      </c>
      <c r="C19" s="316">
        <v>1</v>
      </c>
      <c r="D19" s="74" t="s">
        <v>2885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6" t="s">
        <v>1505</v>
      </c>
      <c r="P19" s="71"/>
    </row>
    <row r="20" spans="1:16" x14ac:dyDescent="0.3">
      <c r="A20" s="411" t="s">
        <v>1033</v>
      </c>
      <c r="B20" s="69" t="str">
        <f>VLOOKUP(A20,URS確認!$E:$F,2,FALSE)</f>
        <v xml:space="preserve">晤談人員明細資料查詢                </v>
      </c>
      <c r="C20" s="411">
        <v>2</v>
      </c>
      <c r="D20" s="74" t="s">
        <v>2886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11"/>
      <c r="K20" s="411"/>
      <c r="L20" s="411"/>
      <c r="M20" s="411"/>
      <c r="N20" s="411"/>
      <c r="O20" s="411"/>
      <c r="P20" s="71"/>
    </row>
    <row r="21" spans="1:16" x14ac:dyDescent="0.3">
      <c r="A21" s="316" t="s">
        <v>1035</v>
      </c>
      <c r="B21" s="69" t="str">
        <f>VLOOKUP(A21,URS確認!$E:$F,2,FALSE)</f>
        <v xml:space="preserve">晤談人員資料維護                    </v>
      </c>
      <c r="C21" s="316">
        <v>1</v>
      </c>
      <c r="D21" s="74" t="s">
        <v>1524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6" t="s">
        <v>1505</v>
      </c>
      <c r="P21" s="71"/>
    </row>
    <row r="22" spans="1:16" ht="115.5" customHeight="1" x14ac:dyDescent="0.3">
      <c r="A22" s="316" t="s">
        <v>1041</v>
      </c>
      <c r="B22" s="69" t="str">
        <f>VLOOKUP(A22,URS確認!$E:$F,2,FALSE)</f>
        <v xml:space="preserve">協辦人員等級明細資料查詢            </v>
      </c>
      <c r="C22" s="316">
        <v>1</v>
      </c>
      <c r="D22" s="74" t="s">
        <v>1525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6" t="s">
        <v>1505</v>
      </c>
      <c r="P22" s="71"/>
    </row>
    <row r="23" spans="1:16" ht="66" customHeight="1" x14ac:dyDescent="0.3">
      <c r="A23" s="316" t="s">
        <v>1041</v>
      </c>
      <c r="B23" s="69" t="str">
        <f>VLOOKUP(A23,URS確認!$E:$F,2,FALSE)</f>
        <v xml:space="preserve">協辦人員等級明細資料查詢            </v>
      </c>
      <c r="C23" s="316">
        <v>2</v>
      </c>
      <c r="D23" s="74" t="s">
        <v>1526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6" t="s">
        <v>1505</v>
      </c>
      <c r="P23" s="71"/>
    </row>
    <row r="24" spans="1:16" x14ac:dyDescent="0.3">
      <c r="A24" s="316" t="s">
        <v>1041</v>
      </c>
      <c r="B24" s="69" t="str">
        <f>VLOOKUP(A24,URS確認!$E:$F,2,FALSE)</f>
        <v xml:space="preserve">協辦人員等級明細資料查詢            </v>
      </c>
      <c r="C24" s="316">
        <v>3</v>
      </c>
      <c r="D24" s="74" t="s">
        <v>1527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6" t="s">
        <v>1528</v>
      </c>
      <c r="P24" s="71"/>
    </row>
    <row r="25" spans="1:16" x14ac:dyDescent="0.3">
      <c r="A25" s="316" t="s">
        <v>1045</v>
      </c>
      <c r="B25" s="69" t="str">
        <f>VLOOKUP(A25,URS確認!$E:$F,2,FALSE)</f>
        <v xml:space="preserve">房貸協辦人員等級維護                </v>
      </c>
      <c r="C25" s="316">
        <v>1</v>
      </c>
      <c r="D25" s="74" t="s">
        <v>1529</v>
      </c>
      <c r="E25" s="71">
        <v>44397</v>
      </c>
      <c r="F25" s="71">
        <v>44439</v>
      </c>
      <c r="G25" s="71">
        <v>44468</v>
      </c>
      <c r="H25" s="71"/>
      <c r="I25" s="70" t="str">
        <f>VLOOKUP(A25,URS確認!E:I,5,FALSE)</f>
        <v>張嘉榮</v>
      </c>
      <c r="M25" s="316" t="s">
        <v>1528</v>
      </c>
      <c r="P25" s="71"/>
    </row>
    <row r="26" spans="1:16" ht="66" customHeight="1" x14ac:dyDescent="0.3">
      <c r="A26" s="316" t="s">
        <v>1057</v>
      </c>
      <c r="B26" s="69" t="str">
        <f>VLOOKUP(A26,URS確認!$E:$F,2,FALSE)</f>
        <v>介紹人加碼獎勵津貼標準設定</v>
      </c>
      <c r="C26" s="316">
        <v>1</v>
      </c>
      <c r="D26" s="74" t="s">
        <v>1530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6" t="s">
        <v>1505</v>
      </c>
      <c r="P26" s="71"/>
    </row>
    <row r="27" spans="1:16" ht="33" customHeight="1" x14ac:dyDescent="0.3">
      <c r="A27" s="316" t="s">
        <v>1057</v>
      </c>
      <c r="B27" s="69" t="str">
        <f>VLOOKUP(A27,URS確認!$E:$F,2,FALSE)</f>
        <v>介紹人加碼獎勵津貼標準設定</v>
      </c>
      <c r="C27" s="316">
        <v>2</v>
      </c>
      <c r="D27" s="74" t="s">
        <v>1531</v>
      </c>
      <c r="E27" s="71">
        <v>44397</v>
      </c>
      <c r="F27" s="71">
        <v>44439</v>
      </c>
      <c r="G27" s="71">
        <v>44435</v>
      </c>
      <c r="H27" s="71"/>
      <c r="I27" s="70" t="str">
        <f>VLOOKUP(A27,URS確認!E:I,5,FALSE)</f>
        <v>楊智誠</v>
      </c>
      <c r="N27" s="316" t="s">
        <v>1505</v>
      </c>
      <c r="P27" s="71" t="s">
        <v>1532</v>
      </c>
    </row>
    <row r="28" spans="1:16" x14ac:dyDescent="0.3">
      <c r="A28" s="316" t="s">
        <v>1057</v>
      </c>
      <c r="B28" s="69" t="str">
        <f>VLOOKUP(A28,URS確認!$E:$F,2,FALSE)</f>
        <v>介紹人加碼獎勵津貼標準設定</v>
      </c>
      <c r="C28" s="316">
        <v>3</v>
      </c>
      <c r="D28" s="74" t="s">
        <v>1533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6" t="s">
        <v>1505</v>
      </c>
      <c r="P28" s="71"/>
    </row>
    <row r="29" spans="1:16" x14ac:dyDescent="0.3">
      <c r="A29" s="316" t="s">
        <v>1061</v>
      </c>
      <c r="B29" s="69" t="str">
        <f>VLOOKUP(A29,URS確認!$E:$F,2,FALSE)</f>
        <v>協辦獎勵津貼標準設定</v>
      </c>
      <c r="C29" s="316">
        <v>1</v>
      </c>
      <c r="D29" s="74" t="s">
        <v>1533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J29" s="316" t="s">
        <v>1505</v>
      </c>
      <c r="P29" s="71"/>
    </row>
    <row r="30" spans="1:16" ht="34" customHeight="1" x14ac:dyDescent="0.3">
      <c r="A30" s="316" t="s">
        <v>1061</v>
      </c>
      <c r="B30" s="69" t="str">
        <f>VLOOKUP(A30,URS確認!$E:$F,2,FALSE)</f>
        <v>協辦獎勵津貼標準設定</v>
      </c>
      <c r="C30" s="316">
        <v>2</v>
      </c>
      <c r="D30" s="74" t="s">
        <v>1534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L30" s="316" t="s">
        <v>1505</v>
      </c>
      <c r="P30" s="71"/>
    </row>
    <row r="31" spans="1:16" x14ac:dyDescent="0.3">
      <c r="A31" s="316" t="s">
        <v>1061</v>
      </c>
      <c r="B31" s="69" t="str">
        <f>VLOOKUP(A31,URS確認!$E:$F,2,FALSE)</f>
        <v>協辦獎勵津貼標準設定</v>
      </c>
      <c r="C31" s="316">
        <v>3</v>
      </c>
      <c r="D31" s="74" t="s">
        <v>1535</v>
      </c>
      <c r="E31" s="71">
        <v>44397</v>
      </c>
      <c r="F31" s="71">
        <v>44439</v>
      </c>
      <c r="G31" s="71">
        <v>44454</v>
      </c>
      <c r="H31" s="71"/>
      <c r="I31" s="70" t="str">
        <f>VLOOKUP(A31,URS確認!E:I,5,FALSE)</f>
        <v>張嘉榮</v>
      </c>
      <c r="J31" s="316" t="s">
        <v>1505</v>
      </c>
      <c r="P31" s="71"/>
    </row>
    <row r="32" spans="1:16" x14ac:dyDescent="0.3">
      <c r="A32" s="316" t="s">
        <v>1063</v>
      </c>
      <c r="B32" s="69" t="str">
        <f>VLOOKUP(A32,URS確認!$E:$F,2,FALSE)</f>
        <v>系統變數及系統值設定</v>
      </c>
      <c r="C32" s="316">
        <v>1</v>
      </c>
      <c r="D32" s="74" t="s">
        <v>1536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6" t="s">
        <v>1505</v>
      </c>
      <c r="P32" s="71"/>
    </row>
    <row r="33" spans="1:16" ht="49.5" customHeight="1" x14ac:dyDescent="0.3">
      <c r="A33" s="316" t="s">
        <v>1063</v>
      </c>
      <c r="B33" s="69" t="str">
        <f>VLOOKUP(A33,URS確認!$E:$F,2,FALSE)</f>
        <v>系統變數及系統值設定</v>
      </c>
      <c r="C33" s="316">
        <v>2</v>
      </c>
      <c r="D33" s="74" t="s">
        <v>1537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6" t="s">
        <v>1505</v>
      </c>
      <c r="P33" s="71"/>
    </row>
    <row r="34" spans="1:16" ht="49.5" customHeight="1" x14ac:dyDescent="0.3">
      <c r="A34" s="316" t="s">
        <v>1063</v>
      </c>
      <c r="B34" s="69" t="str">
        <f>VLOOKUP(A34,URS確認!$E:$F,2,FALSE)</f>
        <v>系統變數及系統值設定</v>
      </c>
      <c r="C34" s="316">
        <v>3</v>
      </c>
      <c r="D34" s="74" t="s">
        <v>1538</v>
      </c>
      <c r="E34" s="71">
        <v>44397</v>
      </c>
      <c r="F34" s="71">
        <v>44592</v>
      </c>
      <c r="H34" s="71"/>
      <c r="I34" s="70" t="s">
        <v>138</v>
      </c>
      <c r="M34" s="316" t="s">
        <v>1521</v>
      </c>
      <c r="P34" s="71" t="s">
        <v>1513</v>
      </c>
    </row>
    <row r="35" spans="1:16" s="163" customFormat="1" ht="33" customHeight="1" x14ac:dyDescent="0.3">
      <c r="A35" s="72" t="s">
        <v>1049</v>
      </c>
      <c r="B35" s="69" t="str">
        <f>VLOOKUP(A35,URS確認!$E:$F,2,FALSE)</f>
        <v>業績件數及金額核算標準設定查詢</v>
      </c>
      <c r="C35" s="72">
        <v>1</v>
      </c>
      <c r="D35" s="75" t="s">
        <v>1539</v>
      </c>
      <c r="E35" s="73">
        <v>44398</v>
      </c>
      <c r="F35" s="73">
        <v>44408</v>
      </c>
      <c r="G35" s="73">
        <v>44408</v>
      </c>
      <c r="H35" s="73"/>
      <c r="I35" s="70" t="s">
        <v>138</v>
      </c>
      <c r="J35" s="72"/>
      <c r="K35" s="72"/>
      <c r="L35" s="72"/>
      <c r="M35" s="72"/>
      <c r="N35" s="72" t="s">
        <v>1505</v>
      </c>
      <c r="O35" s="72"/>
      <c r="P35" s="73" t="s">
        <v>1513</v>
      </c>
    </row>
    <row r="36" spans="1:16" x14ac:dyDescent="0.3">
      <c r="A36" s="316" t="s">
        <v>1051</v>
      </c>
      <c r="B36" s="69" t="str">
        <f>VLOOKUP(A36,URS確認!$E:$F,2,FALSE)</f>
        <v>業績件數及金額核算標準設定</v>
      </c>
      <c r="C36" s="316">
        <v>1</v>
      </c>
      <c r="D36" s="74" t="s">
        <v>1540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6" t="s">
        <v>1505</v>
      </c>
      <c r="P36" s="71"/>
    </row>
    <row r="37" spans="1:16" ht="33" customHeight="1" x14ac:dyDescent="0.3">
      <c r="A37" s="316" t="s">
        <v>1051</v>
      </c>
      <c r="B37" s="69" t="str">
        <f>VLOOKUP(A37,URS確認!$E:$F,2,FALSE)</f>
        <v>業績件數及金額核算標準設定</v>
      </c>
      <c r="C37" s="316">
        <v>2</v>
      </c>
      <c r="D37" s="74" t="s">
        <v>1541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6" t="s">
        <v>1521</v>
      </c>
      <c r="P37" s="71" t="s">
        <v>1542</v>
      </c>
    </row>
    <row r="38" spans="1:16" s="163" customFormat="1" ht="33" customHeight="1" x14ac:dyDescent="0.3">
      <c r="A38" s="72" t="s">
        <v>1051</v>
      </c>
      <c r="B38" s="69" t="str">
        <f>VLOOKUP(A38,URS確認!$E:$F,2,FALSE)</f>
        <v>業績件數及金額核算標準設定</v>
      </c>
      <c r="C38" s="72">
        <v>3</v>
      </c>
      <c r="D38" s="75" t="s">
        <v>1543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 x14ac:dyDescent="0.3">
      <c r="A39" s="72" t="s">
        <v>1051</v>
      </c>
      <c r="B39" s="69" t="str">
        <f>VLOOKUP(A39,URS確認!$E:$F,2,FALSE)</f>
        <v>業績件數及金額核算標準設定</v>
      </c>
      <c r="C39" s="72">
        <v>4</v>
      </c>
      <c r="D39" s="75" t="s">
        <v>1544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1521</v>
      </c>
      <c r="N39" s="72"/>
      <c r="O39" s="72"/>
      <c r="P39" s="76"/>
    </row>
    <row r="40" spans="1:16" ht="33" customHeight="1" x14ac:dyDescent="0.3">
      <c r="A40" s="316" t="s">
        <v>1053</v>
      </c>
      <c r="B40" s="69" t="str">
        <f>VLOOKUP(A40,URS確認!$E:$F,2,FALSE)</f>
        <v>業績件數及金額核算標準設定(整月)</v>
      </c>
      <c r="C40" s="316">
        <v>1</v>
      </c>
      <c r="D40" s="74" t="s">
        <v>1545</v>
      </c>
      <c r="E40" s="71">
        <v>44398</v>
      </c>
      <c r="F40" s="71">
        <v>44469</v>
      </c>
      <c r="G40" s="71">
        <v>44462</v>
      </c>
      <c r="H40" s="71"/>
      <c r="I40" s="70" t="str">
        <f>VLOOKUP(A40,URS確認!E:I,5,FALSE)</f>
        <v>張嘉榮</v>
      </c>
      <c r="M40" s="316" t="s">
        <v>1521</v>
      </c>
      <c r="P40" s="71" t="s">
        <v>1513</v>
      </c>
    </row>
    <row r="41" spans="1:16" x14ac:dyDescent="0.3">
      <c r="A41" s="316" t="s">
        <v>1090</v>
      </c>
      <c r="B41" s="69" t="str">
        <f>VLOOKUP(A41,URS確認!$E:$F,2,FALSE)</f>
        <v>工作日業績結算</v>
      </c>
      <c r="C41" s="316">
        <v>1</v>
      </c>
      <c r="D41" s="74" t="s">
        <v>1546</v>
      </c>
      <c r="E41" s="71">
        <v>44398</v>
      </c>
      <c r="F41" s="71">
        <v>44400</v>
      </c>
      <c r="G41" s="71">
        <v>44398</v>
      </c>
      <c r="H41" s="71"/>
      <c r="I41" s="70" t="str">
        <f>VLOOKUP(A41,URS確認!E:I,5,FALSE)</f>
        <v>張金龍</v>
      </c>
      <c r="L41" s="316" t="s">
        <v>1505</v>
      </c>
      <c r="P41" s="71"/>
    </row>
    <row r="42" spans="1:16" ht="30.65" customHeight="1" x14ac:dyDescent="0.3">
      <c r="A42" s="316" t="s">
        <v>1090</v>
      </c>
      <c r="B42" s="69" t="str">
        <f>VLOOKUP(A42,URS確認!$E:$F,2,FALSE)</f>
        <v>工作日業績結算</v>
      </c>
      <c r="C42" s="316">
        <v>2</v>
      </c>
      <c r="D42" s="74" t="s">
        <v>1547</v>
      </c>
      <c r="E42" s="71">
        <v>44398</v>
      </c>
      <c r="F42" s="71" t="s">
        <v>1548</v>
      </c>
      <c r="H42" s="71"/>
      <c r="I42" s="70" t="str">
        <f>VLOOKUP(A42,URS確認!E:I,5,FALSE)</f>
        <v>張金龍</v>
      </c>
      <c r="P42" s="71"/>
    </row>
    <row r="43" spans="1:16" x14ac:dyDescent="0.3">
      <c r="A43" s="316" t="s">
        <v>331</v>
      </c>
      <c r="B43" s="69" t="str">
        <f>VLOOKUP(A43,URS確認!$E:$F,2,FALSE)</f>
        <v xml:space="preserve">撥款                     </v>
      </c>
      <c r="C43" s="316">
        <v>1</v>
      </c>
      <c r="D43" s="74" t="s">
        <v>1549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6" t="s">
        <v>1505</v>
      </c>
      <c r="P43" s="71"/>
    </row>
    <row r="44" spans="1:16" x14ac:dyDescent="0.3">
      <c r="A44" s="316" t="s">
        <v>1456</v>
      </c>
      <c r="B44" s="69" t="e">
        <f>VLOOKUP(A44,URS確認!$E:$F,2,FALSE)</f>
        <v>#N/A</v>
      </c>
      <c r="C44" s="316">
        <v>1</v>
      </c>
      <c r="D44" s="74" t="s">
        <v>1550</v>
      </c>
      <c r="E44" s="71">
        <v>44398</v>
      </c>
      <c r="F44" s="71">
        <v>44439</v>
      </c>
      <c r="G44" s="71">
        <v>44518</v>
      </c>
      <c r="I44" s="70" t="e">
        <f>VLOOKUP(A44,URS確認!E:I,5,FALSE)</f>
        <v>#N/A</v>
      </c>
      <c r="L44" s="316" t="s">
        <v>1505</v>
      </c>
      <c r="P44" s="71"/>
    </row>
    <row r="45" spans="1:16" ht="34" customHeight="1" x14ac:dyDescent="0.3">
      <c r="A45" s="72" t="s">
        <v>1456</v>
      </c>
      <c r="B45" s="69" t="e">
        <f>VLOOKUP(A45,URS確認!$E:$F,2,FALSE)</f>
        <v>#N/A</v>
      </c>
      <c r="C45" s="72">
        <v>2</v>
      </c>
      <c r="D45" s="75" t="s">
        <v>1551</v>
      </c>
      <c r="E45" s="71">
        <v>44398</v>
      </c>
      <c r="F45" s="71">
        <v>44439</v>
      </c>
      <c r="G45" s="71">
        <v>44518</v>
      </c>
      <c r="I45" s="70" t="e">
        <f>VLOOKUP(A45,URS確認!E:I,5,FALSE)</f>
        <v>#N/A</v>
      </c>
      <c r="M45" s="316" t="s">
        <v>1521</v>
      </c>
      <c r="P45" s="71"/>
    </row>
    <row r="46" spans="1:16" x14ac:dyDescent="0.3">
      <c r="A46" s="316" t="s">
        <v>1459</v>
      </c>
      <c r="B46" s="69" t="e">
        <f>VLOOKUP(A46,URS確認!$E:$F,2,FALSE)</f>
        <v>#N/A</v>
      </c>
      <c r="C46" s="316">
        <v>1</v>
      </c>
      <c r="D46" s="74" t="s">
        <v>1552</v>
      </c>
      <c r="E46" s="71">
        <v>44398</v>
      </c>
      <c r="F46" s="71">
        <v>44439</v>
      </c>
      <c r="G46" s="71">
        <v>44518</v>
      </c>
      <c r="I46" s="70" t="e">
        <f>VLOOKUP(A46,URS確認!E:I,5,FALSE)</f>
        <v>#N/A</v>
      </c>
      <c r="L46" s="316" t="s">
        <v>1505</v>
      </c>
      <c r="P46" s="71"/>
    </row>
    <row r="47" spans="1:16" ht="34" customHeight="1" x14ac:dyDescent="0.3">
      <c r="A47" s="72" t="s">
        <v>1459</v>
      </c>
      <c r="B47" s="69" t="e">
        <f>VLOOKUP(A47,URS確認!$E:$F,2,FALSE)</f>
        <v>#N/A</v>
      </c>
      <c r="C47" s="72">
        <v>2</v>
      </c>
      <c r="D47" s="75" t="s">
        <v>1553</v>
      </c>
      <c r="E47" s="71">
        <v>44398</v>
      </c>
      <c r="F47" s="71">
        <v>44439</v>
      </c>
      <c r="G47" s="71">
        <v>44518</v>
      </c>
      <c r="I47" s="70" t="e">
        <f>VLOOKUP(A47,URS確認!E:I,5,FALSE)</f>
        <v>#N/A</v>
      </c>
      <c r="M47" s="316" t="s">
        <v>1521</v>
      </c>
      <c r="P47" s="71"/>
    </row>
    <row r="48" spans="1:16" x14ac:dyDescent="0.3">
      <c r="A48" s="316" t="s">
        <v>1554</v>
      </c>
      <c r="B48" s="69" t="s">
        <v>1555</v>
      </c>
      <c r="C48" s="316">
        <v>1</v>
      </c>
      <c r="D48" s="74" t="s">
        <v>1556</v>
      </c>
      <c r="E48" s="71">
        <v>44398</v>
      </c>
      <c r="F48" s="71">
        <v>44399</v>
      </c>
      <c r="G48" s="71">
        <v>44399</v>
      </c>
      <c r="H48" s="71"/>
      <c r="I48" s="70" t="s">
        <v>1557</v>
      </c>
      <c r="J48" s="316" t="s">
        <v>1505</v>
      </c>
      <c r="P48" s="71"/>
    </row>
    <row r="49" spans="1:16" x14ac:dyDescent="0.3">
      <c r="A49" s="316" t="s">
        <v>1558</v>
      </c>
      <c r="B49" s="69" t="s">
        <v>1559</v>
      </c>
      <c r="C49" s="316">
        <v>1</v>
      </c>
      <c r="D49" s="74" t="s">
        <v>1556</v>
      </c>
      <c r="E49" s="71">
        <v>44398</v>
      </c>
      <c r="F49" s="71">
        <v>44399</v>
      </c>
      <c r="G49" s="71">
        <v>44399</v>
      </c>
      <c r="H49" s="71"/>
      <c r="I49" s="70" t="s">
        <v>1557</v>
      </c>
      <c r="J49" s="316" t="s">
        <v>1505</v>
      </c>
      <c r="P49" s="71"/>
    </row>
    <row r="50" spans="1:16" x14ac:dyDescent="0.3">
      <c r="A50" s="316" t="s">
        <v>136</v>
      </c>
      <c r="B50" s="69" t="str">
        <f>VLOOKUP(A50,URS確認!$E:$F,2,FALSE)</f>
        <v>顧客明細資料查詢</v>
      </c>
      <c r="C50" s="316">
        <v>1</v>
      </c>
      <c r="D50" s="74" t="s">
        <v>1560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6" t="s">
        <v>1505</v>
      </c>
      <c r="P50" s="71"/>
    </row>
    <row r="51" spans="1:16" ht="66" customHeight="1" x14ac:dyDescent="0.3">
      <c r="A51" s="316" t="s">
        <v>142</v>
      </c>
      <c r="B51" s="69" t="str">
        <f>VLOOKUP(A51,URS確認!$E:$F,2,FALSE)</f>
        <v>顧客基本資料維護-自然人</v>
      </c>
      <c r="C51" s="316">
        <v>1</v>
      </c>
      <c r="D51" s="74" t="s">
        <v>1561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138</v>
      </c>
      <c r="L51" s="316" t="s">
        <v>1505</v>
      </c>
      <c r="P51" s="71"/>
    </row>
    <row r="52" spans="1:16" ht="82.5" customHeight="1" x14ac:dyDescent="0.3">
      <c r="A52" s="316" t="s">
        <v>142</v>
      </c>
      <c r="B52" s="69" t="str">
        <f>VLOOKUP(A52,URS確認!$E:$F,2,FALSE)</f>
        <v>顧客基本資料維護-自然人</v>
      </c>
      <c r="C52" s="316">
        <v>2</v>
      </c>
      <c r="D52" s="74" t="s">
        <v>1562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138</v>
      </c>
      <c r="L52" s="316" t="s">
        <v>1505</v>
      </c>
      <c r="P52" s="71"/>
    </row>
    <row r="53" spans="1:16" ht="82.5" customHeight="1" x14ac:dyDescent="0.3">
      <c r="A53" s="316" t="s">
        <v>142</v>
      </c>
      <c r="B53" s="69" t="str">
        <f>VLOOKUP(A53,URS確認!$E:$F,2,FALSE)</f>
        <v>顧客基本資料維護-自然人</v>
      </c>
      <c r="C53" s="316">
        <v>3</v>
      </c>
      <c r="D53" s="74" t="s">
        <v>1563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138</v>
      </c>
      <c r="L53" s="316" t="s">
        <v>1505</v>
      </c>
      <c r="P53" s="71"/>
    </row>
    <row r="54" spans="1:16" ht="66" customHeight="1" x14ac:dyDescent="0.3">
      <c r="A54" s="316" t="s">
        <v>142</v>
      </c>
      <c r="B54" s="69" t="str">
        <f>VLOOKUP(A54,URS確認!$E:$F,2,FALSE)</f>
        <v>顧客基本資料維護-自然人</v>
      </c>
      <c r="C54" s="316">
        <v>4</v>
      </c>
      <c r="D54" s="74" t="s">
        <v>1564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138</v>
      </c>
      <c r="L54" s="316" t="s">
        <v>1505</v>
      </c>
      <c r="P54" s="71"/>
    </row>
    <row r="55" spans="1:16" ht="66" customHeight="1" x14ac:dyDescent="0.3">
      <c r="A55" s="316" t="s">
        <v>142</v>
      </c>
      <c r="B55" s="69" t="str">
        <f>VLOOKUP(A55,URS確認!$E:$F,2,FALSE)</f>
        <v>顧客基本資料維護-自然人</v>
      </c>
      <c r="C55" s="316">
        <v>5</v>
      </c>
      <c r="D55" s="74" t="s">
        <v>1565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138</v>
      </c>
      <c r="L55" s="316" t="s">
        <v>1505</v>
      </c>
      <c r="P55" s="71"/>
    </row>
    <row r="56" spans="1:16" ht="49.5" customHeight="1" x14ac:dyDescent="0.3">
      <c r="A56" s="316" t="s">
        <v>142</v>
      </c>
      <c r="B56" s="69" t="str">
        <f>VLOOKUP(A56,URS確認!$E:$F,2,FALSE)</f>
        <v>顧客基本資料維護-自然人</v>
      </c>
      <c r="C56" s="316">
        <v>6</v>
      </c>
      <c r="D56" s="74" t="s">
        <v>1566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138</v>
      </c>
      <c r="L56" s="316" t="s">
        <v>1505</v>
      </c>
      <c r="P56" s="71"/>
    </row>
    <row r="57" spans="1:16" x14ac:dyDescent="0.3">
      <c r="A57" s="316" t="s">
        <v>142</v>
      </c>
      <c r="B57" s="69" t="str">
        <f>VLOOKUP(A57,URS確認!$E:$F,2,FALSE)</f>
        <v>顧客基本資料維護-自然人</v>
      </c>
      <c r="C57" s="316">
        <v>7</v>
      </c>
      <c r="D57" s="74" t="s">
        <v>1567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138</v>
      </c>
      <c r="L57" s="316" t="s">
        <v>1505</v>
      </c>
      <c r="P57" s="71"/>
    </row>
    <row r="58" spans="1:16" x14ac:dyDescent="0.3">
      <c r="A58" s="316" t="s">
        <v>142</v>
      </c>
      <c r="B58" s="69" t="str">
        <f>VLOOKUP(A58,URS確認!$E:$F,2,FALSE)</f>
        <v>顧客基本資料維護-自然人</v>
      </c>
      <c r="C58" s="316">
        <v>8</v>
      </c>
      <c r="D58" s="74" t="s">
        <v>1568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138</v>
      </c>
      <c r="L58" s="316" t="s">
        <v>1505</v>
      </c>
      <c r="P58" s="71"/>
    </row>
    <row r="59" spans="1:16" x14ac:dyDescent="0.3">
      <c r="A59" s="316" t="s">
        <v>142</v>
      </c>
      <c r="B59" s="69" t="str">
        <f>VLOOKUP(A59,URS確認!$E:$F,2,FALSE)</f>
        <v>顧客基本資料維護-自然人</v>
      </c>
      <c r="C59" s="316">
        <v>9</v>
      </c>
      <c r="D59" s="74" t="s">
        <v>1569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138</v>
      </c>
      <c r="L59" s="316" t="s">
        <v>1505</v>
      </c>
      <c r="P59" s="71"/>
    </row>
    <row r="60" spans="1:16" ht="33" customHeight="1" x14ac:dyDescent="0.3">
      <c r="A60" s="316" t="s">
        <v>142</v>
      </c>
      <c r="B60" s="69" t="str">
        <f>VLOOKUP(A60,URS確認!$E:$F,2,FALSE)</f>
        <v>顧客基本資料維護-自然人</v>
      </c>
      <c r="C60" s="316">
        <v>10</v>
      </c>
      <c r="D60" s="74" t="s">
        <v>1570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138</v>
      </c>
      <c r="L60" s="316" t="s">
        <v>1505</v>
      </c>
      <c r="P60" s="71"/>
    </row>
    <row r="61" spans="1:16" ht="33" customHeight="1" x14ac:dyDescent="0.3">
      <c r="A61" s="316" t="s">
        <v>142</v>
      </c>
      <c r="B61" s="69" t="str">
        <f>VLOOKUP(A61,URS確認!$E:$F,2,FALSE)</f>
        <v>顧客基本資料維護-自然人</v>
      </c>
      <c r="C61" s="316">
        <v>11</v>
      </c>
      <c r="D61" s="74" t="s">
        <v>1571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138</v>
      </c>
      <c r="M61" s="316" t="s">
        <v>1521</v>
      </c>
      <c r="P61" s="71" t="s">
        <v>1513</v>
      </c>
    </row>
    <row r="62" spans="1:16" ht="33" customHeight="1" x14ac:dyDescent="0.3">
      <c r="A62" s="316" t="s">
        <v>142</v>
      </c>
      <c r="B62" s="69" t="str">
        <f>VLOOKUP(A62,URS確認!$E:$F,2,FALSE)</f>
        <v>顧客基本資料維護-自然人</v>
      </c>
      <c r="C62" s="316">
        <v>12</v>
      </c>
      <c r="D62" s="74" t="s">
        <v>1572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138</v>
      </c>
      <c r="L62" s="316" t="s">
        <v>1505</v>
      </c>
      <c r="P62" s="71"/>
    </row>
    <row r="63" spans="1:16" ht="33" customHeight="1" x14ac:dyDescent="0.3">
      <c r="A63" s="316" t="s">
        <v>142</v>
      </c>
      <c r="B63" s="69" t="str">
        <f>VLOOKUP(A63,URS確認!$E:$F,2,FALSE)</f>
        <v>顧客基本資料維護-自然人</v>
      </c>
      <c r="C63" s="316">
        <v>13</v>
      </c>
      <c r="D63" s="74" t="s">
        <v>1573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138</v>
      </c>
      <c r="M63" s="316" t="s">
        <v>1521</v>
      </c>
      <c r="P63" s="71"/>
    </row>
    <row r="64" spans="1:16" ht="66" customHeight="1" x14ac:dyDescent="0.3">
      <c r="A64" s="316" t="s">
        <v>149</v>
      </c>
      <c r="B64" s="69" t="str">
        <f>VLOOKUP(A64,URS確認!$E:$F,2,FALSE)</f>
        <v>顧客基本資料修改-自然人</v>
      </c>
      <c r="C64" s="316">
        <v>1</v>
      </c>
      <c r="D64" s="74" t="s">
        <v>1561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138</v>
      </c>
      <c r="L64" s="316" t="s">
        <v>1574</v>
      </c>
      <c r="M64" s="316" t="s">
        <v>1528</v>
      </c>
      <c r="P64" s="71"/>
    </row>
    <row r="65" spans="1:16" ht="82.5" customHeight="1" x14ac:dyDescent="0.3">
      <c r="A65" s="316" t="s">
        <v>149</v>
      </c>
      <c r="B65" s="69" t="str">
        <f>VLOOKUP(A65,URS確認!$E:$F,2,FALSE)</f>
        <v>顧客基本資料修改-自然人</v>
      </c>
      <c r="C65" s="316">
        <v>2</v>
      </c>
      <c r="D65" s="74" t="s">
        <v>1575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138</v>
      </c>
      <c r="L65" s="316" t="s">
        <v>1505</v>
      </c>
      <c r="P65" s="71"/>
    </row>
    <row r="66" spans="1:16" ht="33" customHeight="1" x14ac:dyDescent="0.3">
      <c r="A66" s="316" t="s">
        <v>149</v>
      </c>
      <c r="B66" s="69" t="str">
        <f>VLOOKUP(A66,URS確認!$E:$F,2,FALSE)</f>
        <v>顧客基本資料修改-自然人</v>
      </c>
      <c r="C66" s="316">
        <v>3</v>
      </c>
      <c r="D66" s="74" t="s">
        <v>1576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138</v>
      </c>
      <c r="L66" s="316" t="s">
        <v>1505</v>
      </c>
      <c r="P66" s="71"/>
    </row>
    <row r="67" spans="1:16" x14ac:dyDescent="0.3">
      <c r="A67" s="316" t="s">
        <v>149</v>
      </c>
      <c r="B67" s="69" t="str">
        <f>VLOOKUP(A67,URS確認!$E:$F,2,FALSE)</f>
        <v>顧客基本資料修改-自然人</v>
      </c>
      <c r="C67" s="316">
        <v>4</v>
      </c>
      <c r="D67" s="74" t="s">
        <v>1577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138</v>
      </c>
      <c r="N67" s="316" t="s">
        <v>1505</v>
      </c>
      <c r="P67" s="71" t="s">
        <v>1578</v>
      </c>
    </row>
    <row r="68" spans="1:16" ht="66" customHeight="1" x14ac:dyDescent="0.3">
      <c r="A68" s="316" t="s">
        <v>149</v>
      </c>
      <c r="B68" s="69" t="str">
        <f>VLOOKUP(A68,URS確認!$E:$F,2,FALSE)</f>
        <v>顧客基本資料修改-自然人</v>
      </c>
      <c r="C68" s="316">
        <v>5</v>
      </c>
      <c r="D68" s="74" t="s">
        <v>1564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138</v>
      </c>
      <c r="N68" s="316" t="s">
        <v>1505</v>
      </c>
      <c r="P68" s="71" t="s">
        <v>1578</v>
      </c>
    </row>
    <row r="69" spans="1:16" x14ac:dyDescent="0.3">
      <c r="A69" s="316" t="s">
        <v>149</v>
      </c>
      <c r="B69" s="69" t="str">
        <f>VLOOKUP(A69,URS確認!$E:$F,2,FALSE)</f>
        <v>顧客基本資料修改-自然人</v>
      </c>
      <c r="C69" s="316">
        <v>6</v>
      </c>
      <c r="D69" s="74" t="s">
        <v>1579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138</v>
      </c>
      <c r="N69" s="316" t="s">
        <v>1505</v>
      </c>
      <c r="P69" s="71" t="s">
        <v>1578</v>
      </c>
    </row>
    <row r="70" spans="1:16" x14ac:dyDescent="0.3">
      <c r="A70" s="316" t="s">
        <v>149</v>
      </c>
      <c r="B70" s="69" t="str">
        <f>VLOOKUP(A70,URS確認!$E:$F,2,FALSE)</f>
        <v>顧客基本資料修改-自然人</v>
      </c>
      <c r="C70" s="316">
        <v>7</v>
      </c>
      <c r="D70" s="74" t="s">
        <v>1580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138</v>
      </c>
      <c r="L70" s="316" t="s">
        <v>1574</v>
      </c>
      <c r="M70" s="316" t="s">
        <v>1521</v>
      </c>
      <c r="P70" s="71" t="s">
        <v>1578</v>
      </c>
    </row>
    <row r="71" spans="1:16" ht="66" customHeight="1" x14ac:dyDescent="0.3">
      <c r="A71" s="316" t="s">
        <v>149</v>
      </c>
      <c r="B71" s="69" t="str">
        <f>VLOOKUP(A71,URS確認!$E:$F,2,FALSE)</f>
        <v>顧客基本資料修改-自然人</v>
      </c>
      <c r="C71" s="316">
        <v>8</v>
      </c>
      <c r="D71" s="74" t="s">
        <v>1565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138</v>
      </c>
      <c r="L71" s="316" t="s">
        <v>1574</v>
      </c>
      <c r="N71" s="316" t="s">
        <v>1505</v>
      </c>
      <c r="P71" s="71" t="s">
        <v>1578</v>
      </c>
    </row>
    <row r="72" spans="1:16" x14ac:dyDescent="0.3">
      <c r="A72" s="316" t="s">
        <v>149</v>
      </c>
      <c r="B72" s="69" t="str">
        <f>VLOOKUP(A72,URS確認!$E:$F,2,FALSE)</f>
        <v>顧客基本資料修改-自然人</v>
      </c>
      <c r="C72" s="316">
        <v>9</v>
      </c>
      <c r="D72" s="74" t="s">
        <v>1567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138</v>
      </c>
      <c r="L72" s="316" t="s">
        <v>1505</v>
      </c>
      <c r="P72" s="71"/>
    </row>
    <row r="73" spans="1:16" ht="33" customHeight="1" x14ac:dyDescent="0.3">
      <c r="A73" s="316" t="s">
        <v>149</v>
      </c>
      <c r="B73" s="69" t="str">
        <f>VLOOKUP(A73,URS確認!$E:$F,2,FALSE)</f>
        <v>顧客基本資料修改-自然人</v>
      </c>
      <c r="C73" s="316">
        <v>10</v>
      </c>
      <c r="D73" s="74" t="s">
        <v>1581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138</v>
      </c>
      <c r="L73" s="316" t="s">
        <v>1505</v>
      </c>
      <c r="P73" s="71"/>
    </row>
    <row r="74" spans="1:16" ht="33" customHeight="1" x14ac:dyDescent="0.3">
      <c r="A74" s="316" t="s">
        <v>166</v>
      </c>
      <c r="B74" s="69" t="str">
        <f>VLOOKUP(A74,URS確認!$E:$F,2,FALSE)</f>
        <v>顧客聯絡電話維護</v>
      </c>
      <c r="C74" s="316">
        <v>1</v>
      </c>
      <c r="D74" s="74" t="s">
        <v>1582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6" t="s">
        <v>1505</v>
      </c>
      <c r="P74" s="71"/>
    </row>
    <row r="75" spans="1:16" x14ac:dyDescent="0.3">
      <c r="A75" s="316" t="s">
        <v>166</v>
      </c>
      <c r="B75" s="69" t="str">
        <f>VLOOKUP(A75,URS確認!$E:$F,2,FALSE)</f>
        <v>顧客聯絡電話維護</v>
      </c>
      <c r="C75" s="316">
        <v>2</v>
      </c>
      <c r="D75" s="74" t="s">
        <v>1583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6" t="s">
        <v>1505</v>
      </c>
      <c r="P75" s="71"/>
    </row>
    <row r="76" spans="1:16" ht="49.5" customHeight="1" x14ac:dyDescent="0.3">
      <c r="A76" s="316" t="s">
        <v>288</v>
      </c>
      <c r="B76" s="69" t="str">
        <f>VLOOKUP(A76,URS確認!$E:$F,2,FALSE)</f>
        <v xml:space="preserve">額度與擔保品關聯查詢 </v>
      </c>
      <c r="C76" s="316">
        <v>1</v>
      </c>
      <c r="D76" s="74" t="s">
        <v>1584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1557</v>
      </c>
      <c r="J76" s="316" t="s">
        <v>1505</v>
      </c>
      <c r="P76" s="71"/>
    </row>
    <row r="77" spans="1:16" x14ac:dyDescent="0.3">
      <c r="A77" s="316" t="s">
        <v>168</v>
      </c>
      <c r="B77" s="69" t="str">
        <f>VLOOKUP(A77,URS確認!$E:$F,2,FALSE)</f>
        <v>員工資料檔查詢</v>
      </c>
      <c r="C77" s="316">
        <v>1</v>
      </c>
      <c r="D77" s="74" t="s">
        <v>1585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6" t="s">
        <v>1505</v>
      </c>
      <c r="P77" s="71"/>
    </row>
    <row r="78" spans="1:16" x14ac:dyDescent="0.3">
      <c r="A78" s="316" t="s">
        <v>168</v>
      </c>
      <c r="B78" s="69" t="str">
        <f>VLOOKUP(A78,URS確認!$E:$F,2,FALSE)</f>
        <v>員工資料檔查詢</v>
      </c>
      <c r="C78" s="316">
        <v>2</v>
      </c>
      <c r="D78" s="74" t="s">
        <v>1586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6" t="s">
        <v>1505</v>
      </c>
      <c r="P78" s="71"/>
    </row>
    <row r="79" spans="1:16" x14ac:dyDescent="0.3">
      <c r="A79" s="316" t="s">
        <v>172</v>
      </c>
      <c r="B79" s="69" t="str">
        <f>VLOOKUP(A79,URS確認!$E:$F,2,FALSE)</f>
        <v>申請不列印書面通知書查詢</v>
      </c>
      <c r="C79" s="316">
        <v>1</v>
      </c>
      <c r="D79" s="74" t="s">
        <v>1587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6" t="s">
        <v>1528</v>
      </c>
      <c r="P79" s="71"/>
    </row>
    <row r="80" spans="1:16" x14ac:dyDescent="0.3">
      <c r="A80" s="316" t="s">
        <v>172</v>
      </c>
      <c r="B80" s="69" t="str">
        <f>VLOOKUP(A80,URS確認!$E:$F,2,FALSE)</f>
        <v>申請不列印書面通知書查詢</v>
      </c>
      <c r="C80" s="316">
        <v>2</v>
      </c>
      <c r="D80" s="74" t="s">
        <v>1588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6" t="s">
        <v>1505</v>
      </c>
      <c r="P80" s="71"/>
    </row>
    <row r="81" spans="1:16" ht="33" customHeight="1" x14ac:dyDescent="0.3">
      <c r="A81" s="316" t="s">
        <v>177</v>
      </c>
      <c r="B81" s="69" t="str">
        <f>VLOOKUP(A81,URS確認!$E:$F,2,FALSE)</f>
        <v>申請不列印書面通知書維護</v>
      </c>
      <c r="C81" s="316">
        <v>1</v>
      </c>
      <c r="D81" s="74" t="s">
        <v>1589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6" t="s">
        <v>1505</v>
      </c>
      <c r="P81" s="71"/>
    </row>
    <row r="82" spans="1:16" ht="99" customHeight="1" x14ac:dyDescent="0.3">
      <c r="A82" s="316" t="s">
        <v>177</v>
      </c>
      <c r="B82" s="69" t="str">
        <f>VLOOKUP(A82,URS確認!$E:$F,2,FALSE)</f>
        <v>申請不列印書面通知書維護</v>
      </c>
      <c r="C82" s="316">
        <v>2</v>
      </c>
      <c r="D82" s="74" t="s">
        <v>1590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6" t="s">
        <v>1505</v>
      </c>
      <c r="P82" s="71"/>
    </row>
    <row r="83" spans="1:16" ht="132" customHeight="1" x14ac:dyDescent="0.3">
      <c r="A83" s="316" t="s">
        <v>142</v>
      </c>
      <c r="B83" s="69" t="str">
        <f>VLOOKUP(A83,URS確認!$E:$F,2,FALSE)</f>
        <v>顧客基本資料維護-自然人</v>
      </c>
      <c r="C83" s="316">
        <v>1</v>
      </c>
      <c r="D83" s="74" t="s">
        <v>1591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138</v>
      </c>
      <c r="J83" s="316" t="s">
        <v>1505</v>
      </c>
      <c r="P83" s="71"/>
    </row>
    <row r="84" spans="1:16" x14ac:dyDescent="0.3">
      <c r="A84" s="316" t="s">
        <v>142</v>
      </c>
      <c r="B84" s="69" t="str">
        <f>VLOOKUP(A84,URS確認!$E:$F,2,FALSE)</f>
        <v>顧客基本資料維護-自然人</v>
      </c>
      <c r="C84" s="316">
        <v>2</v>
      </c>
      <c r="D84" s="74" t="s">
        <v>1592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138</v>
      </c>
      <c r="J84" s="316" t="s">
        <v>1505</v>
      </c>
      <c r="P84" s="71"/>
    </row>
    <row r="85" spans="1:16" x14ac:dyDescent="0.3">
      <c r="A85" s="316" t="s">
        <v>142</v>
      </c>
      <c r="B85" s="69" t="str">
        <f>VLOOKUP(A85,URS確認!$E:$F,2,FALSE)</f>
        <v>顧客基本資料維護-自然人</v>
      </c>
      <c r="C85" s="316">
        <v>3</v>
      </c>
      <c r="D85" s="74" t="s">
        <v>1593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138</v>
      </c>
      <c r="J85" s="316" t="s">
        <v>1505</v>
      </c>
      <c r="P85" s="71"/>
    </row>
    <row r="86" spans="1:16" ht="66" customHeight="1" x14ac:dyDescent="0.3">
      <c r="A86" s="316" t="s">
        <v>142</v>
      </c>
      <c r="B86" s="69" t="str">
        <f>VLOOKUP(A86,URS確認!$E:$F,2,FALSE)</f>
        <v>顧客基本資料維護-自然人</v>
      </c>
      <c r="C86" s="316">
        <v>4</v>
      </c>
      <c r="D86" s="74" t="s">
        <v>1594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138</v>
      </c>
      <c r="M86" s="316" t="s">
        <v>1521</v>
      </c>
      <c r="P86" s="71"/>
    </row>
    <row r="87" spans="1:16" x14ac:dyDescent="0.3">
      <c r="A87" s="316" t="s">
        <v>146</v>
      </c>
      <c r="B87" s="69" t="str">
        <f>VLOOKUP(A87,URS確認!$E:$F,2,FALSE)</f>
        <v>顧客基本資料維護-法人</v>
      </c>
      <c r="C87" s="316">
        <v>1</v>
      </c>
      <c r="D87" s="74" t="s">
        <v>1592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138</v>
      </c>
      <c r="J87" s="316" t="s">
        <v>1505</v>
      </c>
      <c r="L87" s="316" t="s">
        <v>1505</v>
      </c>
      <c r="P87" s="71"/>
    </row>
    <row r="88" spans="1:16" x14ac:dyDescent="0.3">
      <c r="A88" s="316" t="s">
        <v>146</v>
      </c>
      <c r="B88" s="69" t="str">
        <f>VLOOKUP(A88,URS確認!$E:$F,2,FALSE)</f>
        <v>顧客基本資料維護-法人</v>
      </c>
      <c r="C88" s="316">
        <v>2</v>
      </c>
      <c r="D88" s="74" t="s">
        <v>1593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138</v>
      </c>
      <c r="J88" s="316" t="s">
        <v>1505</v>
      </c>
      <c r="L88" s="316" t="s">
        <v>1505</v>
      </c>
      <c r="P88" s="71"/>
    </row>
    <row r="89" spans="1:16" x14ac:dyDescent="0.3">
      <c r="A89" s="316" t="s">
        <v>146</v>
      </c>
      <c r="B89" s="69" t="str">
        <f>VLOOKUP(A89,URS確認!$E:$F,2,FALSE)</f>
        <v>顧客基本資料維護-法人</v>
      </c>
      <c r="C89" s="316">
        <v>3</v>
      </c>
      <c r="D89" s="74" t="s">
        <v>1595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138</v>
      </c>
      <c r="J89" s="316" t="s">
        <v>1505</v>
      </c>
      <c r="L89" s="316" t="s">
        <v>1505</v>
      </c>
      <c r="P89" s="71"/>
    </row>
    <row r="90" spans="1:16" x14ac:dyDescent="0.3">
      <c r="A90" s="316" t="s">
        <v>146</v>
      </c>
      <c r="B90" s="69" t="str">
        <f>VLOOKUP(A90,URS確認!$E:$F,2,FALSE)</f>
        <v>顧客基本資料維護-法人</v>
      </c>
      <c r="C90" s="316">
        <v>4</v>
      </c>
      <c r="D90" s="74" t="s">
        <v>1596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138</v>
      </c>
      <c r="J90" s="316" t="s">
        <v>1505</v>
      </c>
      <c r="L90" s="316" t="s">
        <v>1505</v>
      </c>
      <c r="P90" s="71"/>
    </row>
    <row r="91" spans="1:16" x14ac:dyDescent="0.3">
      <c r="A91" s="316" t="s">
        <v>146</v>
      </c>
      <c r="B91" s="69" t="str">
        <f>VLOOKUP(A91,URS確認!$E:$F,2,FALSE)</f>
        <v>顧客基本資料維護-法人</v>
      </c>
      <c r="C91" s="316">
        <v>5</v>
      </c>
      <c r="D91" s="74" t="s">
        <v>1597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138</v>
      </c>
      <c r="J91" s="316" t="s">
        <v>1505</v>
      </c>
      <c r="L91" s="316" t="s">
        <v>1505</v>
      </c>
      <c r="P91" s="71"/>
    </row>
    <row r="92" spans="1:16" x14ac:dyDescent="0.3">
      <c r="A92" s="316" t="s">
        <v>146</v>
      </c>
      <c r="B92" s="69" t="str">
        <f>VLOOKUP(A92,URS確認!$E:$F,2,FALSE)</f>
        <v>顧客基本資料維護-法人</v>
      </c>
      <c r="C92" s="316">
        <v>6</v>
      </c>
      <c r="D92" s="74" t="s">
        <v>1598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138</v>
      </c>
      <c r="J92" s="316" t="s">
        <v>1505</v>
      </c>
      <c r="L92" s="316" t="s">
        <v>1505</v>
      </c>
      <c r="P92" s="71"/>
    </row>
    <row r="93" spans="1:16" ht="66" customHeight="1" x14ac:dyDescent="0.3">
      <c r="A93" s="316" t="s">
        <v>146</v>
      </c>
      <c r="B93" s="69" t="str">
        <f>VLOOKUP(A93,URS確認!$E:$F,2,FALSE)</f>
        <v>顧客基本資料維護-法人</v>
      </c>
      <c r="C93" s="316">
        <v>7</v>
      </c>
      <c r="D93" s="74" t="s">
        <v>1564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138</v>
      </c>
      <c r="N93" s="316" t="s">
        <v>1505</v>
      </c>
      <c r="P93" s="71"/>
    </row>
    <row r="94" spans="1:16" ht="82.5" customHeight="1" x14ac:dyDescent="0.3">
      <c r="A94" s="316" t="s">
        <v>146</v>
      </c>
      <c r="B94" s="69" t="str">
        <f>VLOOKUP(A94,URS確認!$E:$F,2,FALSE)</f>
        <v>顧客基本資料維護-法人</v>
      </c>
      <c r="C94" s="316">
        <v>8</v>
      </c>
      <c r="D94" s="74" t="s">
        <v>1599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138</v>
      </c>
      <c r="N94" s="316" t="s">
        <v>1505</v>
      </c>
      <c r="P94" s="71"/>
    </row>
    <row r="95" spans="1:16" ht="33" customHeight="1" x14ac:dyDescent="0.3">
      <c r="A95" s="316" t="s">
        <v>146</v>
      </c>
      <c r="B95" s="69" t="str">
        <f>VLOOKUP(A95,URS確認!$E:$F,2,FALSE)</f>
        <v>顧客基本資料維護-法人</v>
      </c>
      <c r="C95" s="316">
        <v>9</v>
      </c>
      <c r="D95" s="74" t="s">
        <v>1600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138</v>
      </c>
      <c r="M95" s="316" t="s">
        <v>1512</v>
      </c>
      <c r="P95" s="71"/>
    </row>
    <row r="96" spans="1:16" x14ac:dyDescent="0.3">
      <c r="A96" s="316" t="s">
        <v>146</v>
      </c>
      <c r="B96" s="69" t="str">
        <f>VLOOKUP(A96,URS確認!$E:$F,2,FALSE)</f>
        <v>顧客基本資料維護-法人</v>
      </c>
      <c r="C96" s="316">
        <v>10</v>
      </c>
      <c r="D96" s="74" t="s">
        <v>1601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138</v>
      </c>
      <c r="M96" s="316" t="s">
        <v>1521</v>
      </c>
      <c r="P96" s="71"/>
    </row>
    <row r="97" spans="1:16" ht="33" customHeight="1" x14ac:dyDescent="0.3">
      <c r="A97" s="316" t="s">
        <v>146</v>
      </c>
      <c r="B97" s="69" t="str">
        <f>VLOOKUP(A97,URS確認!$E:$F,2,FALSE)</f>
        <v>顧客基本資料維護-法人</v>
      </c>
      <c r="C97" s="316">
        <v>11</v>
      </c>
      <c r="D97" s="74" t="s">
        <v>1602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138</v>
      </c>
      <c r="M97" s="316" t="s">
        <v>1521</v>
      </c>
      <c r="P97" s="71"/>
    </row>
    <row r="98" spans="1:16" x14ac:dyDescent="0.3">
      <c r="A98" s="316" t="s">
        <v>153</v>
      </c>
      <c r="B98" s="69" t="str">
        <f>VLOOKUP(A98,URS確認!$E:$F,2,FALSE)</f>
        <v>顧客基本資料修改-法人</v>
      </c>
      <c r="C98" s="316">
        <v>1</v>
      </c>
      <c r="D98" s="74" t="s">
        <v>1603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138</v>
      </c>
      <c r="N98" s="316" t="s">
        <v>1505</v>
      </c>
      <c r="P98" s="71"/>
    </row>
    <row r="99" spans="1:16" ht="66" customHeight="1" x14ac:dyDescent="0.3">
      <c r="A99" s="316" t="s">
        <v>153</v>
      </c>
      <c r="B99" s="69" t="str">
        <f>VLOOKUP(A99,URS確認!$E:$F,2,FALSE)</f>
        <v>顧客基本資料修改-法人</v>
      </c>
      <c r="C99" s="316">
        <v>2</v>
      </c>
      <c r="D99" s="74" t="s">
        <v>1564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138</v>
      </c>
      <c r="N99" s="316" t="s">
        <v>1505</v>
      </c>
      <c r="P99" s="71"/>
    </row>
    <row r="100" spans="1:16" x14ac:dyDescent="0.3">
      <c r="A100" s="316" t="s">
        <v>153</v>
      </c>
      <c r="B100" s="69" t="str">
        <f>VLOOKUP(A100,URS確認!$E:$F,2,FALSE)</f>
        <v>顧客基本資料修改-法人</v>
      </c>
      <c r="C100" s="316">
        <v>3</v>
      </c>
      <c r="D100" s="74" t="s">
        <v>1604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138</v>
      </c>
      <c r="N100" s="316" t="s">
        <v>1505</v>
      </c>
      <c r="P100" s="71"/>
    </row>
    <row r="101" spans="1:16" x14ac:dyDescent="0.3">
      <c r="A101" s="316" t="s">
        <v>153</v>
      </c>
      <c r="B101" s="69" t="str">
        <f>VLOOKUP(A101,URS確認!$E:$F,2,FALSE)</f>
        <v>顧客基本資料修改-法人</v>
      </c>
      <c r="C101" s="316">
        <v>4</v>
      </c>
      <c r="D101" s="74" t="s">
        <v>1605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138</v>
      </c>
      <c r="M101" s="316" t="s">
        <v>1521</v>
      </c>
      <c r="P101" s="71"/>
    </row>
    <row r="102" spans="1:16" ht="66" customHeight="1" x14ac:dyDescent="0.3">
      <c r="A102" s="316" t="s">
        <v>153</v>
      </c>
      <c r="B102" s="69" t="str">
        <f>VLOOKUP(A102,URS確認!$E:$F,2,FALSE)</f>
        <v>顧客基本資料修改-法人</v>
      </c>
      <c r="C102" s="316">
        <v>5</v>
      </c>
      <c r="D102" s="74" t="s">
        <v>1565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138</v>
      </c>
      <c r="N102" s="316" t="s">
        <v>1505</v>
      </c>
      <c r="P102" s="71"/>
    </row>
    <row r="103" spans="1:16" x14ac:dyDescent="0.3">
      <c r="A103" s="316" t="s">
        <v>153</v>
      </c>
      <c r="B103" s="69" t="str">
        <f>VLOOKUP(A103,URS確認!$E:$F,2,FALSE)</f>
        <v>顧客基本資料修改-法人</v>
      </c>
      <c r="C103" s="316">
        <v>6</v>
      </c>
      <c r="D103" s="74" t="s">
        <v>1567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138</v>
      </c>
      <c r="L103" s="316" t="s">
        <v>1505</v>
      </c>
      <c r="P103" s="71"/>
    </row>
    <row r="104" spans="1:16" ht="33" customHeight="1" x14ac:dyDescent="0.3">
      <c r="A104" s="316" t="s">
        <v>153</v>
      </c>
      <c r="B104" s="69" t="str">
        <f>VLOOKUP(A104,URS確認!$E:$F,2,FALSE)</f>
        <v>顧客基本資料修改-法人</v>
      </c>
      <c r="C104" s="316">
        <v>7</v>
      </c>
      <c r="D104" s="74" t="s">
        <v>1606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138</v>
      </c>
      <c r="L104" s="316" t="s">
        <v>1505</v>
      </c>
      <c r="P104" s="71"/>
    </row>
    <row r="105" spans="1:16" ht="33" customHeight="1" x14ac:dyDescent="0.3">
      <c r="A105" s="316" t="s">
        <v>1430</v>
      </c>
      <c r="B105" s="69" t="e">
        <f>VLOOKUP(A105,URS確認!$E:$F,2,FALSE)</f>
        <v>#N/A</v>
      </c>
      <c r="C105" s="316">
        <v>1</v>
      </c>
      <c r="D105" s="74" t="s">
        <v>1607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6" t="s">
        <v>1505</v>
      </c>
      <c r="P105" s="71"/>
    </row>
    <row r="106" spans="1:16" ht="33" customHeight="1" x14ac:dyDescent="0.3">
      <c r="A106" s="316" t="s">
        <v>1430</v>
      </c>
      <c r="B106" s="69" t="e">
        <f>VLOOKUP(A106,URS確認!$E:$F,2,FALSE)</f>
        <v>#N/A</v>
      </c>
      <c r="C106" s="316">
        <v>2</v>
      </c>
      <c r="D106" s="74" t="s">
        <v>1608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6" t="s">
        <v>1505</v>
      </c>
      <c r="P106" s="71"/>
    </row>
    <row r="107" spans="1:16" ht="33" customHeight="1" x14ac:dyDescent="0.3">
      <c r="A107" s="316" t="s">
        <v>1430</v>
      </c>
      <c r="B107" s="69" t="e">
        <f>VLOOKUP(A107,URS確認!$E:$F,2,FALSE)</f>
        <v>#N/A</v>
      </c>
      <c r="C107" s="316">
        <v>3</v>
      </c>
      <c r="D107" s="74" t="s">
        <v>1609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6" t="s">
        <v>1505</v>
      </c>
      <c r="P107" s="71"/>
    </row>
    <row r="108" spans="1:16" x14ac:dyDescent="0.3">
      <c r="A108" s="316" t="s">
        <v>1610</v>
      </c>
      <c r="B108" s="69" t="s">
        <v>1611</v>
      </c>
      <c r="C108" s="316">
        <v>1</v>
      </c>
      <c r="D108" s="74" t="s">
        <v>1612</v>
      </c>
      <c r="E108" s="71">
        <v>44403</v>
      </c>
      <c r="F108" s="71">
        <v>44439</v>
      </c>
      <c r="G108" s="71">
        <v>44440</v>
      </c>
      <c r="I108" s="70" t="s">
        <v>1557</v>
      </c>
      <c r="L108" s="316" t="s">
        <v>1505</v>
      </c>
      <c r="P108" s="71"/>
    </row>
    <row r="109" spans="1:16" x14ac:dyDescent="0.3">
      <c r="A109" s="316" t="s">
        <v>1610</v>
      </c>
      <c r="B109" s="69" t="s">
        <v>1611</v>
      </c>
      <c r="C109" s="316">
        <v>2</v>
      </c>
      <c r="D109" s="74" t="s">
        <v>1613</v>
      </c>
      <c r="E109" s="71">
        <v>44403</v>
      </c>
      <c r="F109" s="71">
        <v>44439</v>
      </c>
      <c r="G109" s="71">
        <v>44440</v>
      </c>
      <c r="I109" s="70" t="s">
        <v>1557</v>
      </c>
      <c r="L109" s="316" t="s">
        <v>1505</v>
      </c>
      <c r="P109" s="71"/>
    </row>
    <row r="110" spans="1:16" x14ac:dyDescent="0.3">
      <c r="A110" s="316" t="s">
        <v>1610</v>
      </c>
      <c r="B110" s="69" t="s">
        <v>1611</v>
      </c>
      <c r="C110" s="316">
        <v>3</v>
      </c>
      <c r="D110" s="74" t="s">
        <v>1614</v>
      </c>
      <c r="E110" s="71">
        <v>44403</v>
      </c>
      <c r="F110" s="71">
        <v>44439</v>
      </c>
      <c r="G110" s="71">
        <v>44440</v>
      </c>
      <c r="I110" s="70" t="s">
        <v>1557</v>
      </c>
      <c r="L110" s="316" t="s">
        <v>1505</v>
      </c>
      <c r="P110" s="71"/>
    </row>
    <row r="111" spans="1:16" x14ac:dyDescent="0.3">
      <c r="A111" s="316" t="s">
        <v>1610</v>
      </c>
      <c r="B111" s="69" t="s">
        <v>1611</v>
      </c>
      <c r="C111" s="316">
        <v>4</v>
      </c>
      <c r="D111" s="74" t="s">
        <v>1615</v>
      </c>
      <c r="E111" s="71">
        <v>44403</v>
      </c>
      <c r="F111" s="71">
        <v>44439</v>
      </c>
      <c r="G111" s="71">
        <v>44440</v>
      </c>
      <c r="I111" s="70" t="s">
        <v>1557</v>
      </c>
      <c r="L111" s="316" t="s">
        <v>1505</v>
      </c>
      <c r="P111" s="71"/>
    </row>
    <row r="112" spans="1:16" ht="33" customHeight="1" x14ac:dyDescent="0.3">
      <c r="A112" s="316" t="s">
        <v>1610</v>
      </c>
      <c r="B112" s="69" t="s">
        <v>1611</v>
      </c>
      <c r="C112" s="316">
        <v>5</v>
      </c>
      <c r="D112" s="74" t="s">
        <v>1616</v>
      </c>
      <c r="E112" s="71">
        <v>44403</v>
      </c>
      <c r="F112" s="113" t="s">
        <v>1548</v>
      </c>
      <c r="G112" s="71">
        <v>44440</v>
      </c>
      <c r="I112" s="70" t="s">
        <v>1557</v>
      </c>
      <c r="P112" s="71"/>
    </row>
    <row r="113" spans="1:17" x14ac:dyDescent="0.3">
      <c r="A113" s="316" t="s">
        <v>851</v>
      </c>
      <c r="B113" s="69" t="str">
        <f>VLOOKUP(A113,URS確認!$E:$F,2,FALSE)</f>
        <v>指標利率種類維護</v>
      </c>
      <c r="C113" s="316">
        <v>1</v>
      </c>
      <c r="D113" s="74" t="s">
        <v>1617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6" t="s">
        <v>1521</v>
      </c>
      <c r="P113" s="71" t="s">
        <v>1618</v>
      </c>
    </row>
    <row r="114" spans="1:17" x14ac:dyDescent="0.3">
      <c r="A114" s="316" t="s">
        <v>853</v>
      </c>
      <c r="B114" s="69" t="str">
        <f>VLOOKUP(A114,URS確認!$E:$F,2,FALSE)</f>
        <v>指標利率登錄/維護</v>
      </c>
      <c r="C114" s="316">
        <v>1</v>
      </c>
      <c r="D114" s="74" t="s">
        <v>1619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6" t="s">
        <v>1505</v>
      </c>
      <c r="P114" s="71"/>
    </row>
    <row r="115" spans="1:17" x14ac:dyDescent="0.3">
      <c r="A115" s="316" t="s">
        <v>202</v>
      </c>
      <c r="B115" s="69" t="str">
        <f>VLOOKUP(A115,URS確認!$E:$F,2,FALSE)</f>
        <v>商品參數維護</v>
      </c>
      <c r="C115" s="316">
        <v>1</v>
      </c>
      <c r="D115" s="74" t="s">
        <v>1620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6" t="s">
        <v>1505</v>
      </c>
      <c r="P115" s="71"/>
    </row>
    <row r="116" spans="1:17" x14ac:dyDescent="0.3">
      <c r="A116" s="316" t="s">
        <v>202</v>
      </c>
      <c r="B116" s="69" t="str">
        <f>VLOOKUP(A116,URS確認!$E:$F,2,FALSE)</f>
        <v>商品參數維護</v>
      </c>
      <c r="C116" s="316">
        <v>2</v>
      </c>
      <c r="D116" s="74" t="s">
        <v>1621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6" t="s">
        <v>1505</v>
      </c>
      <c r="P116" s="71"/>
    </row>
    <row r="117" spans="1:17" x14ac:dyDescent="0.3">
      <c r="A117" s="316" t="s">
        <v>202</v>
      </c>
      <c r="B117" s="69" t="str">
        <f>VLOOKUP(A117,URS確認!$E:$F,2,FALSE)</f>
        <v>商品參數維護</v>
      </c>
      <c r="C117" s="316">
        <v>3</v>
      </c>
      <c r="D117" s="74" t="s">
        <v>1622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6" t="s">
        <v>1521</v>
      </c>
      <c r="P117" s="71" t="s">
        <v>1513</v>
      </c>
    </row>
    <row r="118" spans="1:17" x14ac:dyDescent="0.3">
      <c r="A118" s="316" t="s">
        <v>202</v>
      </c>
      <c r="B118" s="69" t="str">
        <f>VLOOKUP(A118,URS確認!$E:$F,2,FALSE)</f>
        <v>商品參數維護</v>
      </c>
      <c r="C118" s="316">
        <v>4</v>
      </c>
      <c r="D118" s="74" t="s">
        <v>1623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6" t="s">
        <v>1521</v>
      </c>
      <c r="P118" s="71" t="s">
        <v>1513</v>
      </c>
    </row>
    <row r="119" spans="1:17" x14ac:dyDescent="0.3">
      <c r="A119" s="316" t="s">
        <v>202</v>
      </c>
      <c r="B119" s="69" t="str">
        <f>VLOOKUP(A119,URS確認!$E:$F,2,FALSE)</f>
        <v>商品參數維護</v>
      </c>
      <c r="C119" s="316">
        <v>5</v>
      </c>
      <c r="D119" s="74" t="s">
        <v>1624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6" t="s">
        <v>1521</v>
      </c>
      <c r="P119" s="71" t="s">
        <v>1625</v>
      </c>
      <c r="Q119" s="69" t="s">
        <v>1626</v>
      </c>
    </row>
    <row r="120" spans="1:17" x14ac:dyDescent="0.3">
      <c r="A120" s="316" t="s">
        <v>204</v>
      </c>
      <c r="B120" s="69" t="str">
        <f>VLOOKUP(A120,URS確認!$E:$F,2,FALSE)</f>
        <v xml:space="preserve">申請案件明細資料查詢                    </v>
      </c>
      <c r="C120" s="316">
        <v>1</v>
      </c>
      <c r="D120" s="74" t="s">
        <v>1627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6" t="s">
        <v>1505</v>
      </c>
      <c r="P120" s="71"/>
    </row>
    <row r="121" spans="1:17" ht="33" customHeight="1" x14ac:dyDescent="0.3">
      <c r="A121" s="316" t="s">
        <v>204</v>
      </c>
      <c r="B121" s="69" t="str">
        <f>VLOOKUP(A121,URS確認!$E:$F,2,FALSE)</f>
        <v xml:space="preserve">申請案件明細資料查詢                    </v>
      </c>
      <c r="C121" s="316">
        <v>2</v>
      </c>
      <c r="D121" s="74" t="s">
        <v>1628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6" t="s">
        <v>1505</v>
      </c>
      <c r="P121" s="71"/>
    </row>
    <row r="122" spans="1:17" x14ac:dyDescent="0.3">
      <c r="A122" s="316" t="s">
        <v>208</v>
      </c>
      <c r="B122" s="69" t="str">
        <f>VLOOKUP(A122,URS確認!$E:$F,2,FALSE)</f>
        <v>案件申請登錄</v>
      </c>
      <c r="C122" s="316">
        <v>1</v>
      </c>
      <c r="D122" s="74" t="s">
        <v>1601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6" t="s">
        <v>1521</v>
      </c>
      <c r="P122" s="71"/>
    </row>
    <row r="123" spans="1:17" x14ac:dyDescent="0.3">
      <c r="A123" s="316" t="s">
        <v>208</v>
      </c>
      <c r="B123" s="69" t="str">
        <f>VLOOKUP(A123,URS確認!$E:$F,2,FALSE)</f>
        <v>案件申請登錄</v>
      </c>
      <c r="C123" s="316">
        <v>2</v>
      </c>
      <c r="D123" s="74" t="s">
        <v>1629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6" t="s">
        <v>1505</v>
      </c>
      <c r="P123" s="71"/>
    </row>
    <row r="124" spans="1:17" ht="33" customHeight="1" x14ac:dyDescent="0.3">
      <c r="A124" s="316" t="s">
        <v>210</v>
      </c>
      <c r="B124" s="69" t="str">
        <f>VLOOKUP(A124,URS確認!$E:$F,2,FALSE)</f>
        <v>核准額度登錄</v>
      </c>
      <c r="C124" s="316">
        <v>3</v>
      </c>
      <c r="D124" s="74" t="s">
        <v>1630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6" t="s">
        <v>1521</v>
      </c>
      <c r="P124" s="71" t="s">
        <v>1513</v>
      </c>
      <c r="Q124" s="69" t="s">
        <v>1631</v>
      </c>
    </row>
    <row r="125" spans="1:17" ht="33" customHeight="1" x14ac:dyDescent="0.3">
      <c r="A125" s="316" t="s">
        <v>210</v>
      </c>
      <c r="B125" s="69" t="str">
        <f>VLOOKUP(A125,URS確認!$E:$F,2,FALSE)</f>
        <v>核准額度登錄</v>
      </c>
      <c r="C125" s="316">
        <v>4</v>
      </c>
      <c r="D125" s="74" t="s">
        <v>1632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6" t="s">
        <v>1521</v>
      </c>
      <c r="P125" s="71" t="s">
        <v>1513</v>
      </c>
      <c r="Q125" s="69" t="s">
        <v>1631</v>
      </c>
    </row>
    <row r="126" spans="1:17" x14ac:dyDescent="0.3">
      <c r="A126" s="316" t="s">
        <v>208</v>
      </c>
      <c r="B126" s="69" t="str">
        <f>VLOOKUP(A126,URS確認!$E:$F,2,FALSE)</f>
        <v>案件申請登錄</v>
      </c>
      <c r="C126" s="316">
        <v>5</v>
      </c>
      <c r="D126" s="74" t="s">
        <v>1633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6" t="s">
        <v>1521</v>
      </c>
      <c r="P126" s="71" t="s">
        <v>1513</v>
      </c>
    </row>
    <row r="127" spans="1:17" x14ac:dyDescent="0.3">
      <c r="A127" s="316" t="s">
        <v>208</v>
      </c>
      <c r="B127" s="69" t="str">
        <f>VLOOKUP(A127,URS確認!$E:$F,2,FALSE)</f>
        <v>案件申請登錄</v>
      </c>
      <c r="C127" s="316">
        <v>6</v>
      </c>
      <c r="D127" s="74" t="s">
        <v>1634</v>
      </c>
      <c r="E127" s="71">
        <v>44403</v>
      </c>
      <c r="F127" s="71" t="s">
        <v>1548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 x14ac:dyDescent="0.3">
      <c r="A128" s="316" t="s">
        <v>208</v>
      </c>
      <c r="B128" s="69" t="str">
        <f>VLOOKUP(A128,URS確認!$E:$F,2,FALSE)</f>
        <v>案件申請登錄</v>
      </c>
      <c r="C128" s="316">
        <v>7</v>
      </c>
      <c r="D128" s="74" t="s">
        <v>1635</v>
      </c>
      <c r="E128" s="71">
        <v>44403</v>
      </c>
      <c r="F128" s="71" t="s">
        <v>1548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316" t="s">
        <v>208</v>
      </c>
      <c r="B129" s="69" t="str">
        <f>VLOOKUP(A129,URS確認!$E:$F,2,FALSE)</f>
        <v>案件申請登錄</v>
      </c>
      <c r="C129" s="316">
        <v>8</v>
      </c>
      <c r="D129" s="74" t="s">
        <v>1636</v>
      </c>
      <c r="E129" s="71">
        <v>44403</v>
      </c>
      <c r="F129" s="71" t="s">
        <v>1548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1618</v>
      </c>
    </row>
    <row r="130" spans="1:16" ht="33" customHeight="1" x14ac:dyDescent="0.3">
      <c r="A130" s="77" t="s">
        <v>215</v>
      </c>
      <c r="B130" s="69" t="str">
        <f>VLOOKUP(A130,URS確認!$E:$F,2,FALSE)</f>
        <v xml:space="preserve">團體戶申請登錄                          </v>
      </c>
      <c r="C130" s="316">
        <v>1</v>
      </c>
      <c r="D130" s="74" t="s">
        <v>1637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6" t="s">
        <v>1505</v>
      </c>
      <c r="P130" s="71"/>
    </row>
    <row r="131" spans="1:16" x14ac:dyDescent="0.3">
      <c r="A131" s="77" t="s">
        <v>215</v>
      </c>
      <c r="B131" s="69" t="str">
        <f>VLOOKUP(A131,URS確認!$E:$F,2,FALSE)</f>
        <v xml:space="preserve">團體戶申請登錄                          </v>
      </c>
      <c r="C131" s="316">
        <v>2</v>
      </c>
      <c r="D131" s="74" t="s">
        <v>1638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6" t="s">
        <v>1505</v>
      </c>
      <c r="P131" s="71"/>
    </row>
    <row r="132" spans="1:16" x14ac:dyDescent="0.3">
      <c r="A132" s="77" t="s">
        <v>215</v>
      </c>
      <c r="B132" s="69" t="str">
        <f>VLOOKUP(A132,URS確認!$E:$F,2,FALSE)</f>
        <v xml:space="preserve">團體戶申請登錄                          </v>
      </c>
      <c r="C132" s="316">
        <v>3</v>
      </c>
      <c r="D132" s="74" t="s">
        <v>1639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6" t="s">
        <v>1505</v>
      </c>
      <c r="P132" s="71"/>
    </row>
    <row r="133" spans="1:16" x14ac:dyDescent="0.3">
      <c r="A133" s="316" t="s">
        <v>210</v>
      </c>
      <c r="B133" s="69" t="str">
        <f>VLOOKUP(A133,URS確認!$E:$F,2,FALSE)</f>
        <v>核准額度登錄</v>
      </c>
      <c r="C133" s="316">
        <v>1</v>
      </c>
      <c r="D133" s="74" t="s">
        <v>1640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6" t="s">
        <v>1505</v>
      </c>
      <c r="P133" s="71"/>
    </row>
    <row r="134" spans="1:16" ht="33" customHeight="1" x14ac:dyDescent="0.3">
      <c r="A134" s="316" t="s">
        <v>210</v>
      </c>
      <c r="B134" s="69" t="str">
        <f>VLOOKUP(A134,URS確認!$E:$F,2,FALSE)</f>
        <v>核准額度登錄</v>
      </c>
      <c r="C134" s="316">
        <v>2</v>
      </c>
      <c r="D134" s="74" t="s">
        <v>1641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6" t="s">
        <v>1505</v>
      </c>
      <c r="P134" s="70"/>
    </row>
    <row r="135" spans="1:16" x14ac:dyDescent="0.3">
      <c r="A135" s="316" t="s">
        <v>210</v>
      </c>
      <c r="B135" s="69" t="str">
        <f>VLOOKUP(A135,URS確認!$E:$F,2,FALSE)</f>
        <v>核准額度登錄</v>
      </c>
      <c r="C135" s="316">
        <v>3</v>
      </c>
      <c r="D135" s="74" t="s">
        <v>1642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6" t="s">
        <v>1521</v>
      </c>
      <c r="P135" s="71" t="s">
        <v>1513</v>
      </c>
    </row>
    <row r="136" spans="1:16" ht="34" customHeight="1" x14ac:dyDescent="0.3">
      <c r="A136" s="316" t="s">
        <v>210</v>
      </c>
      <c r="B136" s="69" t="str">
        <f>VLOOKUP(A136,URS確認!$E:$F,2,FALSE)</f>
        <v>核准額度登錄</v>
      </c>
      <c r="C136" s="316">
        <v>4</v>
      </c>
      <c r="D136" s="74" t="s">
        <v>1643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6" t="s">
        <v>1505</v>
      </c>
      <c r="P136" s="71" t="s">
        <v>1625</v>
      </c>
    </row>
    <row r="137" spans="1:16" x14ac:dyDescent="0.3">
      <c r="A137" s="316" t="s">
        <v>210</v>
      </c>
      <c r="B137" s="69" t="str">
        <f>VLOOKUP(A137,URS確認!$E:$F,2,FALSE)</f>
        <v>核准額度登錄</v>
      </c>
      <c r="C137" s="316">
        <v>5</v>
      </c>
      <c r="D137" s="74" t="s">
        <v>1644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6" t="s">
        <v>1505</v>
      </c>
      <c r="P137" s="70"/>
    </row>
    <row r="138" spans="1:16" x14ac:dyDescent="0.3">
      <c r="A138" s="316" t="s">
        <v>210</v>
      </c>
      <c r="B138" s="69" t="str">
        <f>VLOOKUP(A138,URS確認!$E:$F,2,FALSE)</f>
        <v>核准額度登錄</v>
      </c>
      <c r="C138" s="316">
        <v>6</v>
      </c>
      <c r="D138" s="74" t="s">
        <v>1645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6" t="s">
        <v>1505</v>
      </c>
      <c r="P138" s="70"/>
    </row>
    <row r="139" spans="1:16" x14ac:dyDescent="0.3">
      <c r="A139" s="316" t="s">
        <v>210</v>
      </c>
      <c r="B139" s="69" t="str">
        <f>VLOOKUP(A139,URS確認!$E:$F,2,FALSE)</f>
        <v>核准額度登錄</v>
      </c>
      <c r="C139" s="316">
        <v>7</v>
      </c>
      <c r="D139" s="74" t="s">
        <v>1646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6" t="s">
        <v>1521</v>
      </c>
      <c r="P139" s="71"/>
    </row>
    <row r="140" spans="1:16" x14ac:dyDescent="0.3">
      <c r="A140" s="316" t="s">
        <v>210</v>
      </c>
      <c r="B140" s="69" t="str">
        <f>VLOOKUP(A140,URS確認!$E:$F,2,FALSE)</f>
        <v>核准額度登錄</v>
      </c>
      <c r="C140" s="316">
        <v>8</v>
      </c>
      <c r="D140" s="74" t="s">
        <v>1647</v>
      </c>
      <c r="E140" s="71">
        <v>44403</v>
      </c>
      <c r="F140" s="71" t="s">
        <v>1548</v>
      </c>
      <c r="G140" s="316"/>
      <c r="I140" s="70" t="str">
        <f>VLOOKUP(A140,URS確認!E:I,5,FALSE)</f>
        <v>余家興</v>
      </c>
      <c r="P140" s="71"/>
    </row>
    <row r="141" spans="1:16" ht="34" customHeight="1" x14ac:dyDescent="0.3">
      <c r="A141" s="316" t="s">
        <v>210</v>
      </c>
      <c r="B141" s="69" t="str">
        <f>VLOOKUP(A141,URS確認!$E:$F,2,FALSE)</f>
        <v>核准額度登錄</v>
      </c>
      <c r="C141" s="316">
        <v>9</v>
      </c>
      <c r="D141" s="74" t="s">
        <v>1648</v>
      </c>
      <c r="E141" s="71">
        <v>44403</v>
      </c>
      <c r="F141" s="71" t="s">
        <v>1548</v>
      </c>
      <c r="G141" s="316"/>
      <c r="I141" s="70" t="str">
        <f>VLOOKUP(A141,URS確認!E:I,5,FALSE)</f>
        <v>余家興</v>
      </c>
      <c r="P141" s="71"/>
    </row>
    <row r="142" spans="1:16" x14ac:dyDescent="0.3">
      <c r="A142" s="316" t="s">
        <v>218</v>
      </c>
      <c r="B142" s="69" t="str">
        <f>VLOOKUP(A142,URS確認!$E:$F,2,FALSE)</f>
        <v xml:space="preserve">額度明細資料查詢                        </v>
      </c>
      <c r="C142" s="316">
        <v>1</v>
      </c>
      <c r="D142" s="74" t="s">
        <v>1649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6" t="s">
        <v>1505</v>
      </c>
      <c r="P142" s="71"/>
    </row>
    <row r="143" spans="1:16" ht="66" customHeight="1" x14ac:dyDescent="0.3">
      <c r="A143" s="316" t="s">
        <v>221</v>
      </c>
      <c r="B143" s="69" t="str">
        <f>VLOOKUP(A143,URS確認!$E:$F,2,FALSE)</f>
        <v xml:space="preserve">額度資料維護                            </v>
      </c>
      <c r="C143" s="316">
        <v>1</v>
      </c>
      <c r="D143" s="74" t="s">
        <v>1650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6" t="s">
        <v>1521</v>
      </c>
      <c r="P143" s="71" t="s">
        <v>1618</v>
      </c>
    </row>
    <row r="144" spans="1:16" x14ac:dyDescent="0.3">
      <c r="A144" s="316" t="s">
        <v>221</v>
      </c>
      <c r="B144" s="69" t="str">
        <f>VLOOKUP(A144,URS確認!$E:$F,2,FALSE)</f>
        <v xml:space="preserve">額度資料維護                            </v>
      </c>
      <c r="C144" s="316">
        <v>2</v>
      </c>
      <c r="D144" s="74" t="s">
        <v>1651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6" t="s">
        <v>1505</v>
      </c>
      <c r="P144" s="70"/>
    </row>
    <row r="145" spans="1:16" x14ac:dyDescent="0.3">
      <c r="A145" s="316" t="s">
        <v>221</v>
      </c>
      <c r="B145" s="69" t="str">
        <f>VLOOKUP(A145,URS確認!$E:$F,2,FALSE)</f>
        <v xml:space="preserve">額度資料維護                            </v>
      </c>
      <c r="C145" s="316">
        <v>3</v>
      </c>
      <c r="D145" s="74" t="s">
        <v>1652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6" t="s">
        <v>1505</v>
      </c>
      <c r="P145" s="71"/>
    </row>
    <row r="146" spans="1:16" x14ac:dyDescent="0.3">
      <c r="A146" s="316" t="s">
        <v>221</v>
      </c>
      <c r="B146" s="69" t="str">
        <f>VLOOKUP(A146,URS確認!$E:$F,2,FALSE)</f>
        <v xml:space="preserve">額度資料維護                            </v>
      </c>
      <c r="C146" s="316">
        <v>4</v>
      </c>
      <c r="D146" s="74" t="s">
        <v>1653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6" t="s">
        <v>1505</v>
      </c>
      <c r="P146" s="70"/>
    </row>
    <row r="147" spans="1:16" x14ac:dyDescent="0.3">
      <c r="A147" s="316" t="s">
        <v>221</v>
      </c>
      <c r="B147" s="69" t="str">
        <f>VLOOKUP(A147,URS確認!$E:$F,2,FALSE)</f>
        <v xml:space="preserve">額度資料維護                            </v>
      </c>
      <c r="C147" s="316">
        <v>5</v>
      </c>
      <c r="D147" s="74" t="s">
        <v>1654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6" t="s">
        <v>1505</v>
      </c>
      <c r="P147" s="71"/>
    </row>
    <row r="148" spans="1:16" x14ac:dyDescent="0.3">
      <c r="A148" s="316" t="s">
        <v>221</v>
      </c>
      <c r="B148" s="69" t="str">
        <f>VLOOKUP(A148,URS確認!$E:$F,2,FALSE)</f>
        <v xml:space="preserve">額度資料維護                            </v>
      </c>
      <c r="C148" s="316">
        <v>6</v>
      </c>
      <c r="D148" s="74" t="s">
        <v>1655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6" t="s">
        <v>1505</v>
      </c>
      <c r="P148" s="70"/>
    </row>
    <row r="149" spans="1:16" ht="33" customHeight="1" x14ac:dyDescent="0.3">
      <c r="A149" s="72" t="s">
        <v>221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1656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195</v>
      </c>
      <c r="M149" s="316" t="s">
        <v>1521</v>
      </c>
      <c r="P149" s="70" t="s">
        <v>1542</v>
      </c>
    </row>
    <row r="150" spans="1:16" x14ac:dyDescent="0.3">
      <c r="A150" s="72" t="s">
        <v>224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1657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6" t="s">
        <v>1505</v>
      </c>
      <c r="P150" s="70"/>
    </row>
    <row r="151" spans="1:16" ht="99" customHeight="1" x14ac:dyDescent="0.3">
      <c r="A151" s="316" t="s">
        <v>331</v>
      </c>
      <c r="B151" s="69" t="str">
        <f>VLOOKUP(A151,URS確認!$E:$F,2,FALSE)</f>
        <v xml:space="preserve">撥款                     </v>
      </c>
      <c r="C151" s="316">
        <v>1</v>
      </c>
      <c r="D151" s="74" t="s">
        <v>1658</v>
      </c>
      <c r="E151" s="71">
        <v>44404</v>
      </c>
      <c r="F151" s="73" t="s">
        <v>1659</v>
      </c>
      <c r="G151" s="73" t="s">
        <v>1659</v>
      </c>
      <c r="H151" s="73" t="s">
        <v>1659</v>
      </c>
      <c r="I151" s="70" t="s">
        <v>195</v>
      </c>
      <c r="N151" s="316" t="s">
        <v>1505</v>
      </c>
      <c r="P151" s="71" t="s">
        <v>1542</v>
      </c>
    </row>
    <row r="152" spans="1:16" x14ac:dyDescent="0.3">
      <c r="A152" s="316" t="s">
        <v>1419</v>
      </c>
      <c r="B152" s="69" t="s">
        <v>1420</v>
      </c>
      <c r="C152" s="316">
        <v>1</v>
      </c>
      <c r="D152" s="74" t="s">
        <v>1660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206</v>
      </c>
      <c r="L152" s="316" t="s">
        <v>1505</v>
      </c>
      <c r="P152" s="71"/>
    </row>
    <row r="153" spans="1:16" ht="34" customHeight="1" x14ac:dyDescent="0.3">
      <c r="A153" s="316" t="s">
        <v>240</v>
      </c>
      <c r="B153" s="69" t="str">
        <f>VLOOKUP(A153,URS確認!$E:$F,2,FALSE)</f>
        <v>未齊件代碼維護</v>
      </c>
      <c r="C153" s="316">
        <v>1</v>
      </c>
      <c r="D153" s="74" t="s">
        <v>1661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6" t="s">
        <v>1505</v>
      </c>
      <c r="P153" s="71"/>
    </row>
    <row r="154" spans="1:16" x14ac:dyDescent="0.3">
      <c r="A154" s="316" t="s">
        <v>240</v>
      </c>
      <c r="B154" s="69" t="str">
        <f>VLOOKUP(A154,URS確認!$E:$F,2,FALSE)</f>
        <v>未齊件代碼維護</v>
      </c>
      <c r="C154" s="316">
        <v>2</v>
      </c>
      <c r="D154" s="74" t="s">
        <v>1662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6" t="s">
        <v>1505</v>
      </c>
      <c r="P154" s="71"/>
    </row>
    <row r="155" spans="1:16" ht="66" customHeight="1" x14ac:dyDescent="0.3">
      <c r="A155" s="316" t="s">
        <v>240</v>
      </c>
      <c r="B155" s="69" t="str">
        <f>VLOOKUP(A155,URS確認!$E:$F,2,FALSE)</f>
        <v>未齊件代碼維護</v>
      </c>
      <c r="C155" s="316">
        <v>3</v>
      </c>
      <c r="D155" s="74" t="s">
        <v>1663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6" t="s">
        <v>1521</v>
      </c>
      <c r="P155" s="71"/>
    </row>
    <row r="156" spans="1:16" ht="49.5" customHeight="1" x14ac:dyDescent="0.3">
      <c r="A156" s="316" t="s">
        <v>242</v>
      </c>
      <c r="B156" s="69" t="str">
        <f>VLOOKUP(A156,URS確認!$E:$F,2,FALSE)</f>
        <v xml:space="preserve">未齊件資料查詢                          </v>
      </c>
      <c r="C156" s="316">
        <v>1</v>
      </c>
      <c r="D156" s="124" t="s">
        <v>1664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6" t="s">
        <v>1505</v>
      </c>
      <c r="P156" s="71"/>
    </row>
    <row r="157" spans="1:16" ht="82.5" customHeight="1" x14ac:dyDescent="0.3">
      <c r="A157" s="316" t="s">
        <v>242</v>
      </c>
      <c r="B157" s="69" t="str">
        <f>VLOOKUP(A157,URS確認!$E:$F,2,FALSE)</f>
        <v xml:space="preserve">未齊件資料查詢                          </v>
      </c>
      <c r="C157" s="316">
        <v>2</v>
      </c>
      <c r="D157" s="74" t="s">
        <v>1665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6" t="s">
        <v>1505</v>
      </c>
      <c r="P157" s="71"/>
    </row>
    <row r="158" spans="1:16" x14ac:dyDescent="0.3">
      <c r="A158" s="316" t="s">
        <v>245</v>
      </c>
      <c r="B158" s="69" t="str">
        <f>VLOOKUP(A158,URS確認!$E:$F,2,FALSE)</f>
        <v xml:space="preserve">未齊案件管理             </v>
      </c>
      <c r="C158" s="316">
        <v>2</v>
      </c>
      <c r="D158" s="74" t="s">
        <v>1666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6" t="s">
        <v>1505</v>
      </c>
      <c r="P158" s="71"/>
    </row>
    <row r="159" spans="1:16" x14ac:dyDescent="0.3">
      <c r="A159" s="316" t="s">
        <v>245</v>
      </c>
      <c r="B159" s="69" t="str">
        <f>VLOOKUP(A159,URS確認!$E:$F,2,FALSE)</f>
        <v xml:space="preserve">未齊案件管理             </v>
      </c>
      <c r="C159" s="316">
        <v>3</v>
      </c>
      <c r="D159" s="74" t="s">
        <v>1667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6" t="s">
        <v>1505</v>
      </c>
      <c r="P159" s="71"/>
    </row>
    <row r="160" spans="1:16" x14ac:dyDescent="0.3">
      <c r="A160" s="316" t="s">
        <v>245</v>
      </c>
      <c r="B160" s="69" t="str">
        <f>VLOOKUP(A160,URS確認!$E:$F,2,FALSE)</f>
        <v xml:space="preserve">未齊案件管理             </v>
      </c>
      <c r="C160" s="316">
        <v>6</v>
      </c>
      <c r="D160" s="74" t="s">
        <v>1668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6" t="s">
        <v>1505</v>
      </c>
      <c r="P160" s="71"/>
    </row>
    <row r="161" spans="1:16" ht="49.5" customHeight="1" x14ac:dyDescent="0.3">
      <c r="A161" s="316" t="s">
        <v>245</v>
      </c>
      <c r="B161" s="69" t="str">
        <f>VLOOKUP(A161,URS確認!$E:$F,2,FALSE)</f>
        <v xml:space="preserve">未齊案件管理             </v>
      </c>
      <c r="C161" s="316">
        <v>7</v>
      </c>
      <c r="D161" s="74" t="s">
        <v>1669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138</v>
      </c>
      <c r="M161" s="316" t="s">
        <v>1521</v>
      </c>
      <c r="P161" s="71" t="s">
        <v>1618</v>
      </c>
    </row>
    <row r="162" spans="1:16" x14ac:dyDescent="0.3">
      <c r="A162" s="316" t="s">
        <v>227</v>
      </c>
      <c r="B162" s="69" t="str">
        <f>VLOOKUP(A162,URS確認!$E:$F,2,FALSE)</f>
        <v xml:space="preserve">保證人明細資料查詢                      </v>
      </c>
      <c r="C162" s="316">
        <v>1</v>
      </c>
      <c r="D162" s="74" t="s">
        <v>1670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6" t="s">
        <v>1505</v>
      </c>
      <c r="P162" s="71"/>
    </row>
    <row r="163" spans="1:16" x14ac:dyDescent="0.3">
      <c r="A163" s="316" t="s">
        <v>227</v>
      </c>
      <c r="B163" s="69" t="str">
        <f>VLOOKUP(A163,URS確認!$E:$F,2,FALSE)</f>
        <v xml:space="preserve">保證人明細資料查詢                      </v>
      </c>
      <c r="C163" s="316">
        <v>2</v>
      </c>
      <c r="D163" s="74" t="s">
        <v>1671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6" t="s">
        <v>1505</v>
      </c>
      <c r="P163" s="71"/>
    </row>
    <row r="164" spans="1:16" x14ac:dyDescent="0.3">
      <c r="A164" s="316" t="s">
        <v>227</v>
      </c>
      <c r="B164" s="69" t="str">
        <f>VLOOKUP(A164,URS確認!$E:$F,2,FALSE)</f>
        <v xml:space="preserve">保證人明細資料查詢                      </v>
      </c>
      <c r="C164" s="316">
        <v>3</v>
      </c>
      <c r="D164" s="74" t="s">
        <v>1672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6" t="s">
        <v>1505</v>
      </c>
      <c r="P164" s="71" t="s">
        <v>1513</v>
      </c>
    </row>
    <row r="165" spans="1:16" x14ac:dyDescent="0.3">
      <c r="A165" s="316" t="s">
        <v>232</v>
      </c>
      <c r="B165" s="69" t="str">
        <f>VLOOKUP(A165,URS確認!$E:$F,2,FALSE)</f>
        <v>保證人資料登錄</v>
      </c>
      <c r="C165" s="316">
        <v>1</v>
      </c>
      <c r="D165" s="74" t="s">
        <v>1673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6" t="s">
        <v>1505</v>
      </c>
      <c r="P165" s="71"/>
    </row>
    <row r="166" spans="1:16" x14ac:dyDescent="0.3">
      <c r="A166" s="316" t="s">
        <v>232</v>
      </c>
      <c r="B166" s="69" t="str">
        <f>VLOOKUP(A166,URS確認!$E:$F,2,FALSE)</f>
        <v>保證人資料登錄</v>
      </c>
      <c r="C166" s="316">
        <v>2</v>
      </c>
      <c r="D166" s="74" t="s">
        <v>1674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6" t="s">
        <v>1505</v>
      </c>
      <c r="P166" s="71"/>
    </row>
    <row r="167" spans="1:16" ht="33" customHeight="1" x14ac:dyDescent="0.3">
      <c r="A167" s="316" t="s">
        <v>232</v>
      </c>
      <c r="B167" s="69" t="str">
        <f>VLOOKUP(A167,URS確認!$E:$F,2,FALSE)</f>
        <v>保證人資料登錄</v>
      </c>
      <c r="C167" s="316">
        <v>3</v>
      </c>
      <c r="D167" s="74" t="s">
        <v>1675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6" t="s">
        <v>1505</v>
      </c>
      <c r="P167" s="71"/>
    </row>
    <row r="168" spans="1:16" ht="49.5" customHeight="1" x14ac:dyDescent="0.3">
      <c r="A168" s="316" t="s">
        <v>232</v>
      </c>
      <c r="B168" s="69" t="str">
        <f>VLOOKUP(A168,URS確認!$E:$F,2,FALSE)</f>
        <v>保證人資料登錄</v>
      </c>
      <c r="C168" s="316">
        <v>4</v>
      </c>
      <c r="D168" s="74" t="s">
        <v>1676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138</v>
      </c>
      <c r="M168" s="316" t="s">
        <v>1521</v>
      </c>
      <c r="P168" s="71" t="s">
        <v>1625</v>
      </c>
    </row>
    <row r="169" spans="1:16" ht="66" customHeight="1" x14ac:dyDescent="0.3">
      <c r="A169" s="316" t="s">
        <v>232</v>
      </c>
      <c r="B169" s="69" t="str">
        <f>VLOOKUP(A169,URS確認!$E:$F,2,FALSE)</f>
        <v>保證人資料登錄</v>
      </c>
      <c r="C169" s="316">
        <v>5</v>
      </c>
      <c r="D169" s="74" t="s">
        <v>1677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138</v>
      </c>
      <c r="M169" s="316" t="s">
        <v>1521</v>
      </c>
      <c r="P169" s="71" t="s">
        <v>1618</v>
      </c>
    </row>
    <row r="170" spans="1:16" ht="33" customHeight="1" x14ac:dyDescent="0.3">
      <c r="A170" s="316" t="s">
        <v>232</v>
      </c>
      <c r="B170" s="69" t="str">
        <f>VLOOKUP(A170,URS確認!$E:$F,2,FALSE)</f>
        <v>保證人資料登錄</v>
      </c>
      <c r="C170" s="316">
        <v>6</v>
      </c>
      <c r="D170" s="74" t="s">
        <v>1678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6" t="s">
        <v>1521</v>
      </c>
      <c r="P170" s="71" t="s">
        <v>1618</v>
      </c>
    </row>
    <row r="171" spans="1:16" x14ac:dyDescent="0.3">
      <c r="A171" s="316" t="s">
        <v>234</v>
      </c>
      <c r="B171" s="69" t="str">
        <f>VLOOKUP(A171,URS確認!$E:$F,2,FALSE)</f>
        <v xml:space="preserve">保證人保證資料查詢                      </v>
      </c>
      <c r="C171" s="316">
        <v>1</v>
      </c>
      <c r="D171" s="74" t="s">
        <v>1679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6" t="s">
        <v>1505</v>
      </c>
      <c r="P171" s="71"/>
    </row>
    <row r="172" spans="1:16" x14ac:dyDescent="0.3">
      <c r="A172" s="316" t="s">
        <v>234</v>
      </c>
      <c r="B172" s="69" t="str">
        <f>VLOOKUP(A172,URS確認!$E:$F,2,FALSE)</f>
        <v xml:space="preserve">保證人保證資料查詢                      </v>
      </c>
      <c r="C172" s="316">
        <v>2</v>
      </c>
      <c r="D172" s="74" t="s">
        <v>1680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6" t="s">
        <v>1505</v>
      </c>
      <c r="P172" s="71"/>
    </row>
    <row r="173" spans="1:16" ht="115.5" customHeight="1" x14ac:dyDescent="0.3">
      <c r="A173" s="316" t="s">
        <v>208</v>
      </c>
      <c r="B173" s="69" t="str">
        <f>VLOOKUP(A173,URS確認!$E:$F,2,FALSE)</f>
        <v>案件申請登錄</v>
      </c>
      <c r="C173" s="316">
        <v>1</v>
      </c>
      <c r="D173" s="74" t="s">
        <v>1681</v>
      </c>
      <c r="E173" s="71">
        <v>44431</v>
      </c>
      <c r="F173" s="71">
        <v>44469</v>
      </c>
      <c r="G173" s="71">
        <v>44469</v>
      </c>
      <c r="H173" s="71">
        <v>44469</v>
      </c>
      <c r="I173" s="316" t="s">
        <v>196</v>
      </c>
      <c r="M173" s="316" t="s">
        <v>1521</v>
      </c>
      <c r="P173" s="316" t="s">
        <v>1513</v>
      </c>
    </row>
    <row r="174" spans="1:16" ht="99" customHeight="1" x14ac:dyDescent="0.3">
      <c r="A174" s="316" t="s">
        <v>208</v>
      </c>
      <c r="B174" s="69" t="str">
        <f>VLOOKUP(A174,URS確認!$E:$F,2,FALSE)</f>
        <v>案件申請登錄</v>
      </c>
      <c r="C174" s="316">
        <v>2</v>
      </c>
      <c r="D174" s="74" t="s">
        <v>1682</v>
      </c>
      <c r="E174" s="71">
        <v>44431</v>
      </c>
      <c r="F174" s="316"/>
      <c r="G174" s="316"/>
      <c r="I174" s="126" t="s">
        <v>1683</v>
      </c>
      <c r="O174" s="316" t="s">
        <v>1505</v>
      </c>
    </row>
    <row r="175" spans="1:16" ht="49.5" customHeight="1" x14ac:dyDescent="0.3">
      <c r="A175" s="316" t="s">
        <v>208</v>
      </c>
      <c r="B175" s="69" t="str">
        <f>VLOOKUP(A175,URS確認!$E:$F,2,FALSE)</f>
        <v>案件申請登錄</v>
      </c>
      <c r="C175" s="316">
        <v>3</v>
      </c>
      <c r="D175" s="74" t="s">
        <v>1684</v>
      </c>
      <c r="E175" s="71">
        <v>44431</v>
      </c>
      <c r="F175" s="316"/>
      <c r="G175" s="316"/>
      <c r="I175" s="126" t="s">
        <v>1683</v>
      </c>
      <c r="O175" s="316" t="s">
        <v>1505</v>
      </c>
    </row>
    <row r="176" spans="1:16" ht="33" customHeight="1" x14ac:dyDescent="0.3">
      <c r="A176" s="316" t="s">
        <v>262</v>
      </c>
      <c r="B176" s="69" t="str">
        <f>VLOOKUP(A176,URS確認!$E:$F,2,FALSE)</f>
        <v>交易關係人維護</v>
      </c>
      <c r="C176" s="316">
        <v>1</v>
      </c>
      <c r="D176" s="74" t="s">
        <v>1685</v>
      </c>
      <c r="E176" s="71">
        <v>44431</v>
      </c>
      <c r="F176" s="71">
        <v>44469</v>
      </c>
      <c r="G176" s="71">
        <v>44456</v>
      </c>
      <c r="H176" s="71">
        <v>44456</v>
      </c>
      <c r="I176" s="316" t="s">
        <v>138</v>
      </c>
      <c r="M176" s="316" t="s">
        <v>1521</v>
      </c>
    </row>
    <row r="177" spans="1:13" ht="49.5" customHeight="1" x14ac:dyDescent="0.3">
      <c r="B177" s="74" t="s">
        <v>1686</v>
      </c>
      <c r="C177" s="316">
        <v>1</v>
      </c>
      <c r="D177" s="74" t="s">
        <v>1687</v>
      </c>
      <c r="E177" s="71">
        <v>44432</v>
      </c>
      <c r="F177" s="71">
        <v>44620</v>
      </c>
      <c r="G177" s="316"/>
      <c r="I177" s="316" t="s">
        <v>138</v>
      </c>
      <c r="M177" s="316" t="s">
        <v>1521</v>
      </c>
    </row>
    <row r="178" spans="1:13" ht="49.5" customHeight="1" x14ac:dyDescent="0.3">
      <c r="B178" s="74" t="s">
        <v>1686</v>
      </c>
      <c r="C178" s="316">
        <v>2</v>
      </c>
      <c r="D178" s="74" t="s">
        <v>1688</v>
      </c>
      <c r="E178" s="71">
        <v>44432</v>
      </c>
      <c r="F178" s="71">
        <v>44620</v>
      </c>
      <c r="G178" s="316"/>
      <c r="I178" s="316" t="s">
        <v>138</v>
      </c>
      <c r="M178" s="316" t="s">
        <v>1521</v>
      </c>
    </row>
    <row r="179" spans="1:13" ht="49.5" customHeight="1" x14ac:dyDescent="0.3">
      <c r="B179" s="74" t="s">
        <v>1686</v>
      </c>
      <c r="C179" s="316">
        <v>3</v>
      </c>
      <c r="D179" s="74" t="s">
        <v>1689</v>
      </c>
      <c r="E179" s="71">
        <v>44432</v>
      </c>
      <c r="F179" s="71">
        <v>44435</v>
      </c>
      <c r="G179" s="71">
        <v>44435</v>
      </c>
      <c r="H179" s="71">
        <v>44445</v>
      </c>
      <c r="I179" s="316" t="s">
        <v>138</v>
      </c>
      <c r="L179" s="316" t="s">
        <v>1505</v>
      </c>
    </row>
    <row r="180" spans="1:13" ht="49.5" customHeight="1" x14ac:dyDescent="0.3">
      <c r="B180" s="74" t="s">
        <v>1686</v>
      </c>
      <c r="C180" s="316">
        <v>4</v>
      </c>
      <c r="D180" s="74" t="s">
        <v>1690</v>
      </c>
      <c r="E180" s="71">
        <v>44432</v>
      </c>
      <c r="F180" s="71">
        <v>44469</v>
      </c>
      <c r="G180" s="71">
        <v>44445</v>
      </c>
      <c r="H180" s="71">
        <v>44445</v>
      </c>
      <c r="I180" s="316" t="s">
        <v>138</v>
      </c>
      <c r="L180" s="316" t="s">
        <v>1505</v>
      </c>
    </row>
    <row r="181" spans="1:13" ht="49.5" customHeight="1" x14ac:dyDescent="0.3">
      <c r="B181" s="74" t="s">
        <v>1686</v>
      </c>
      <c r="C181" s="316">
        <v>5</v>
      </c>
      <c r="D181" s="74" t="s">
        <v>1691</v>
      </c>
      <c r="E181" s="71">
        <v>44432</v>
      </c>
      <c r="F181" s="71">
        <v>44469</v>
      </c>
      <c r="G181" s="71">
        <v>44441</v>
      </c>
      <c r="H181" s="71">
        <v>44445</v>
      </c>
      <c r="I181" s="316" t="s">
        <v>206</v>
      </c>
      <c r="L181" s="316" t="s">
        <v>1505</v>
      </c>
    </row>
    <row r="182" spans="1:13" x14ac:dyDescent="0.3">
      <c r="A182" s="316" t="s">
        <v>265</v>
      </c>
      <c r="B182" s="69" t="str">
        <f>VLOOKUP(A182,URS確認!$E:$F,2,FALSE)</f>
        <v xml:space="preserve">擔保品明細資料查詢                      </v>
      </c>
      <c r="C182" s="316">
        <v>1</v>
      </c>
      <c r="D182" s="69" t="s">
        <v>1692</v>
      </c>
      <c r="E182" s="71">
        <v>44432</v>
      </c>
      <c r="F182" s="71">
        <v>44435</v>
      </c>
      <c r="G182" s="71">
        <v>44434</v>
      </c>
      <c r="H182" s="71">
        <v>44434</v>
      </c>
      <c r="I182" s="316" t="s">
        <v>206</v>
      </c>
      <c r="L182" s="316" t="s">
        <v>1505</v>
      </c>
    </row>
    <row r="183" spans="1:13" ht="74" customHeight="1" x14ac:dyDescent="0.3">
      <c r="A183" s="316" t="s">
        <v>267</v>
      </c>
      <c r="B183" s="69" t="str">
        <f>VLOOKUP(A183,URS確認!$E:$F,2,FALSE)</f>
        <v>不動產擔保品資料登錄</v>
      </c>
      <c r="C183" s="316">
        <v>1</v>
      </c>
      <c r="D183" s="74" t="s">
        <v>1693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206</v>
      </c>
      <c r="M183" s="316" t="s">
        <v>1521</v>
      </c>
    </row>
    <row r="184" spans="1:13" x14ac:dyDescent="0.3">
      <c r="A184" s="316" t="s">
        <v>267</v>
      </c>
      <c r="B184" s="69" t="str">
        <f>VLOOKUP(A184,URS確認!$E:$F,2,FALSE)</f>
        <v>不動產擔保品資料登錄</v>
      </c>
      <c r="C184" s="316">
        <v>3</v>
      </c>
      <c r="D184" s="74" t="s">
        <v>1694</v>
      </c>
      <c r="E184" s="71">
        <v>44432</v>
      </c>
      <c r="F184" s="71">
        <v>44435</v>
      </c>
      <c r="G184" s="71">
        <v>44434</v>
      </c>
      <c r="H184" s="71">
        <v>44445</v>
      </c>
      <c r="I184" s="316" t="s">
        <v>138</v>
      </c>
      <c r="L184" s="316" t="s">
        <v>1505</v>
      </c>
    </row>
    <row r="185" spans="1:13" ht="33" customHeight="1" x14ac:dyDescent="0.3">
      <c r="A185" s="316" t="s">
        <v>267</v>
      </c>
      <c r="B185" s="69" t="str">
        <f>VLOOKUP(A185,URS確認!$E:$F,2,FALSE)</f>
        <v>不動產擔保品資料登錄</v>
      </c>
      <c r="C185" s="316">
        <v>4</v>
      </c>
      <c r="D185" s="74" t="s">
        <v>1695</v>
      </c>
      <c r="E185" s="71">
        <v>44432</v>
      </c>
      <c r="F185" s="71">
        <v>44435</v>
      </c>
      <c r="G185" s="71">
        <v>44434</v>
      </c>
      <c r="H185" s="71">
        <v>44445</v>
      </c>
      <c r="I185" s="316" t="s">
        <v>138</v>
      </c>
      <c r="L185" s="316" t="s">
        <v>1505</v>
      </c>
    </row>
    <row r="186" spans="1:13" x14ac:dyDescent="0.3">
      <c r="A186" s="316" t="s">
        <v>275</v>
      </c>
      <c r="B186" s="69" t="str">
        <f>VLOOKUP(A186,URS確認!$E:$F,2,FALSE)</f>
        <v>不動產建物擔保品資料登錄</v>
      </c>
      <c r="C186" s="316">
        <v>1</v>
      </c>
      <c r="D186" s="74" t="s">
        <v>1696</v>
      </c>
      <c r="E186" s="71">
        <v>44432</v>
      </c>
      <c r="F186" s="71">
        <v>44442</v>
      </c>
      <c r="G186" s="71">
        <v>44441</v>
      </c>
      <c r="H186" s="71">
        <v>44445</v>
      </c>
      <c r="I186" s="316" t="s">
        <v>138</v>
      </c>
      <c r="L186" s="316" t="s">
        <v>1505</v>
      </c>
    </row>
    <row r="187" spans="1:13" x14ac:dyDescent="0.3">
      <c r="A187" s="316" t="s">
        <v>275</v>
      </c>
      <c r="B187" s="69" t="str">
        <f>VLOOKUP(A187,URS確認!$E:$F,2,FALSE)</f>
        <v>不動產建物擔保品資料登錄</v>
      </c>
      <c r="C187" s="316">
        <v>2</v>
      </c>
      <c r="D187" s="74" t="s">
        <v>1697</v>
      </c>
      <c r="E187" s="71">
        <v>44432</v>
      </c>
      <c r="F187" s="71">
        <v>44442</v>
      </c>
      <c r="G187" s="71">
        <v>44441</v>
      </c>
      <c r="H187" s="71">
        <v>44445</v>
      </c>
      <c r="I187" s="316" t="s">
        <v>138</v>
      </c>
      <c r="L187" s="316" t="s">
        <v>1505</v>
      </c>
    </row>
    <row r="188" spans="1:13" ht="33" customHeight="1" x14ac:dyDescent="0.3">
      <c r="A188" s="316" t="s">
        <v>272</v>
      </c>
      <c r="B188" s="69" t="str">
        <f>VLOOKUP(A188,URS確認!$E:$F,2,FALSE)</f>
        <v xml:space="preserve">不動產擔保品資料查詢                    </v>
      </c>
      <c r="C188" s="316">
        <v>1</v>
      </c>
      <c r="D188" s="74" t="s">
        <v>1698</v>
      </c>
      <c r="E188" s="71">
        <v>44432</v>
      </c>
      <c r="F188" s="71">
        <v>44435</v>
      </c>
      <c r="G188" s="71">
        <v>44434</v>
      </c>
      <c r="H188" s="71">
        <v>44445</v>
      </c>
      <c r="I188" s="316" t="s">
        <v>138</v>
      </c>
      <c r="L188" s="316" t="s">
        <v>1505</v>
      </c>
    </row>
    <row r="189" spans="1:13" x14ac:dyDescent="0.3">
      <c r="A189" s="316" t="s">
        <v>1441</v>
      </c>
      <c r="B189" s="69" t="e">
        <f>VLOOKUP(A189,URS確認!$E:$F,2,FALSE)</f>
        <v>#N/A</v>
      </c>
      <c r="C189" s="316">
        <v>1</v>
      </c>
      <c r="D189" s="74" t="s">
        <v>1699</v>
      </c>
      <c r="E189" s="71">
        <v>44432</v>
      </c>
      <c r="F189" s="71">
        <v>44435</v>
      </c>
      <c r="G189" s="71">
        <v>44434</v>
      </c>
      <c r="H189" s="71">
        <v>44445</v>
      </c>
      <c r="I189" s="316" t="s">
        <v>138</v>
      </c>
      <c r="L189" s="316" t="s">
        <v>1505</v>
      </c>
    </row>
    <row r="190" spans="1:13" x14ac:dyDescent="0.3">
      <c r="A190" s="316" t="s">
        <v>1444</v>
      </c>
      <c r="B190" s="69" t="e">
        <f>VLOOKUP(A190,URS確認!$E:$F,2,FALSE)</f>
        <v>#N/A</v>
      </c>
      <c r="C190" s="316">
        <v>1</v>
      </c>
      <c r="D190" s="74" t="s">
        <v>1700</v>
      </c>
      <c r="E190" s="71">
        <v>44432</v>
      </c>
      <c r="F190" s="71">
        <v>44435</v>
      </c>
      <c r="G190" s="71">
        <v>44434</v>
      </c>
      <c r="H190" s="71">
        <v>44445</v>
      </c>
      <c r="I190" s="316" t="s">
        <v>138</v>
      </c>
      <c r="L190" s="316" t="s">
        <v>1505</v>
      </c>
    </row>
    <row r="191" spans="1:13" ht="33" customHeight="1" x14ac:dyDescent="0.3">
      <c r="A191" s="316" t="s">
        <v>262</v>
      </c>
      <c r="B191" s="69" t="str">
        <f>VLOOKUP(A191,URS確認!$E:$F,2,FALSE)</f>
        <v>交易關係人維護</v>
      </c>
      <c r="C191" s="316">
        <v>1</v>
      </c>
      <c r="D191" s="74" t="s">
        <v>1701</v>
      </c>
      <c r="E191" s="71">
        <v>44432</v>
      </c>
      <c r="F191" s="71">
        <v>44442</v>
      </c>
      <c r="G191" s="71">
        <v>44440</v>
      </c>
      <c r="H191" s="71">
        <v>44461</v>
      </c>
      <c r="I191" s="316" t="s">
        <v>138</v>
      </c>
      <c r="M191" s="316" t="s">
        <v>1521</v>
      </c>
    </row>
    <row r="192" spans="1:13" ht="15.65" customHeight="1" x14ac:dyDescent="0.3">
      <c r="A192" s="316" t="s">
        <v>292</v>
      </c>
      <c r="B192" s="69" t="str">
        <f>VLOOKUP(A192,URS確認!$E:$F,2,FALSE)</f>
        <v>動產擔保品資料登錄</v>
      </c>
      <c r="C192" s="316">
        <v>1</v>
      </c>
      <c r="D192" s="74" t="s">
        <v>1702</v>
      </c>
      <c r="E192" s="71">
        <v>44433</v>
      </c>
      <c r="F192" s="71">
        <v>44435</v>
      </c>
      <c r="G192" s="71">
        <v>44435</v>
      </c>
      <c r="H192" s="71">
        <v>44445</v>
      </c>
      <c r="I192" s="316" t="s">
        <v>138</v>
      </c>
      <c r="L192" s="316" t="s">
        <v>1505</v>
      </c>
    </row>
    <row r="193" spans="1:13" x14ac:dyDescent="0.3">
      <c r="A193" s="316" t="s">
        <v>292</v>
      </c>
      <c r="B193" s="69" t="str">
        <f>VLOOKUP(A193,URS確認!$E:$F,2,FALSE)</f>
        <v>動產擔保品資料登錄</v>
      </c>
      <c r="C193" s="316">
        <v>2</v>
      </c>
      <c r="D193" s="74" t="s">
        <v>1703</v>
      </c>
      <c r="E193" s="71">
        <v>44433</v>
      </c>
      <c r="F193" s="71">
        <v>44469</v>
      </c>
      <c r="G193" s="71">
        <v>44445</v>
      </c>
      <c r="H193" s="71">
        <v>44445</v>
      </c>
      <c r="I193" s="316" t="s">
        <v>138</v>
      </c>
      <c r="L193" s="316" t="s">
        <v>1505</v>
      </c>
    </row>
    <row r="194" spans="1:13" ht="33" customHeight="1" x14ac:dyDescent="0.3">
      <c r="A194" s="316" t="s">
        <v>292</v>
      </c>
      <c r="B194" s="69" t="str">
        <f>VLOOKUP(A194,URS確認!$E:$F,2,FALSE)</f>
        <v>動產擔保品資料登錄</v>
      </c>
      <c r="C194" s="316">
        <v>3</v>
      </c>
      <c r="D194" s="74" t="s">
        <v>1704</v>
      </c>
      <c r="E194" s="71">
        <v>44433</v>
      </c>
      <c r="F194" s="71">
        <v>44469</v>
      </c>
      <c r="G194" s="71">
        <v>44441</v>
      </c>
      <c r="H194" s="71">
        <v>44445</v>
      </c>
      <c r="I194" s="316" t="s">
        <v>138</v>
      </c>
      <c r="L194" s="316" t="s">
        <v>1505</v>
      </c>
    </row>
    <row r="195" spans="1:13" ht="66" customHeight="1" x14ac:dyDescent="0.3">
      <c r="A195" s="316" t="s">
        <v>1449</v>
      </c>
      <c r="B195" s="69" t="e">
        <f>VLOOKUP(A195,URS確認!$E:$F,2,FALSE)</f>
        <v>#N/A</v>
      </c>
      <c r="C195" s="316">
        <v>1</v>
      </c>
      <c r="D195" s="74" t="s">
        <v>1705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206</v>
      </c>
      <c r="L195" s="316" t="s">
        <v>1574</v>
      </c>
      <c r="M195" s="316" t="s">
        <v>1521</v>
      </c>
    </row>
    <row r="196" spans="1:13" ht="66" customHeight="1" x14ac:dyDescent="0.3">
      <c r="A196" s="316" t="s">
        <v>1452</v>
      </c>
      <c r="B196" s="69" t="e">
        <f>VLOOKUP(A196,URS確認!$E:$F,2,FALSE)</f>
        <v>#N/A</v>
      </c>
      <c r="C196" s="316">
        <v>1</v>
      </c>
      <c r="D196" s="74" t="s">
        <v>1706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206</v>
      </c>
      <c r="M196" s="316" t="s">
        <v>1521</v>
      </c>
    </row>
    <row r="197" spans="1:13" ht="66" customHeight="1" x14ac:dyDescent="0.3">
      <c r="A197" s="316" t="s">
        <v>1454</v>
      </c>
      <c r="B197" s="69" t="e">
        <f>VLOOKUP(A197,URS確認!$E:$F,2,FALSE)</f>
        <v>#N/A</v>
      </c>
      <c r="C197" s="316">
        <v>1</v>
      </c>
      <c r="D197" s="74" t="s">
        <v>1706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206</v>
      </c>
      <c r="M197" s="316" t="s">
        <v>1521</v>
      </c>
    </row>
    <row r="198" spans="1:13" ht="66" customHeight="1" x14ac:dyDescent="0.3">
      <c r="A198" s="316" t="s">
        <v>1446</v>
      </c>
      <c r="B198" s="69" t="e">
        <f>VLOOKUP(A198,URS確認!$E:$F,2,FALSE)</f>
        <v>#N/A</v>
      </c>
      <c r="C198" s="316">
        <v>1</v>
      </c>
      <c r="D198" s="74" t="s">
        <v>1707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206</v>
      </c>
      <c r="M198" s="316" t="s">
        <v>1521</v>
      </c>
    </row>
    <row r="199" spans="1:13" x14ac:dyDescent="0.3">
      <c r="A199" s="316" t="s">
        <v>265</v>
      </c>
      <c r="B199" s="69" t="str">
        <f>VLOOKUP(A199,URS確認!$E:$F,2,FALSE)</f>
        <v xml:space="preserve">擔保品明細資料查詢                      </v>
      </c>
      <c r="C199" s="316">
        <v>1</v>
      </c>
      <c r="D199" s="74" t="s">
        <v>1708</v>
      </c>
      <c r="E199" s="71">
        <v>44433</v>
      </c>
      <c r="F199" s="71">
        <v>44435</v>
      </c>
      <c r="G199" s="71">
        <v>44435</v>
      </c>
      <c r="H199" s="71">
        <v>44435</v>
      </c>
      <c r="I199" s="316" t="s">
        <v>206</v>
      </c>
      <c r="L199" s="316" t="s">
        <v>1505</v>
      </c>
    </row>
    <row r="200" spans="1:13" x14ac:dyDescent="0.3">
      <c r="A200" s="316" t="s">
        <v>265</v>
      </c>
      <c r="B200" s="69" t="str">
        <f>VLOOKUP(A200,URS確認!$E:$F,2,FALSE)</f>
        <v xml:space="preserve">擔保品明細資料查詢                      </v>
      </c>
      <c r="C200" s="316">
        <v>2</v>
      </c>
      <c r="D200" s="74" t="s">
        <v>1709</v>
      </c>
      <c r="E200" s="71">
        <v>44433</v>
      </c>
      <c r="F200" s="71">
        <v>44435</v>
      </c>
      <c r="G200" s="71">
        <v>44435</v>
      </c>
      <c r="H200" s="71">
        <v>44442</v>
      </c>
      <c r="I200" s="316" t="s">
        <v>206</v>
      </c>
      <c r="L200" s="316" t="s">
        <v>1505</v>
      </c>
    </row>
    <row r="201" spans="1:13" x14ac:dyDescent="0.3">
      <c r="A201" s="316" t="s">
        <v>265</v>
      </c>
      <c r="B201" s="69" t="str">
        <f>VLOOKUP(A201,URS確認!$E:$F,2,FALSE)</f>
        <v xml:space="preserve">擔保品明細資料查詢                      </v>
      </c>
      <c r="C201" s="316">
        <v>3</v>
      </c>
      <c r="D201" s="74" t="s">
        <v>1710</v>
      </c>
      <c r="E201" s="71">
        <v>44433</v>
      </c>
      <c r="F201" s="71">
        <v>44435</v>
      </c>
      <c r="G201" s="71">
        <v>44435</v>
      </c>
      <c r="H201" s="71">
        <v>44435</v>
      </c>
      <c r="I201" s="316" t="s">
        <v>206</v>
      </c>
      <c r="L201" s="316" t="s">
        <v>1505</v>
      </c>
    </row>
    <row r="202" spans="1:13" x14ac:dyDescent="0.3">
      <c r="A202" s="316" t="s">
        <v>265</v>
      </c>
      <c r="B202" s="69" t="str">
        <f>VLOOKUP(A202,URS確認!$E:$F,2,FALSE)</f>
        <v xml:space="preserve">擔保品明細資料查詢                      </v>
      </c>
      <c r="C202" s="316">
        <v>4</v>
      </c>
      <c r="D202" s="74" t="s">
        <v>1711</v>
      </c>
      <c r="E202" s="71">
        <v>44433</v>
      </c>
      <c r="F202" s="71">
        <v>44435</v>
      </c>
      <c r="G202" s="71">
        <v>44435</v>
      </c>
      <c r="H202" s="71">
        <v>44442</v>
      </c>
      <c r="I202" s="316" t="s">
        <v>206</v>
      </c>
      <c r="L202" s="316" t="s">
        <v>1505</v>
      </c>
    </row>
    <row r="203" spans="1:13" ht="79.25" customHeight="1" x14ac:dyDescent="0.3">
      <c r="A203" s="316" t="s">
        <v>265</v>
      </c>
      <c r="B203" s="69" t="str">
        <f>VLOOKUP(A203,URS確認!$E:$F,2,FALSE)</f>
        <v xml:space="preserve">擔保品明細資料查詢                      </v>
      </c>
      <c r="C203" s="316">
        <v>5</v>
      </c>
      <c r="D203" s="74" t="s">
        <v>1712</v>
      </c>
      <c r="E203" s="71">
        <v>44433</v>
      </c>
      <c r="F203" s="71">
        <v>44435</v>
      </c>
      <c r="G203" s="71">
        <v>44435</v>
      </c>
      <c r="H203" s="71">
        <v>44442</v>
      </c>
      <c r="I203" s="316" t="s">
        <v>206</v>
      </c>
      <c r="L203" s="316" t="s">
        <v>1505</v>
      </c>
    </row>
    <row r="204" spans="1:13" ht="37.25" customHeight="1" x14ac:dyDescent="0.3">
      <c r="B204" s="74" t="s">
        <v>1713</v>
      </c>
      <c r="C204" s="316">
        <v>1</v>
      </c>
      <c r="D204" s="74" t="s">
        <v>1714</v>
      </c>
      <c r="E204" s="71">
        <v>44433</v>
      </c>
      <c r="F204" s="71">
        <v>44435</v>
      </c>
      <c r="G204" s="71">
        <v>44435</v>
      </c>
      <c r="H204" s="71">
        <v>44435</v>
      </c>
      <c r="I204" s="316" t="s">
        <v>138</v>
      </c>
      <c r="L204" s="316" t="s">
        <v>1505</v>
      </c>
    </row>
    <row r="205" spans="1:13" x14ac:dyDescent="0.3">
      <c r="A205" s="316" t="s">
        <v>275</v>
      </c>
      <c r="B205" s="69" t="str">
        <f>VLOOKUP(A205,URS確認!$E:$F,2,FALSE)</f>
        <v>不動產建物擔保品資料登錄</v>
      </c>
      <c r="C205" s="316">
        <v>1</v>
      </c>
      <c r="D205" s="74" t="s">
        <v>1715</v>
      </c>
      <c r="E205" s="71">
        <v>44433</v>
      </c>
      <c r="F205" s="71">
        <v>44461</v>
      </c>
      <c r="G205" s="71">
        <v>44462</v>
      </c>
      <c r="H205" s="71">
        <v>44462</v>
      </c>
      <c r="I205" s="316" t="s">
        <v>138</v>
      </c>
      <c r="M205" s="316" t="s">
        <v>1521</v>
      </c>
    </row>
    <row r="206" spans="1:13" x14ac:dyDescent="0.3">
      <c r="A206" s="316" t="s">
        <v>296</v>
      </c>
      <c r="B206" s="69" t="str">
        <f>VLOOKUP(A206,URS確認!$E:$F,2,FALSE)</f>
        <v>股票擔保品資料登錄</v>
      </c>
      <c r="C206" s="316">
        <v>1</v>
      </c>
      <c r="D206" s="74" t="s">
        <v>1716</v>
      </c>
      <c r="E206" s="71">
        <v>44434</v>
      </c>
      <c r="F206" s="71">
        <v>44435</v>
      </c>
      <c r="G206" s="71">
        <v>44435</v>
      </c>
      <c r="H206" s="71">
        <v>44435</v>
      </c>
      <c r="I206" s="316" t="s">
        <v>138</v>
      </c>
      <c r="L206" s="316" t="s">
        <v>1505</v>
      </c>
    </row>
    <row r="207" spans="1:13" x14ac:dyDescent="0.3">
      <c r="A207" s="316" t="s">
        <v>296</v>
      </c>
      <c r="B207" s="69" t="str">
        <f>VLOOKUP(A207,URS確認!$E:$F,2,FALSE)</f>
        <v>股票擔保品資料登錄</v>
      </c>
      <c r="C207" s="316">
        <v>2</v>
      </c>
      <c r="D207" s="74" t="s">
        <v>1717</v>
      </c>
      <c r="E207" s="71">
        <v>44434</v>
      </c>
      <c r="F207" s="71">
        <v>44435</v>
      </c>
      <c r="G207" s="71">
        <v>44435</v>
      </c>
      <c r="H207" s="71">
        <v>44445</v>
      </c>
      <c r="I207" s="316" t="s">
        <v>138</v>
      </c>
      <c r="L207" s="316" t="s">
        <v>1505</v>
      </c>
    </row>
    <row r="208" spans="1:13" ht="49.5" customHeight="1" x14ac:dyDescent="0.3">
      <c r="A208" s="316" t="s">
        <v>296</v>
      </c>
      <c r="B208" s="69" t="str">
        <f>VLOOKUP(A208,URS確認!$E:$F,2,FALSE)</f>
        <v>股票擔保品資料登錄</v>
      </c>
      <c r="C208" s="316">
        <v>3</v>
      </c>
      <c r="D208" s="74" t="s">
        <v>1718</v>
      </c>
      <c r="E208" s="71">
        <v>44434</v>
      </c>
      <c r="F208" s="71">
        <v>44435</v>
      </c>
      <c r="G208" s="71">
        <v>44435</v>
      </c>
      <c r="H208" s="71">
        <v>44435</v>
      </c>
      <c r="I208" s="316" t="s">
        <v>138</v>
      </c>
      <c r="J208" s="316" t="s">
        <v>1505</v>
      </c>
    </row>
    <row r="209" spans="1:13" ht="66" customHeight="1" x14ac:dyDescent="0.3">
      <c r="A209" s="316" t="s">
        <v>296</v>
      </c>
      <c r="B209" s="69" t="str">
        <f>VLOOKUP(A209,URS確認!$E:$F,2,FALSE)</f>
        <v>股票擔保品資料登錄</v>
      </c>
      <c r="C209" s="316">
        <v>4</v>
      </c>
      <c r="D209" s="74" t="s">
        <v>1719</v>
      </c>
      <c r="E209" s="71">
        <v>44434</v>
      </c>
      <c r="F209" s="71">
        <v>44469</v>
      </c>
      <c r="G209" s="71">
        <v>44469</v>
      </c>
      <c r="H209" s="71">
        <v>44511</v>
      </c>
      <c r="I209" s="316" t="s">
        <v>138</v>
      </c>
      <c r="M209" s="316" t="s">
        <v>1521</v>
      </c>
    </row>
    <row r="210" spans="1:13" ht="33" customHeight="1" x14ac:dyDescent="0.3">
      <c r="A210" s="316" t="s">
        <v>296</v>
      </c>
      <c r="B210" s="69" t="str">
        <f>VLOOKUP(A210,URS確認!$E:$F,2,FALSE)</f>
        <v>股票擔保品資料登錄</v>
      </c>
      <c r="C210" s="316">
        <v>5</v>
      </c>
      <c r="D210" s="74" t="s">
        <v>1720</v>
      </c>
      <c r="E210" s="71">
        <v>44434</v>
      </c>
      <c r="F210" s="71">
        <v>44438</v>
      </c>
      <c r="G210" s="71">
        <v>44438</v>
      </c>
      <c r="H210" s="71">
        <v>44438</v>
      </c>
      <c r="I210" s="316" t="s">
        <v>138</v>
      </c>
      <c r="L210" s="316" t="s">
        <v>1505</v>
      </c>
    </row>
    <row r="211" spans="1:13" ht="33" customHeight="1" x14ac:dyDescent="0.3">
      <c r="A211" s="316" t="s">
        <v>299</v>
      </c>
      <c r="B211" s="69" t="str">
        <f>VLOOKUP(A211,URS確認!$E:$F,2,FALSE)</f>
        <v xml:space="preserve">股票擔保品資料查詢                      </v>
      </c>
      <c r="C211" s="316">
        <v>1</v>
      </c>
      <c r="D211" s="74" t="s">
        <v>1721</v>
      </c>
      <c r="E211" s="71">
        <v>44434</v>
      </c>
      <c r="F211" s="71">
        <v>44442</v>
      </c>
      <c r="G211" s="71">
        <v>44441</v>
      </c>
      <c r="H211" s="71">
        <v>44441</v>
      </c>
      <c r="I211" s="316" t="s">
        <v>206</v>
      </c>
      <c r="L211" s="316" t="s">
        <v>1505</v>
      </c>
    </row>
    <row r="212" spans="1:13" x14ac:dyDescent="0.3">
      <c r="A212" s="316" t="s">
        <v>301</v>
      </c>
      <c r="B212" s="69" t="str">
        <f>VLOOKUP(A212,URS確認!$E:$F,2,FALSE)</f>
        <v>其他擔保品資料登錄</v>
      </c>
      <c r="C212" s="316">
        <v>1</v>
      </c>
      <c r="D212" s="74" t="s">
        <v>1722</v>
      </c>
      <c r="E212" s="71">
        <v>44434</v>
      </c>
      <c r="F212" s="71">
        <v>44434</v>
      </c>
      <c r="G212" s="71">
        <v>44434</v>
      </c>
      <c r="H212" s="71">
        <v>44445</v>
      </c>
      <c r="I212" s="316" t="s">
        <v>138</v>
      </c>
      <c r="L212" s="316" t="s">
        <v>1505</v>
      </c>
    </row>
    <row r="213" spans="1:13" ht="33" customHeight="1" x14ac:dyDescent="0.3">
      <c r="A213" s="316" t="s">
        <v>305</v>
      </c>
      <c r="B213" s="69" t="str">
        <f>VLOOKUP(A213,URS確認!$E:$F,2,FALSE)</f>
        <v xml:space="preserve">顧客控管警訊資料維護                    </v>
      </c>
      <c r="C213" s="316">
        <v>1</v>
      </c>
      <c r="D213" s="74" t="s">
        <v>1723</v>
      </c>
      <c r="E213" s="71">
        <v>44434</v>
      </c>
      <c r="F213" s="71">
        <v>44469</v>
      </c>
      <c r="G213" s="71">
        <v>44499</v>
      </c>
      <c r="H213" s="71">
        <v>44499</v>
      </c>
      <c r="I213" s="316" t="s">
        <v>138</v>
      </c>
      <c r="M213" s="316" t="s">
        <v>1521</v>
      </c>
    </row>
    <row r="214" spans="1:13" ht="33" customHeight="1" x14ac:dyDescent="0.3">
      <c r="A214" s="316" t="s">
        <v>305</v>
      </c>
      <c r="B214" s="69" t="str">
        <f>VLOOKUP(A214,URS確認!$E:$F,2,FALSE)</f>
        <v xml:space="preserve">顧客控管警訊資料維護                    </v>
      </c>
      <c r="C214" s="316">
        <v>2</v>
      </c>
      <c r="D214" s="74" t="s">
        <v>1724</v>
      </c>
      <c r="E214" s="71">
        <v>44434</v>
      </c>
      <c r="F214" s="71">
        <v>44469</v>
      </c>
      <c r="G214" s="71">
        <v>44441</v>
      </c>
      <c r="H214" s="71">
        <v>44448</v>
      </c>
      <c r="I214" s="316" t="s">
        <v>206</v>
      </c>
      <c r="M214" s="316" t="s">
        <v>1521</v>
      </c>
    </row>
    <row r="215" spans="1:13" ht="33" customHeight="1" x14ac:dyDescent="0.3">
      <c r="A215" s="316" t="s">
        <v>305</v>
      </c>
      <c r="B215" s="69" t="str">
        <f>VLOOKUP(A215,URS確認!$E:$F,2,FALSE)</f>
        <v xml:space="preserve">顧客控管警訊資料維護                    </v>
      </c>
      <c r="C215" s="316">
        <v>3</v>
      </c>
      <c r="D215" s="74" t="s">
        <v>1725</v>
      </c>
      <c r="E215" s="71">
        <v>44434</v>
      </c>
      <c r="F215" s="71">
        <v>44469</v>
      </c>
      <c r="G215" s="71">
        <v>44482</v>
      </c>
      <c r="H215" s="71">
        <v>44482</v>
      </c>
      <c r="I215" s="316" t="s">
        <v>318</v>
      </c>
      <c r="M215" s="316" t="s">
        <v>1521</v>
      </c>
    </row>
    <row r="216" spans="1:13" x14ac:dyDescent="0.3">
      <c r="A216" s="316" t="s">
        <v>305</v>
      </c>
      <c r="B216" s="69" t="str">
        <f>VLOOKUP(A216,URS確認!$E:$F,2,FALSE)</f>
        <v xml:space="preserve">顧客控管警訊資料維護                    </v>
      </c>
      <c r="C216" s="316">
        <v>4</v>
      </c>
      <c r="D216" s="74" t="s">
        <v>1726</v>
      </c>
      <c r="E216" s="71">
        <v>44434</v>
      </c>
      <c r="F216" s="71">
        <v>44442</v>
      </c>
      <c r="G216" s="71">
        <v>44441</v>
      </c>
      <c r="H216" s="71">
        <v>44448</v>
      </c>
      <c r="I216" s="316" t="s">
        <v>206</v>
      </c>
      <c r="M216" s="316" t="s">
        <v>1521</v>
      </c>
    </row>
    <row r="217" spans="1:13" x14ac:dyDescent="0.3">
      <c r="A217" s="316" t="s">
        <v>309</v>
      </c>
      <c r="B217" s="69" t="str">
        <f>VLOOKUP(A217,URS確認!$E:$F,2,FALSE)</f>
        <v xml:space="preserve">顧客控管警訊明細資料查詢                </v>
      </c>
      <c r="C217" s="316">
        <v>1</v>
      </c>
      <c r="D217" s="74" t="s">
        <v>1727</v>
      </c>
      <c r="E217" s="71">
        <v>44434</v>
      </c>
      <c r="F217" s="71">
        <v>44434</v>
      </c>
      <c r="G217" s="71">
        <v>44434</v>
      </c>
      <c r="H217" s="71">
        <v>44441</v>
      </c>
      <c r="I217" s="316" t="s">
        <v>138</v>
      </c>
      <c r="L217" s="316" t="s">
        <v>1505</v>
      </c>
    </row>
    <row r="218" spans="1:13" ht="82.5" customHeight="1" x14ac:dyDescent="0.3">
      <c r="A218" s="316" t="s">
        <v>309</v>
      </c>
      <c r="B218" s="69" t="str">
        <f>VLOOKUP(A218,URS確認!$E:$F,2,FALSE)</f>
        <v xml:space="preserve">顧客控管警訊明細資料查詢                </v>
      </c>
      <c r="C218" s="316">
        <v>2</v>
      </c>
      <c r="D218" s="74" t="s">
        <v>1728</v>
      </c>
      <c r="E218" s="71">
        <v>44434</v>
      </c>
      <c r="F218" s="71">
        <v>44434</v>
      </c>
      <c r="G218" s="71">
        <v>44434</v>
      </c>
      <c r="H218" s="71">
        <v>44441</v>
      </c>
      <c r="I218" s="316" t="s">
        <v>138</v>
      </c>
      <c r="L218" s="316" t="s">
        <v>1505</v>
      </c>
    </row>
    <row r="219" spans="1:13" x14ac:dyDescent="0.3">
      <c r="A219" s="316" t="s">
        <v>316</v>
      </c>
      <c r="B219" s="69" t="str">
        <f>VLOOKUP(A219,URS確認!$E:$F,2,FALSE)</f>
        <v>首次撥款審核資料表</v>
      </c>
      <c r="C219" s="316">
        <v>1</v>
      </c>
      <c r="D219" s="74" t="s">
        <v>1729</v>
      </c>
      <c r="E219" s="71">
        <v>44435</v>
      </c>
      <c r="F219" s="71">
        <v>44440</v>
      </c>
      <c r="G219" s="71">
        <v>44440</v>
      </c>
      <c r="I219" s="316" t="s">
        <v>1557</v>
      </c>
      <c r="L219" s="316" t="s">
        <v>1505</v>
      </c>
    </row>
    <row r="220" spans="1:13" x14ac:dyDescent="0.3">
      <c r="A220" s="316" t="s">
        <v>316</v>
      </c>
      <c r="B220" s="69" t="str">
        <f>VLOOKUP(A220,URS確認!$E:$F,2,FALSE)</f>
        <v>首次撥款審核資料表</v>
      </c>
      <c r="C220" s="316">
        <v>2</v>
      </c>
      <c r="D220" s="74" t="s">
        <v>1730</v>
      </c>
      <c r="E220" s="71">
        <v>44435</v>
      </c>
      <c r="F220" s="71">
        <v>44440</v>
      </c>
      <c r="G220" s="71">
        <v>44440</v>
      </c>
      <c r="I220" s="316" t="s">
        <v>1557</v>
      </c>
      <c r="L220" s="316" t="s">
        <v>1505</v>
      </c>
    </row>
    <row r="221" spans="1:13" x14ac:dyDescent="0.3">
      <c r="A221" s="316" t="s">
        <v>316</v>
      </c>
      <c r="B221" s="69" t="str">
        <f>VLOOKUP(A221,URS確認!$E:$F,2,FALSE)</f>
        <v>首次撥款審核資料表</v>
      </c>
      <c r="C221" s="316">
        <v>3</v>
      </c>
      <c r="D221" s="74" t="s">
        <v>1731</v>
      </c>
      <c r="E221" s="71">
        <v>44435</v>
      </c>
      <c r="F221" s="71">
        <v>44440</v>
      </c>
      <c r="G221" s="71">
        <v>44440</v>
      </c>
      <c r="I221" s="316" t="s">
        <v>1557</v>
      </c>
      <c r="L221" s="316" t="s">
        <v>1505</v>
      </c>
    </row>
    <row r="222" spans="1:13" x14ac:dyDescent="0.3">
      <c r="A222" s="316" t="s">
        <v>316</v>
      </c>
      <c r="B222" s="69" t="str">
        <f>VLOOKUP(A222,URS確認!$E:$F,2,FALSE)</f>
        <v>首次撥款審核資料表</v>
      </c>
      <c r="C222" s="316">
        <v>4</v>
      </c>
      <c r="D222" s="74" t="s">
        <v>1732</v>
      </c>
      <c r="E222" s="71">
        <v>44435</v>
      </c>
      <c r="F222" s="71">
        <v>44440</v>
      </c>
      <c r="G222" s="71">
        <v>44440</v>
      </c>
      <c r="I222" s="316" t="s">
        <v>1557</v>
      </c>
      <c r="L222" s="316" t="s">
        <v>1505</v>
      </c>
    </row>
    <row r="223" spans="1:13" x14ac:dyDescent="0.3">
      <c r="A223" s="316" t="s">
        <v>316</v>
      </c>
      <c r="B223" s="69" t="str">
        <f>VLOOKUP(A223,URS確認!$E:$F,2,FALSE)</f>
        <v>首次撥款審核資料表</v>
      </c>
      <c r="C223" s="316">
        <v>5</v>
      </c>
      <c r="D223" s="74" t="s">
        <v>1733</v>
      </c>
      <c r="E223" s="71">
        <v>44435</v>
      </c>
      <c r="F223" s="71">
        <v>44440</v>
      </c>
      <c r="G223" s="71">
        <v>44440</v>
      </c>
      <c r="I223" s="316" t="s">
        <v>1557</v>
      </c>
      <c r="L223" s="316" t="s">
        <v>1505</v>
      </c>
    </row>
    <row r="224" spans="1:13" x14ac:dyDescent="0.3">
      <c r="A224" s="316" t="s">
        <v>316</v>
      </c>
      <c r="B224" s="69" t="str">
        <f>VLOOKUP(A224,URS確認!$E:$F,2,FALSE)</f>
        <v>首次撥款審核資料表</v>
      </c>
      <c r="C224" s="316">
        <v>6</v>
      </c>
      <c r="D224" s="74" t="s">
        <v>1734</v>
      </c>
      <c r="E224" s="71">
        <v>44435</v>
      </c>
      <c r="F224" s="71">
        <v>44440</v>
      </c>
      <c r="G224" s="71">
        <v>44440</v>
      </c>
      <c r="I224" s="316" t="s">
        <v>1557</v>
      </c>
      <c r="L224" s="316" t="s">
        <v>1505</v>
      </c>
    </row>
    <row r="225" spans="1:12" x14ac:dyDescent="0.3">
      <c r="A225" s="316" t="s">
        <v>316</v>
      </c>
      <c r="B225" s="69" t="str">
        <f>VLOOKUP(A225,URS確認!$E:$F,2,FALSE)</f>
        <v>首次撥款審核資料表</v>
      </c>
      <c r="C225" s="316">
        <v>7</v>
      </c>
      <c r="D225" s="74" t="s">
        <v>1735</v>
      </c>
      <c r="E225" s="71">
        <v>44435</v>
      </c>
      <c r="F225" s="71">
        <v>44440</v>
      </c>
      <c r="G225" s="71">
        <v>44440</v>
      </c>
      <c r="I225" s="316" t="s">
        <v>1557</v>
      </c>
      <c r="L225" s="316" t="s">
        <v>1505</v>
      </c>
    </row>
    <row r="226" spans="1:12" x14ac:dyDescent="0.3">
      <c r="A226" s="316" t="s">
        <v>316</v>
      </c>
      <c r="B226" s="69" t="str">
        <f>VLOOKUP(A226,URS確認!$E:$F,2,FALSE)</f>
        <v>首次撥款審核資料表</v>
      </c>
      <c r="C226" s="316">
        <v>8</v>
      </c>
      <c r="D226" s="74" t="s">
        <v>1736</v>
      </c>
      <c r="E226" s="71">
        <v>44435</v>
      </c>
      <c r="F226" s="71">
        <v>44440</v>
      </c>
      <c r="G226" s="71">
        <v>44440</v>
      </c>
      <c r="I226" s="316" t="s">
        <v>1557</v>
      </c>
      <c r="L226" s="316" t="s">
        <v>1505</v>
      </c>
    </row>
    <row r="227" spans="1:12" x14ac:dyDescent="0.3">
      <c r="A227" s="316" t="s">
        <v>316</v>
      </c>
      <c r="B227" s="69" t="str">
        <f>VLOOKUP(A227,URS確認!$E:$F,2,FALSE)</f>
        <v>首次撥款審核資料表</v>
      </c>
      <c r="C227" s="316">
        <v>9</v>
      </c>
      <c r="D227" s="74" t="s">
        <v>1737</v>
      </c>
      <c r="E227" s="71">
        <v>44435</v>
      </c>
      <c r="F227" s="71">
        <v>44440</v>
      </c>
      <c r="G227" s="71">
        <v>44440</v>
      </c>
      <c r="I227" s="316" t="s">
        <v>1557</v>
      </c>
      <c r="L227" s="316" t="s">
        <v>1505</v>
      </c>
    </row>
    <row r="228" spans="1:12" x14ac:dyDescent="0.3">
      <c r="A228" s="316" t="s">
        <v>316</v>
      </c>
      <c r="B228" s="69" t="str">
        <f>VLOOKUP(A228,URS確認!$E:$F,2,FALSE)</f>
        <v>首次撥款審核資料表</v>
      </c>
      <c r="C228" s="316">
        <v>10</v>
      </c>
      <c r="D228" s="74" t="s">
        <v>1738</v>
      </c>
      <c r="E228" s="71">
        <v>44435</v>
      </c>
      <c r="F228" s="71">
        <v>44440</v>
      </c>
      <c r="G228" s="71">
        <v>44440</v>
      </c>
      <c r="I228" s="316" t="s">
        <v>1557</v>
      </c>
      <c r="L228" s="316" t="s">
        <v>1505</v>
      </c>
    </row>
    <row r="229" spans="1:12" x14ac:dyDescent="0.3">
      <c r="A229" s="316" t="s">
        <v>316</v>
      </c>
      <c r="B229" s="69" t="str">
        <f>VLOOKUP(A229,URS確認!$E:$F,2,FALSE)</f>
        <v>首次撥款審核資料表</v>
      </c>
      <c r="C229" s="316">
        <v>11</v>
      </c>
      <c r="D229" s="74" t="s">
        <v>1739</v>
      </c>
      <c r="E229" s="71">
        <v>44435</v>
      </c>
      <c r="F229" s="71">
        <v>44440</v>
      </c>
      <c r="G229" s="71">
        <v>44440</v>
      </c>
      <c r="I229" s="316" t="s">
        <v>1557</v>
      </c>
      <c r="L229" s="316" t="s">
        <v>1505</v>
      </c>
    </row>
    <row r="230" spans="1:12" x14ac:dyDescent="0.3">
      <c r="A230" s="316" t="s">
        <v>316</v>
      </c>
      <c r="B230" s="69" t="str">
        <f>VLOOKUP(A230,URS確認!$E:$F,2,FALSE)</f>
        <v>首次撥款審核資料表</v>
      </c>
      <c r="C230" s="316">
        <v>12</v>
      </c>
      <c r="D230" s="74" t="s">
        <v>1740</v>
      </c>
      <c r="E230" s="71">
        <v>44435</v>
      </c>
      <c r="F230" s="71">
        <v>44440</v>
      </c>
      <c r="G230" s="71">
        <v>44440</v>
      </c>
      <c r="I230" s="316" t="s">
        <v>1557</v>
      </c>
      <c r="L230" s="316" t="s">
        <v>1505</v>
      </c>
    </row>
    <row r="231" spans="1:12" x14ac:dyDescent="0.3">
      <c r="A231" s="316" t="s">
        <v>316</v>
      </c>
      <c r="B231" s="69" t="str">
        <f>VLOOKUP(A231,URS確認!$E:$F,2,FALSE)</f>
        <v>首次撥款審核資料表</v>
      </c>
      <c r="C231" s="316">
        <v>13</v>
      </c>
      <c r="D231" s="74" t="s">
        <v>1741</v>
      </c>
      <c r="E231" s="71">
        <v>44435</v>
      </c>
      <c r="F231" s="71">
        <v>44440</v>
      </c>
      <c r="G231" s="71">
        <v>44440</v>
      </c>
      <c r="I231" s="316" t="s">
        <v>1557</v>
      </c>
      <c r="L231" s="316" t="s">
        <v>1505</v>
      </c>
    </row>
    <row r="232" spans="1:12" x14ac:dyDescent="0.3">
      <c r="A232" s="316" t="s">
        <v>316</v>
      </c>
      <c r="B232" s="69" t="str">
        <f>VLOOKUP(A232,URS確認!$E:$F,2,FALSE)</f>
        <v>首次撥款審核資料表</v>
      </c>
      <c r="C232" s="316">
        <v>14</v>
      </c>
      <c r="D232" s="74" t="s">
        <v>1742</v>
      </c>
      <c r="E232" s="71">
        <v>44435</v>
      </c>
      <c r="F232" s="71">
        <v>44440</v>
      </c>
      <c r="G232" s="71">
        <v>44440</v>
      </c>
      <c r="I232" s="316" t="s">
        <v>1557</v>
      </c>
      <c r="L232" s="316" t="s">
        <v>1505</v>
      </c>
    </row>
    <row r="233" spans="1:12" x14ac:dyDescent="0.3">
      <c r="A233" s="316" t="s">
        <v>316</v>
      </c>
      <c r="B233" s="69" t="str">
        <f>VLOOKUP(A233,URS確認!$E:$F,2,FALSE)</f>
        <v>首次撥款審核資料表</v>
      </c>
      <c r="C233" s="316">
        <v>15</v>
      </c>
      <c r="D233" s="74" t="s">
        <v>1743</v>
      </c>
      <c r="E233" s="71">
        <v>44435</v>
      </c>
      <c r="F233" s="71">
        <v>44440</v>
      </c>
      <c r="G233" s="71">
        <v>44440</v>
      </c>
      <c r="I233" s="316" t="s">
        <v>1557</v>
      </c>
      <c r="L233" s="316" t="s">
        <v>1505</v>
      </c>
    </row>
    <row r="234" spans="1:12" ht="33" customHeight="1" x14ac:dyDescent="0.3">
      <c r="A234" s="316" t="s">
        <v>316</v>
      </c>
      <c r="B234" s="69" t="str">
        <f>VLOOKUP(A234,URS確認!$E:$F,2,FALSE)</f>
        <v>首次撥款審核資料表</v>
      </c>
      <c r="C234" s="316">
        <v>16</v>
      </c>
      <c r="D234" s="74" t="s">
        <v>1744</v>
      </c>
      <c r="E234" s="71">
        <v>44435</v>
      </c>
      <c r="F234" s="71">
        <v>44440</v>
      </c>
      <c r="G234" s="71">
        <v>44440</v>
      </c>
      <c r="I234" s="316" t="s">
        <v>1557</v>
      </c>
      <c r="L234" s="316" t="s">
        <v>1505</v>
      </c>
    </row>
    <row r="235" spans="1:12" x14ac:dyDescent="0.3">
      <c r="A235" s="316" t="s">
        <v>316</v>
      </c>
      <c r="B235" s="69" t="str">
        <f>VLOOKUP(A235,URS確認!$E:$F,2,FALSE)</f>
        <v>首次撥款審核資料表</v>
      </c>
      <c r="C235" s="316">
        <v>17</v>
      </c>
      <c r="D235" s="74" t="s">
        <v>1745</v>
      </c>
      <c r="E235" s="71">
        <v>44435</v>
      </c>
      <c r="F235" s="71">
        <v>44440</v>
      </c>
      <c r="G235" s="71">
        <v>44440</v>
      </c>
      <c r="I235" s="316" t="s">
        <v>1557</v>
      </c>
      <c r="L235" s="316" t="s">
        <v>1505</v>
      </c>
    </row>
    <row r="236" spans="1:12" x14ac:dyDescent="0.3">
      <c r="A236" s="316" t="s">
        <v>316</v>
      </c>
      <c r="B236" s="69" t="str">
        <f>VLOOKUP(A236,URS確認!$E:$F,2,FALSE)</f>
        <v>首次撥款審核資料表</v>
      </c>
      <c r="C236" s="316">
        <v>18</v>
      </c>
      <c r="D236" s="74" t="s">
        <v>1746</v>
      </c>
      <c r="E236" s="71">
        <v>44435</v>
      </c>
      <c r="F236" s="71">
        <v>44440</v>
      </c>
      <c r="G236" s="71">
        <v>44440</v>
      </c>
      <c r="I236" s="316" t="s">
        <v>1557</v>
      </c>
      <c r="L236" s="316" t="s">
        <v>1505</v>
      </c>
    </row>
    <row r="237" spans="1:12" x14ac:dyDescent="0.3">
      <c r="A237" s="316" t="s">
        <v>316</v>
      </c>
      <c r="B237" s="69" t="str">
        <f>VLOOKUP(A237,URS確認!$E:$F,2,FALSE)</f>
        <v>首次撥款審核資料表</v>
      </c>
      <c r="C237" s="316">
        <v>19</v>
      </c>
      <c r="D237" s="74" t="s">
        <v>1747</v>
      </c>
      <c r="E237" s="71">
        <v>44435</v>
      </c>
      <c r="F237" s="71">
        <v>44440</v>
      </c>
      <c r="G237" s="71">
        <v>44440</v>
      </c>
      <c r="I237" s="316" t="s">
        <v>1557</v>
      </c>
      <c r="L237" s="316" t="s">
        <v>1505</v>
      </c>
    </row>
    <row r="238" spans="1:12" x14ac:dyDescent="0.3">
      <c r="A238" s="316" t="s">
        <v>316</v>
      </c>
      <c r="B238" s="69" t="str">
        <f>VLOOKUP(A238,URS確認!$E:$F,2,FALSE)</f>
        <v>首次撥款審核資料表</v>
      </c>
      <c r="C238" s="316">
        <v>20</v>
      </c>
      <c r="D238" s="74" t="s">
        <v>1748</v>
      </c>
      <c r="E238" s="71">
        <v>44435</v>
      </c>
      <c r="F238" s="71">
        <v>44440</v>
      </c>
      <c r="G238" s="71">
        <v>44440</v>
      </c>
      <c r="I238" s="316" t="s">
        <v>1557</v>
      </c>
      <c r="J238" s="316" t="s">
        <v>1505</v>
      </c>
      <c r="L238" s="316" t="s">
        <v>1505</v>
      </c>
    </row>
    <row r="239" spans="1:12" ht="33" customHeight="1" x14ac:dyDescent="0.3">
      <c r="A239" s="316" t="s">
        <v>331</v>
      </c>
      <c r="B239" s="69" t="str">
        <f>VLOOKUP(A239,URS確認!$E:$F,2,FALSE)</f>
        <v xml:space="preserve">撥款                     </v>
      </c>
      <c r="C239" s="316">
        <v>1</v>
      </c>
      <c r="D239" s="74" t="s">
        <v>1749</v>
      </c>
      <c r="E239" s="71">
        <v>44438</v>
      </c>
      <c r="F239" s="71">
        <v>44442</v>
      </c>
      <c r="G239" s="71">
        <v>44442</v>
      </c>
      <c r="H239" s="71">
        <v>44487</v>
      </c>
      <c r="I239" s="316" t="s">
        <v>196</v>
      </c>
      <c r="L239" s="316" t="s">
        <v>1505</v>
      </c>
    </row>
    <row r="240" spans="1:12" x14ac:dyDescent="0.3">
      <c r="A240" s="316" t="s">
        <v>331</v>
      </c>
      <c r="B240" s="69" t="str">
        <f>VLOOKUP(A240,URS確認!$E:$F,2,FALSE)</f>
        <v xml:space="preserve">撥款                     </v>
      </c>
      <c r="C240" s="316">
        <v>2</v>
      </c>
      <c r="D240" s="74" t="s">
        <v>1750</v>
      </c>
      <c r="E240" s="71">
        <v>44438</v>
      </c>
      <c r="F240" s="71">
        <v>44442</v>
      </c>
      <c r="G240" s="71">
        <v>44442</v>
      </c>
      <c r="H240" s="71">
        <v>44487</v>
      </c>
      <c r="I240" s="316" t="s">
        <v>196</v>
      </c>
      <c r="L240" s="316" t="s">
        <v>1505</v>
      </c>
    </row>
    <row r="241" spans="1:13" x14ac:dyDescent="0.3">
      <c r="A241" s="316" t="s">
        <v>331</v>
      </c>
      <c r="B241" s="69" t="str">
        <f>VLOOKUP(A241,URS確認!$E:$F,2,FALSE)</f>
        <v xml:space="preserve">撥款                     </v>
      </c>
      <c r="C241" s="316">
        <v>3</v>
      </c>
      <c r="D241" s="74" t="s">
        <v>1751</v>
      </c>
      <c r="E241" s="71">
        <v>44438</v>
      </c>
      <c r="F241" s="71">
        <v>44442</v>
      </c>
      <c r="G241" s="71">
        <v>44442</v>
      </c>
      <c r="H241" s="71">
        <v>44487</v>
      </c>
      <c r="I241" s="316" t="s">
        <v>196</v>
      </c>
      <c r="J241" s="316" t="s">
        <v>1505</v>
      </c>
    </row>
    <row r="242" spans="1:13" x14ac:dyDescent="0.3">
      <c r="A242" s="316" t="s">
        <v>331</v>
      </c>
      <c r="B242" s="69" t="str">
        <f>VLOOKUP(A242,URS確認!$E:$F,2,FALSE)</f>
        <v xml:space="preserve">撥款                     </v>
      </c>
      <c r="C242" s="316">
        <v>4</v>
      </c>
      <c r="D242" s="74" t="s">
        <v>1752</v>
      </c>
      <c r="E242" s="71">
        <v>44438</v>
      </c>
      <c r="F242" s="71">
        <v>44442</v>
      </c>
      <c r="G242" s="71">
        <v>44442</v>
      </c>
      <c r="H242" s="71">
        <v>44487</v>
      </c>
      <c r="I242" s="316" t="s">
        <v>196</v>
      </c>
      <c r="L242" s="316" t="s">
        <v>1505</v>
      </c>
    </row>
    <row r="243" spans="1:13" x14ac:dyDescent="0.3">
      <c r="A243" s="316" t="s">
        <v>335</v>
      </c>
      <c r="B243" s="69" t="str">
        <f>VLOOKUP(A243,URS確認!$E:$F,2,FALSE)</f>
        <v xml:space="preserve">撥款明細資料查詢         </v>
      </c>
      <c r="C243" s="316">
        <v>1</v>
      </c>
      <c r="D243" s="74" t="s">
        <v>1753</v>
      </c>
      <c r="E243" s="71">
        <v>44438</v>
      </c>
      <c r="F243" s="71">
        <v>44442</v>
      </c>
      <c r="G243" s="71">
        <v>44442</v>
      </c>
      <c r="H243" s="71">
        <v>44487</v>
      </c>
      <c r="I243" s="316" t="s">
        <v>196</v>
      </c>
      <c r="L243" s="316" t="s">
        <v>1505</v>
      </c>
    </row>
    <row r="244" spans="1:13" x14ac:dyDescent="0.3">
      <c r="A244" s="316" t="s">
        <v>335</v>
      </c>
      <c r="B244" s="69" t="str">
        <f>VLOOKUP(A244,URS確認!$E:$F,2,FALSE)</f>
        <v xml:space="preserve">撥款明細資料查詢         </v>
      </c>
      <c r="C244" s="316">
        <v>2</v>
      </c>
      <c r="D244" s="74" t="s">
        <v>1754</v>
      </c>
      <c r="E244" s="71">
        <v>44438</v>
      </c>
      <c r="F244" s="71">
        <v>44442</v>
      </c>
      <c r="G244" s="71">
        <v>44442</v>
      </c>
      <c r="H244" s="71">
        <v>44487</v>
      </c>
      <c r="I244" s="316" t="s">
        <v>196</v>
      </c>
      <c r="L244" s="316" t="s">
        <v>1505</v>
      </c>
    </row>
    <row r="245" spans="1:13" x14ac:dyDescent="0.3">
      <c r="A245" s="316" t="s">
        <v>338</v>
      </c>
      <c r="B245" s="69" t="str">
        <f>VLOOKUP(A245,URS確認!$E:$F,2,FALSE)</f>
        <v xml:space="preserve">撥款內容查詢             </v>
      </c>
      <c r="C245" s="316">
        <v>1</v>
      </c>
      <c r="D245" s="74" t="s">
        <v>1755</v>
      </c>
      <c r="E245" s="71">
        <v>44438</v>
      </c>
      <c r="F245" s="71">
        <v>44442</v>
      </c>
      <c r="G245" s="71">
        <v>44442</v>
      </c>
      <c r="H245" s="71">
        <v>44487</v>
      </c>
      <c r="I245" s="316" t="s">
        <v>196</v>
      </c>
      <c r="J245" s="316" t="s">
        <v>1505</v>
      </c>
    </row>
    <row r="246" spans="1:13" x14ac:dyDescent="0.3">
      <c r="A246" s="316" t="s">
        <v>338</v>
      </c>
      <c r="B246" s="69" t="str">
        <f>VLOOKUP(A246,URS確認!$E:$F,2,FALSE)</f>
        <v xml:space="preserve">撥款內容查詢             </v>
      </c>
      <c r="C246" s="316">
        <v>2</v>
      </c>
      <c r="D246" s="74" t="s">
        <v>1756</v>
      </c>
      <c r="E246" s="71">
        <v>44438</v>
      </c>
      <c r="F246" s="71">
        <v>44442</v>
      </c>
      <c r="G246" s="71">
        <v>44442</v>
      </c>
      <c r="H246" s="71">
        <v>44487</v>
      </c>
      <c r="I246" s="316" t="s">
        <v>196</v>
      </c>
      <c r="J246" s="316" t="s">
        <v>1505</v>
      </c>
    </row>
    <row r="247" spans="1:13" x14ac:dyDescent="0.3">
      <c r="A247" s="316" t="s">
        <v>374</v>
      </c>
      <c r="B247" s="69" t="str">
        <f>VLOOKUP(A247,URS確認!$E:$F,2,FALSE)</f>
        <v>撥款退款作業</v>
      </c>
      <c r="C247" s="316">
        <v>1</v>
      </c>
      <c r="D247" s="74" t="s">
        <v>1757</v>
      </c>
      <c r="E247" s="71">
        <v>44438</v>
      </c>
      <c r="F247" s="71">
        <v>44476</v>
      </c>
      <c r="G247" s="71">
        <v>44476</v>
      </c>
      <c r="I247" s="316" t="s">
        <v>196</v>
      </c>
      <c r="M247" s="316" t="s">
        <v>1521</v>
      </c>
    </row>
    <row r="248" spans="1:13" x14ac:dyDescent="0.3">
      <c r="A248" s="316" t="s">
        <v>924</v>
      </c>
      <c r="B248" s="69" t="str">
        <f>VLOOKUP(A248,URS確認!$E:$F,2,FALSE)</f>
        <v>AML姓名檢核查詢</v>
      </c>
      <c r="C248" s="316">
        <v>1</v>
      </c>
      <c r="D248" s="74" t="s">
        <v>1758</v>
      </c>
      <c r="E248" s="71">
        <v>44438</v>
      </c>
      <c r="F248" s="71">
        <v>44447</v>
      </c>
      <c r="G248" s="71">
        <v>44462</v>
      </c>
      <c r="I248" s="316" t="s">
        <v>196</v>
      </c>
      <c r="L248" s="316" t="s">
        <v>1505</v>
      </c>
    </row>
    <row r="249" spans="1:13" ht="33" customHeight="1" x14ac:dyDescent="0.3">
      <c r="A249" s="316" t="s">
        <v>325</v>
      </c>
      <c r="B249" s="69" t="str">
        <f>VLOOKUP(A249,URS確認!$E:$F,2,FALSE)</f>
        <v xml:space="preserve">預約撥款                 </v>
      </c>
      <c r="C249" s="316">
        <v>1</v>
      </c>
      <c r="D249" s="124" t="s">
        <v>1759</v>
      </c>
      <c r="E249" s="71">
        <v>44439</v>
      </c>
      <c r="F249" s="71">
        <v>44446</v>
      </c>
      <c r="G249" s="71">
        <v>44446</v>
      </c>
      <c r="H249" s="71">
        <v>44490</v>
      </c>
      <c r="I249" s="316" t="str">
        <f>VLOOKUP(A249,URS確認!E:I,5,FALSE)</f>
        <v>余家興</v>
      </c>
      <c r="L249" s="316" t="s">
        <v>1505</v>
      </c>
    </row>
    <row r="250" spans="1:13" x14ac:dyDescent="0.3">
      <c r="A250" s="316" t="s">
        <v>325</v>
      </c>
      <c r="B250" s="69" t="str">
        <f>VLOOKUP(A250,URS確認!$E:$F,2,FALSE)</f>
        <v xml:space="preserve">預約撥款                 </v>
      </c>
      <c r="C250" s="316">
        <v>2</v>
      </c>
      <c r="D250" s="74" t="s">
        <v>1750</v>
      </c>
      <c r="E250" s="71">
        <v>44439</v>
      </c>
      <c r="F250" s="71">
        <v>44446</v>
      </c>
      <c r="G250" s="71">
        <v>44446</v>
      </c>
      <c r="H250" s="71">
        <v>44490</v>
      </c>
      <c r="I250" s="316" t="str">
        <f>VLOOKUP(A250,URS確認!E:I,5,FALSE)</f>
        <v>余家興</v>
      </c>
      <c r="L250" s="316" t="s">
        <v>1505</v>
      </c>
    </row>
    <row r="251" spans="1:13" x14ac:dyDescent="0.3">
      <c r="A251" s="316" t="s">
        <v>329</v>
      </c>
      <c r="B251" s="69" t="str">
        <f>VLOOKUP(A251,URS確認!$E:$F,2,FALSE)</f>
        <v>預約撥款到期作業</v>
      </c>
      <c r="C251" s="316">
        <v>1</v>
      </c>
      <c r="D251" s="74" t="s">
        <v>1760</v>
      </c>
      <c r="E251" s="71">
        <v>44439</v>
      </c>
      <c r="F251" s="71">
        <v>44446</v>
      </c>
      <c r="G251" s="71">
        <v>44462</v>
      </c>
      <c r="I251" s="316" t="str">
        <f>VLOOKUP(A251,URS確認!E:I,5,FALSE)</f>
        <v>余家興</v>
      </c>
      <c r="L251" s="316" t="s">
        <v>1505</v>
      </c>
    </row>
    <row r="252" spans="1:13" x14ac:dyDescent="0.3">
      <c r="A252" s="316" t="s">
        <v>359</v>
      </c>
      <c r="B252" s="69" t="str">
        <f>VLOOKUP(A252,URS確認!$E:$F,2,FALSE)</f>
        <v xml:space="preserve">交易內容查詢             </v>
      </c>
      <c r="C252" s="316">
        <v>1</v>
      </c>
      <c r="D252" s="74" t="s">
        <v>1761</v>
      </c>
      <c r="E252" s="71">
        <v>44439</v>
      </c>
      <c r="F252" s="71">
        <v>44446</v>
      </c>
      <c r="G252" s="71">
        <v>44446</v>
      </c>
      <c r="H252" s="71">
        <v>44487</v>
      </c>
      <c r="I252" s="316" t="str">
        <f>VLOOKUP(A252,URS確認!E:I,5,FALSE)</f>
        <v>余家興</v>
      </c>
      <c r="L252" s="316" t="s">
        <v>1505</v>
      </c>
    </row>
    <row r="253" spans="1:13" x14ac:dyDescent="0.3">
      <c r="A253" s="316" t="s">
        <v>362</v>
      </c>
      <c r="B253" s="69" t="str">
        <f>VLOOKUP(A253,URS確認!$E:$F,2,FALSE)</f>
        <v xml:space="preserve">交易明細資料查詢         </v>
      </c>
      <c r="C253" s="316">
        <v>1</v>
      </c>
      <c r="D253" s="74" t="s">
        <v>1762</v>
      </c>
      <c r="E253" s="71">
        <v>44439</v>
      </c>
      <c r="F253" s="71">
        <v>44446</v>
      </c>
      <c r="G253" s="71">
        <v>44446</v>
      </c>
      <c r="H253" s="71">
        <v>44487</v>
      </c>
      <c r="I253" s="316" t="str">
        <f>VLOOKUP(A253,URS確認!E:I,5,FALSE)</f>
        <v>余家興</v>
      </c>
      <c r="L253" s="316" t="s">
        <v>1505</v>
      </c>
    </row>
    <row r="254" spans="1:13" x14ac:dyDescent="0.3">
      <c r="A254" s="316" t="s">
        <v>367</v>
      </c>
      <c r="B254" s="69" t="str">
        <f>VLOOKUP(A254,URS確認!$E:$F,2,FALSE)</f>
        <v xml:space="preserve">借戶利率變更             </v>
      </c>
      <c r="C254" s="316">
        <v>1</v>
      </c>
      <c r="D254" s="74" t="s">
        <v>1763</v>
      </c>
      <c r="E254" s="71">
        <v>44439</v>
      </c>
      <c r="F254" s="71">
        <v>44446</v>
      </c>
      <c r="G254" s="71">
        <v>44446</v>
      </c>
      <c r="H254" s="71">
        <v>44487</v>
      </c>
      <c r="I254" s="316" t="str">
        <f>VLOOKUP(A254,URS確認!E:I,5,FALSE)</f>
        <v>余家興</v>
      </c>
      <c r="L254" s="316" t="s">
        <v>1505</v>
      </c>
    </row>
    <row r="255" spans="1:13" x14ac:dyDescent="0.3">
      <c r="A255" s="316" t="s">
        <v>342</v>
      </c>
      <c r="B255" s="69" t="s">
        <v>1764</v>
      </c>
      <c r="C255" s="316">
        <v>1</v>
      </c>
      <c r="D255" s="74" t="s">
        <v>1765</v>
      </c>
      <c r="E255" s="71">
        <v>44439</v>
      </c>
      <c r="F255" s="71">
        <v>44446</v>
      </c>
      <c r="G255" s="71">
        <v>44446</v>
      </c>
      <c r="H255" s="71">
        <v>44469</v>
      </c>
      <c r="I255" s="316" t="str">
        <f>VLOOKUP(A255,URS確認!E:I,5,FALSE)</f>
        <v>余家興</v>
      </c>
      <c r="L255" s="316" t="s">
        <v>1505</v>
      </c>
    </row>
    <row r="256" spans="1:13" x14ac:dyDescent="0.3">
      <c r="A256" s="316" t="s">
        <v>345</v>
      </c>
      <c r="B256" s="69" t="s">
        <v>1766</v>
      </c>
      <c r="C256" s="316">
        <v>1</v>
      </c>
      <c r="D256" s="74" t="s">
        <v>1767</v>
      </c>
      <c r="E256" s="71">
        <v>44439</v>
      </c>
      <c r="F256" s="71">
        <v>44446</v>
      </c>
      <c r="G256" s="71">
        <v>44446</v>
      </c>
      <c r="H256" s="71">
        <v>44469</v>
      </c>
      <c r="I256" s="316" t="str">
        <f>VLOOKUP(A256,URS確認!E:I,5,FALSE)</f>
        <v>余家興</v>
      </c>
      <c r="L256" s="316" t="s">
        <v>1505</v>
      </c>
    </row>
    <row r="257" spans="1:12" x14ac:dyDescent="0.3">
      <c r="A257" s="316" t="s">
        <v>345</v>
      </c>
      <c r="B257" s="69" t="s">
        <v>1766</v>
      </c>
      <c r="C257" s="316">
        <v>2</v>
      </c>
      <c r="D257" s="74" t="s">
        <v>1768</v>
      </c>
      <c r="E257" s="71">
        <v>44439</v>
      </c>
      <c r="F257" s="71">
        <v>44446</v>
      </c>
      <c r="G257" s="71">
        <v>44446</v>
      </c>
      <c r="H257" s="71">
        <v>44469</v>
      </c>
      <c r="I257" s="316" t="str">
        <f>VLOOKUP(A257,URS確認!E:I,5,FALSE)</f>
        <v>余家興</v>
      </c>
      <c r="L257" s="316" t="s">
        <v>1505</v>
      </c>
    </row>
    <row r="258" spans="1:12" x14ac:dyDescent="0.3">
      <c r="A258" s="316" t="s">
        <v>345</v>
      </c>
      <c r="B258" s="69" t="s">
        <v>1766</v>
      </c>
      <c r="C258" s="316">
        <v>3</v>
      </c>
      <c r="D258" s="74" t="s">
        <v>1769</v>
      </c>
      <c r="E258" s="71">
        <v>44439</v>
      </c>
      <c r="F258" s="71">
        <v>44446</v>
      </c>
      <c r="G258" s="71">
        <v>44446</v>
      </c>
      <c r="H258" s="71">
        <v>44469</v>
      </c>
      <c r="I258" s="316" t="str">
        <f>VLOOKUP(A258,URS確認!E:I,5,FALSE)</f>
        <v>余家興</v>
      </c>
      <c r="L258" s="316" t="s">
        <v>1505</v>
      </c>
    </row>
    <row r="259" spans="1:12" ht="49.5" customHeight="1" x14ac:dyDescent="0.3">
      <c r="A259" s="316" t="s">
        <v>345</v>
      </c>
      <c r="B259" s="69" t="s">
        <v>1766</v>
      </c>
      <c r="C259" s="316">
        <v>4</v>
      </c>
      <c r="D259" s="74" t="s">
        <v>1770</v>
      </c>
      <c r="E259" s="71">
        <v>44439</v>
      </c>
      <c r="F259" s="71">
        <v>44446</v>
      </c>
      <c r="G259" s="71">
        <v>44446</v>
      </c>
      <c r="H259" s="71">
        <v>44469</v>
      </c>
      <c r="I259" s="316" t="str">
        <f>VLOOKUP(A259,URS確認!E:I,5,FALSE)</f>
        <v>余家興</v>
      </c>
      <c r="L259" s="316" t="s">
        <v>1505</v>
      </c>
    </row>
    <row r="260" spans="1:12" x14ac:dyDescent="0.3">
      <c r="A260" s="316" t="s">
        <v>384</v>
      </c>
      <c r="B260" s="69" t="str">
        <f>VLOOKUP(A260,URS確認!$E:$F,2,FALSE)</f>
        <v xml:space="preserve">ACH授權資料查詢                      </v>
      </c>
      <c r="C260" s="316">
        <v>1</v>
      </c>
      <c r="D260" s="74" t="s">
        <v>1771</v>
      </c>
      <c r="E260" s="71">
        <v>44447</v>
      </c>
      <c r="F260" s="71">
        <v>44461</v>
      </c>
      <c r="G260" s="71">
        <v>44461</v>
      </c>
      <c r="I260" s="316" t="str">
        <f>VLOOKUP(A260,URS確認!E:I,5,FALSE)</f>
        <v>余家興</v>
      </c>
      <c r="L260" s="316" t="s">
        <v>1505</v>
      </c>
    </row>
    <row r="261" spans="1:12" ht="33" customHeight="1" x14ac:dyDescent="0.3">
      <c r="A261" s="316" t="s">
        <v>384</v>
      </c>
      <c r="B261" s="69" t="str">
        <f>VLOOKUP(A261,URS確認!$E:$F,2,FALSE)</f>
        <v xml:space="preserve">ACH授權資料查詢                      </v>
      </c>
      <c r="C261" s="316">
        <v>2</v>
      </c>
      <c r="D261" s="74" t="s">
        <v>1772</v>
      </c>
      <c r="E261" s="71">
        <v>44448</v>
      </c>
      <c r="F261" s="71">
        <v>44461</v>
      </c>
      <c r="G261" s="71">
        <v>44461</v>
      </c>
      <c r="I261" s="316" t="str">
        <f>VLOOKUP(A261,URS確認!E:I,5,FALSE)</f>
        <v>余家興</v>
      </c>
      <c r="L261" s="316" t="s">
        <v>1505</v>
      </c>
    </row>
    <row r="262" spans="1:12" x14ac:dyDescent="0.3">
      <c r="A262" s="316" t="s">
        <v>386</v>
      </c>
      <c r="B262" s="69" t="str">
        <f>VLOOKUP(A262,URS確認!$E:$F,2,FALSE)</f>
        <v xml:space="preserve">ACH授權資料建檔                      </v>
      </c>
      <c r="C262" s="316">
        <v>1</v>
      </c>
      <c r="D262" s="74" t="s">
        <v>1773</v>
      </c>
      <c r="E262" s="71">
        <v>44447</v>
      </c>
      <c r="F262" s="71">
        <v>44461</v>
      </c>
      <c r="G262" s="71">
        <v>44461</v>
      </c>
      <c r="I262" s="316" t="str">
        <f>VLOOKUP(A262,URS確認!E:I,5,FALSE)</f>
        <v>余家興</v>
      </c>
      <c r="L262" s="316" t="s">
        <v>1505</v>
      </c>
    </row>
    <row r="263" spans="1:12" ht="33" customHeight="1" x14ac:dyDescent="0.3">
      <c r="A263" s="316" t="s">
        <v>386</v>
      </c>
      <c r="B263" s="69" t="str">
        <f>VLOOKUP(A263,URS確認!$E:$F,2,FALSE)</f>
        <v xml:space="preserve">ACH授權資料建檔                      </v>
      </c>
      <c r="C263" s="316">
        <v>2</v>
      </c>
      <c r="D263" s="154" t="s">
        <v>1774</v>
      </c>
      <c r="E263" s="71">
        <v>44447</v>
      </c>
      <c r="F263" s="71">
        <v>44467</v>
      </c>
      <c r="G263" s="71">
        <v>44467</v>
      </c>
      <c r="I263" s="316" t="str">
        <f>VLOOKUP(A263,URS確認!E:I,5,FALSE)</f>
        <v>余家興</v>
      </c>
      <c r="L263" s="316" t="s">
        <v>1505</v>
      </c>
    </row>
    <row r="264" spans="1:12" x14ac:dyDescent="0.3">
      <c r="A264" s="316" t="s">
        <v>392</v>
      </c>
      <c r="B264" s="69" t="str">
        <f>VLOOKUP(A264,URS確認!$E:$F,2,FALSE)</f>
        <v>帳號授權檔查詢</v>
      </c>
      <c r="C264" s="316">
        <v>1</v>
      </c>
      <c r="D264" s="74" t="s">
        <v>1775</v>
      </c>
      <c r="E264" s="71">
        <v>44447</v>
      </c>
      <c r="F264" s="71">
        <v>44461</v>
      </c>
      <c r="G264" s="71">
        <v>44461</v>
      </c>
      <c r="I264" s="316" t="str">
        <f>VLOOKUP(A264,URS確認!E:I,5,FALSE)</f>
        <v>余家興</v>
      </c>
      <c r="L264" s="316" t="s">
        <v>1505</v>
      </c>
    </row>
    <row r="265" spans="1:12" x14ac:dyDescent="0.3">
      <c r="A265" s="316" t="s">
        <v>394</v>
      </c>
      <c r="B265" s="69" t="str">
        <f>VLOOKUP(A265,URS確認!$E:$F,2,FALSE)</f>
        <v>ACH授權資料歷史紀錄查詢</v>
      </c>
      <c r="C265" s="316">
        <v>1</v>
      </c>
      <c r="D265" s="74" t="s">
        <v>1776</v>
      </c>
      <c r="E265" s="71">
        <v>44447</v>
      </c>
      <c r="F265" s="71">
        <v>44461</v>
      </c>
      <c r="G265" s="71">
        <v>44461</v>
      </c>
      <c r="I265" s="316" t="str">
        <f>VLOOKUP(A265,URS確認!E:I,5,FALSE)</f>
        <v>余家興</v>
      </c>
      <c r="L265" s="316" t="s">
        <v>1505</v>
      </c>
    </row>
    <row r="266" spans="1:12" x14ac:dyDescent="0.3">
      <c r="A266" s="316" t="s">
        <v>394</v>
      </c>
      <c r="B266" s="69" t="str">
        <f>VLOOKUP(A266,URS確認!$E:$F,2,FALSE)</f>
        <v>ACH授權資料歷史紀錄查詢</v>
      </c>
      <c r="C266" s="316">
        <v>2</v>
      </c>
      <c r="D266" s="74" t="s">
        <v>1777</v>
      </c>
      <c r="E266" s="71">
        <v>44447</v>
      </c>
      <c r="F266" s="71">
        <v>44473</v>
      </c>
      <c r="G266" s="71">
        <v>44473</v>
      </c>
      <c r="I266" s="316" t="str">
        <f>VLOOKUP(A266,URS確認!E:I,5,FALSE)</f>
        <v>余家興</v>
      </c>
      <c r="L266" s="316" t="s">
        <v>1505</v>
      </c>
    </row>
    <row r="267" spans="1:12" x14ac:dyDescent="0.3">
      <c r="A267" s="316" t="s">
        <v>394</v>
      </c>
      <c r="B267" s="69" t="str">
        <f>VLOOKUP(A267,URS確認!$E:$F,2,FALSE)</f>
        <v>ACH授權資料歷史紀錄查詢</v>
      </c>
      <c r="C267" s="316">
        <v>3</v>
      </c>
      <c r="D267" s="74" t="s">
        <v>1778</v>
      </c>
      <c r="E267" s="71">
        <v>44447</v>
      </c>
      <c r="F267" s="71">
        <v>44461</v>
      </c>
      <c r="G267" s="71">
        <v>44461</v>
      </c>
      <c r="I267" s="316" t="str">
        <f>VLOOKUP(A267,URS確認!E:I,5,FALSE)</f>
        <v>余家興</v>
      </c>
      <c r="L267" s="316" t="s">
        <v>1505</v>
      </c>
    </row>
    <row r="268" spans="1:12" x14ac:dyDescent="0.3">
      <c r="B268" s="69" t="s">
        <v>1779</v>
      </c>
      <c r="C268" s="316">
        <v>1</v>
      </c>
      <c r="D268" s="69" t="s">
        <v>1780</v>
      </c>
      <c r="E268" s="71">
        <v>44447</v>
      </c>
      <c r="F268" s="71">
        <v>44461</v>
      </c>
      <c r="G268" s="71">
        <v>44461</v>
      </c>
      <c r="I268" s="316" t="s">
        <v>196</v>
      </c>
      <c r="L268" s="316" t="s">
        <v>1505</v>
      </c>
    </row>
    <row r="269" spans="1:12" ht="33" customHeight="1" x14ac:dyDescent="0.3">
      <c r="A269" s="316" t="s">
        <v>221</v>
      </c>
      <c r="B269" s="69" t="str">
        <f>VLOOKUP(A269,URS確認!$E:$F,2,FALSE)</f>
        <v xml:space="preserve">額度資料維護                            </v>
      </c>
      <c r="C269" s="316">
        <v>1</v>
      </c>
      <c r="D269" s="74" t="s">
        <v>1781</v>
      </c>
      <c r="E269" s="71">
        <v>44448</v>
      </c>
      <c r="F269" s="71">
        <v>44467</v>
      </c>
      <c r="G269" s="71">
        <v>44467</v>
      </c>
      <c r="H269" s="71">
        <v>44468</v>
      </c>
      <c r="I269" s="316" t="str">
        <f>VLOOKUP(A269,URS確認!E:I,5,FALSE)</f>
        <v>余家興</v>
      </c>
      <c r="L269" s="316" t="s">
        <v>1505</v>
      </c>
    </row>
    <row r="270" spans="1:12" x14ac:dyDescent="0.3">
      <c r="A270" s="316" t="s">
        <v>221</v>
      </c>
      <c r="B270" s="69" t="str">
        <f>VLOOKUP(A270,URS確認!$E:$F,2,FALSE)</f>
        <v xml:space="preserve">額度資料維護                            </v>
      </c>
      <c r="C270" s="316">
        <v>2</v>
      </c>
      <c r="D270" s="74" t="s">
        <v>1782</v>
      </c>
      <c r="E270" s="71">
        <v>44448</v>
      </c>
      <c r="F270" s="71">
        <v>44461</v>
      </c>
      <c r="G270" s="71">
        <v>44461</v>
      </c>
      <c r="H270" s="71">
        <v>44468</v>
      </c>
      <c r="I270" s="316" t="str">
        <f>VLOOKUP(A270,URS確認!E:I,5,FALSE)</f>
        <v>余家興</v>
      </c>
      <c r="L270" s="316" t="s">
        <v>1505</v>
      </c>
    </row>
    <row r="271" spans="1:12" x14ac:dyDescent="0.3">
      <c r="A271" s="316" t="s">
        <v>396</v>
      </c>
      <c r="B271" s="69" t="str">
        <f>VLOOKUP(A271,URS確認!$E:$F,2,FALSE)</f>
        <v xml:space="preserve">郵局授權資料查詢                     </v>
      </c>
      <c r="C271" s="316">
        <v>1</v>
      </c>
      <c r="D271" s="154" t="s">
        <v>1783</v>
      </c>
      <c r="E271" s="71">
        <v>44452</v>
      </c>
      <c r="F271" s="71">
        <v>44467</v>
      </c>
      <c r="G271" s="71">
        <v>44467</v>
      </c>
      <c r="I271" s="316" t="str">
        <f>VLOOKUP(A271,URS確認!E:I,5,FALSE)</f>
        <v>余家興</v>
      </c>
      <c r="L271" s="316" t="s">
        <v>1505</v>
      </c>
    </row>
    <row r="272" spans="1:12" x14ac:dyDescent="0.3">
      <c r="A272" s="316" t="s">
        <v>398</v>
      </c>
      <c r="B272" s="69" t="str">
        <f>VLOOKUP(A272,URS確認!$E:$F,2,FALSE)</f>
        <v xml:space="preserve">郵局授權資料建檔                     </v>
      </c>
      <c r="C272" s="316">
        <v>1</v>
      </c>
      <c r="D272" s="74" t="s">
        <v>1784</v>
      </c>
      <c r="E272" s="71">
        <v>44452</v>
      </c>
      <c r="F272" s="71">
        <v>44461</v>
      </c>
      <c r="G272" s="71">
        <v>44461</v>
      </c>
      <c r="I272" s="316" t="str">
        <f>VLOOKUP(A272,URS確認!E:I,5,FALSE)</f>
        <v>余家興</v>
      </c>
      <c r="L272" s="316" t="s">
        <v>1505</v>
      </c>
    </row>
    <row r="273" spans="1:13" ht="33" customHeight="1" x14ac:dyDescent="0.3">
      <c r="A273" s="316" t="s">
        <v>392</v>
      </c>
      <c r="B273" s="69" t="str">
        <f>VLOOKUP(A273,URS確認!$E:$F,2,FALSE)</f>
        <v>帳號授權檔查詢</v>
      </c>
      <c r="C273" s="316">
        <v>1</v>
      </c>
      <c r="D273" s="74" t="s">
        <v>1785</v>
      </c>
      <c r="E273" s="71">
        <v>44452</v>
      </c>
      <c r="F273" s="71">
        <v>44461</v>
      </c>
      <c r="G273" s="71">
        <v>44461</v>
      </c>
      <c r="I273" s="316" t="str">
        <f>VLOOKUP(A273,URS確認!E:I,5,FALSE)</f>
        <v>余家興</v>
      </c>
      <c r="L273" s="316" t="s">
        <v>1505</v>
      </c>
    </row>
    <row r="274" spans="1:13" x14ac:dyDescent="0.3">
      <c r="A274" s="316" t="s">
        <v>407</v>
      </c>
      <c r="B274" s="69" t="str">
        <f>VLOOKUP(A274,URS確認!$E:$F,2,FALSE)</f>
        <v xml:space="preserve">暫收款退還               </v>
      </c>
      <c r="C274" s="316">
        <v>1</v>
      </c>
      <c r="D274" s="154" t="s">
        <v>1786</v>
      </c>
      <c r="E274" s="71">
        <v>44452</v>
      </c>
      <c r="F274" s="71">
        <v>44467</v>
      </c>
      <c r="G274" s="71">
        <v>44467</v>
      </c>
      <c r="H274" s="71">
        <v>44487</v>
      </c>
      <c r="I274" s="316" t="str">
        <f>VLOOKUP(A274,URS確認!E:I,5,FALSE)</f>
        <v>余家興</v>
      </c>
      <c r="L274" s="316" t="s">
        <v>1505</v>
      </c>
    </row>
    <row r="275" spans="1:13" x14ac:dyDescent="0.3">
      <c r="A275" s="316" t="s">
        <v>407</v>
      </c>
      <c r="B275" s="69" t="str">
        <f>VLOOKUP(A275,URS確認!$E:$F,2,FALSE)</f>
        <v xml:space="preserve">暫收款退還               </v>
      </c>
      <c r="C275" s="316">
        <v>2</v>
      </c>
      <c r="D275" s="74" t="s">
        <v>1787</v>
      </c>
      <c r="E275" s="71">
        <v>44452</v>
      </c>
      <c r="F275" s="71">
        <v>44461</v>
      </c>
      <c r="G275" s="71">
        <v>44461</v>
      </c>
      <c r="H275" s="71">
        <v>44487</v>
      </c>
      <c r="I275" s="316" t="str">
        <f>VLOOKUP(A275,URS確認!E:I,5,FALSE)</f>
        <v>余家興</v>
      </c>
      <c r="L275" s="316" t="s">
        <v>1505</v>
      </c>
    </row>
    <row r="276" spans="1:13" ht="33" customHeight="1" x14ac:dyDescent="0.3">
      <c r="A276" s="316" t="s">
        <v>420</v>
      </c>
      <c r="B276" s="69" t="str">
        <f>VLOOKUP(A276,URS確認!$E:$F,2,FALSE)</f>
        <v>業務關帳作業</v>
      </c>
      <c r="C276" s="316">
        <v>1</v>
      </c>
      <c r="D276" s="155" t="s">
        <v>1788</v>
      </c>
      <c r="E276" s="71">
        <v>44452</v>
      </c>
      <c r="F276" s="71">
        <v>44466</v>
      </c>
      <c r="G276" s="71">
        <v>44466</v>
      </c>
      <c r="H276" s="71">
        <v>44466</v>
      </c>
      <c r="I276" s="316" t="str">
        <f>VLOOKUP(A276,URS確認!E:I,5,FALSE)</f>
        <v>楊智誠</v>
      </c>
      <c r="L276" s="316" t="s">
        <v>1505</v>
      </c>
    </row>
    <row r="277" spans="1:13" x14ac:dyDescent="0.3">
      <c r="A277" s="316" t="s">
        <v>420</v>
      </c>
      <c r="B277" s="69" t="str">
        <f>VLOOKUP(A277,URS確認!$E:$F,2,FALSE)</f>
        <v>業務關帳作業</v>
      </c>
      <c r="C277" s="316">
        <v>2</v>
      </c>
      <c r="D277" s="154" t="s">
        <v>1789</v>
      </c>
      <c r="E277" s="71">
        <v>44452</v>
      </c>
      <c r="F277" s="71">
        <v>44466</v>
      </c>
      <c r="G277" s="71">
        <v>44466</v>
      </c>
      <c r="H277" s="71">
        <v>44466</v>
      </c>
      <c r="I277" s="316" t="str">
        <f>VLOOKUP(A277,URS確認!E:I,5,FALSE)</f>
        <v>楊智誠</v>
      </c>
      <c r="L277" s="316" t="s">
        <v>1505</v>
      </c>
    </row>
    <row r="278" spans="1:13" x14ac:dyDescent="0.3">
      <c r="A278" s="316" t="s">
        <v>427</v>
      </c>
      <c r="B278" s="69" t="str">
        <f>VLOOKUP(A278,URS確認!$E:$F,2,FALSE)</f>
        <v xml:space="preserve">暫收支票明細資料查詢     </v>
      </c>
      <c r="C278" s="316">
        <v>1</v>
      </c>
      <c r="D278" s="74" t="s">
        <v>1790</v>
      </c>
      <c r="E278" s="71">
        <v>44452</v>
      </c>
      <c r="F278" s="71">
        <v>44470</v>
      </c>
      <c r="G278" s="71">
        <v>44470</v>
      </c>
      <c r="H278" s="71">
        <v>44487</v>
      </c>
      <c r="I278" s="316" t="str">
        <f>VLOOKUP(A278,URS確認!E:I,5,FALSE)</f>
        <v>余家興</v>
      </c>
      <c r="L278" s="316" t="s">
        <v>1505</v>
      </c>
    </row>
    <row r="279" spans="1:13" ht="33" customHeight="1" x14ac:dyDescent="0.3">
      <c r="A279" s="316" t="s">
        <v>427</v>
      </c>
      <c r="B279" s="69" t="str">
        <f>VLOOKUP(A279,URS確認!$E:$F,2,FALSE)</f>
        <v xml:space="preserve">暫收支票明細資料查詢     </v>
      </c>
      <c r="C279" s="316">
        <v>2</v>
      </c>
      <c r="D279" s="74" t="s">
        <v>1791</v>
      </c>
      <c r="E279" s="71">
        <v>44452</v>
      </c>
      <c r="F279" s="71">
        <v>44470</v>
      </c>
      <c r="G279" s="71">
        <v>44470</v>
      </c>
      <c r="H279" s="71">
        <v>44487</v>
      </c>
      <c r="I279" s="316" t="str">
        <f>VLOOKUP(A279,URS確認!E:I,5,FALSE)</f>
        <v>余家興</v>
      </c>
      <c r="M279" s="316" t="s">
        <v>1521</v>
      </c>
    </row>
    <row r="280" spans="1:13" x14ac:dyDescent="0.3">
      <c r="A280" s="316" t="s">
        <v>1437</v>
      </c>
      <c r="B280" s="69" t="e">
        <f>VLOOKUP(A280,URS確認!$E:$F,2,FALSE)</f>
        <v>#N/A</v>
      </c>
      <c r="C280" s="316">
        <v>1</v>
      </c>
      <c r="D280" s="74" t="s">
        <v>1792</v>
      </c>
      <c r="E280" s="71">
        <v>44452</v>
      </c>
      <c r="F280" s="71">
        <v>44470</v>
      </c>
      <c r="G280" s="71">
        <v>44470</v>
      </c>
      <c r="H280" s="71">
        <v>44487</v>
      </c>
      <c r="I280" s="316" t="e">
        <f>VLOOKUP(A280,URS確認!E:I,5,FALSE)</f>
        <v>#N/A</v>
      </c>
      <c r="L280" s="316" t="s">
        <v>1505</v>
      </c>
    </row>
    <row r="281" spans="1:13" ht="33" customHeight="1" x14ac:dyDescent="0.3">
      <c r="A281" s="316" t="s">
        <v>430</v>
      </c>
      <c r="B281" s="69" t="str">
        <f>VLOOKUP(A281,URS確認!$E:$F,2,FALSE)</f>
        <v>支票明細資料查詢-全部</v>
      </c>
      <c r="C281" s="316">
        <v>1</v>
      </c>
      <c r="D281" s="74" t="s">
        <v>1791</v>
      </c>
      <c r="E281" s="71">
        <v>44452</v>
      </c>
      <c r="F281" s="71">
        <v>44470</v>
      </c>
      <c r="G281" s="71">
        <v>44470</v>
      </c>
      <c r="H281" s="71">
        <v>44487</v>
      </c>
      <c r="I281" s="316" t="str">
        <f>VLOOKUP(A281,URS確認!E:I,5,FALSE)</f>
        <v>余家興</v>
      </c>
      <c r="M281" s="316" t="s">
        <v>1521</v>
      </c>
    </row>
    <row r="282" spans="1:13" x14ac:dyDescent="0.3">
      <c r="A282" s="316" t="s">
        <v>432</v>
      </c>
      <c r="B282" s="69" t="str">
        <f>VLOOKUP(A282,URS確認!$E:$F,2,FALSE)</f>
        <v xml:space="preserve">支票內容查詢             </v>
      </c>
      <c r="C282" s="316">
        <v>1</v>
      </c>
      <c r="D282" s="74" t="s">
        <v>1793</v>
      </c>
      <c r="E282" s="71">
        <v>44452</v>
      </c>
      <c r="F282" s="71">
        <v>44470</v>
      </c>
      <c r="G282" s="71">
        <v>44470</v>
      </c>
      <c r="H282" s="71">
        <v>44487</v>
      </c>
      <c r="I282" s="316" t="str">
        <f>VLOOKUP(A282,URS確認!E:I,5,FALSE)</f>
        <v>余家興</v>
      </c>
      <c r="M282" s="316" t="s">
        <v>1521</v>
      </c>
    </row>
    <row r="283" spans="1:13" ht="33" customHeight="1" x14ac:dyDescent="0.3">
      <c r="A283" s="316" t="s">
        <v>718</v>
      </c>
      <c r="B283" s="69" t="str">
        <f>VLOOKUP(A283,URS確認!$E:$F,2,FALSE)</f>
        <v>暫收款銷帳</v>
      </c>
      <c r="C283" s="316">
        <v>1</v>
      </c>
      <c r="D283" s="74" t="s">
        <v>1794</v>
      </c>
      <c r="E283" s="71">
        <v>44453</v>
      </c>
      <c r="F283" s="71">
        <v>44455</v>
      </c>
      <c r="G283" s="71">
        <v>44455</v>
      </c>
      <c r="H283" s="71">
        <v>44487</v>
      </c>
      <c r="I283" s="316" t="str">
        <f>VLOOKUP(A283,URS確認!E:I,5,FALSE)</f>
        <v>余家興</v>
      </c>
      <c r="M283" s="316" t="s">
        <v>1521</v>
      </c>
    </row>
    <row r="284" spans="1:13" ht="82.5" customHeight="1" x14ac:dyDescent="0.3">
      <c r="A284" s="316" t="s">
        <v>434</v>
      </c>
      <c r="B284" s="69" t="str">
        <f>VLOOKUP(A284,URS確認!$E:$F,2,FALSE)</f>
        <v>貸後契變手續費明細資料查詢(未入帳)</v>
      </c>
      <c r="C284" s="316">
        <v>1</v>
      </c>
      <c r="D284" s="74" t="s">
        <v>1795</v>
      </c>
      <c r="E284" s="71">
        <v>44453</v>
      </c>
      <c r="F284" s="71">
        <v>44455</v>
      </c>
      <c r="G284" s="71">
        <v>44455</v>
      </c>
      <c r="H284" s="71">
        <v>44461</v>
      </c>
      <c r="I284" s="316" t="str">
        <f>VLOOKUP(A284,URS確認!E:I,5,FALSE)</f>
        <v>陳昱衡</v>
      </c>
      <c r="L284" s="316" t="s">
        <v>1505</v>
      </c>
    </row>
    <row r="285" spans="1:13" x14ac:dyDescent="0.3">
      <c r="A285" s="316" t="s">
        <v>438</v>
      </c>
      <c r="B285" s="69" t="str">
        <f>VLOOKUP(A285,URS確認!$E:$F,2,FALSE)</f>
        <v xml:space="preserve">貸後契變手續費維護                      </v>
      </c>
      <c r="C285" s="316">
        <v>1</v>
      </c>
      <c r="D285" s="74" t="s">
        <v>1796</v>
      </c>
      <c r="E285" s="71">
        <v>44453</v>
      </c>
      <c r="F285" s="71">
        <v>44455</v>
      </c>
      <c r="G285" s="71">
        <v>44455</v>
      </c>
      <c r="H285" s="71">
        <v>44461</v>
      </c>
      <c r="I285" s="316" t="str">
        <f>VLOOKUP(A285,URS確認!E:I,5,FALSE)</f>
        <v>陳昱衡</v>
      </c>
      <c r="L285" s="316" t="s">
        <v>1505</v>
      </c>
    </row>
    <row r="286" spans="1:13" x14ac:dyDescent="0.3">
      <c r="A286" s="316" t="s">
        <v>438</v>
      </c>
      <c r="B286" s="69" t="str">
        <f>VLOOKUP(A286,URS確認!$E:$F,2,FALSE)</f>
        <v xml:space="preserve">貸後契變手續費維護                      </v>
      </c>
      <c r="C286" s="316">
        <v>2</v>
      </c>
      <c r="D286" s="74" t="s">
        <v>1797</v>
      </c>
      <c r="E286" s="71">
        <v>44453</v>
      </c>
      <c r="F286" s="71">
        <v>44455</v>
      </c>
      <c r="G286" s="71">
        <v>44455</v>
      </c>
      <c r="H286" s="71">
        <v>44461</v>
      </c>
      <c r="I286" s="316" t="str">
        <f>VLOOKUP(A286,URS確認!E:I,5,FALSE)</f>
        <v>陳昱衡</v>
      </c>
      <c r="L286" s="316" t="s">
        <v>1505</v>
      </c>
    </row>
    <row r="287" spans="1:13" x14ac:dyDescent="0.3">
      <c r="A287" s="316" t="s">
        <v>438</v>
      </c>
      <c r="B287" s="69" t="str">
        <f>VLOOKUP(A287,URS確認!$E:$F,2,FALSE)</f>
        <v xml:space="preserve">貸後契變手續費維護                      </v>
      </c>
      <c r="C287" s="316">
        <v>3</v>
      </c>
      <c r="D287" s="74" t="s">
        <v>1798</v>
      </c>
      <c r="E287" s="71">
        <v>44453</v>
      </c>
      <c r="F287" s="71">
        <v>44455</v>
      </c>
      <c r="G287" s="71">
        <v>44455</v>
      </c>
      <c r="H287" s="71">
        <v>44461</v>
      </c>
      <c r="I287" s="316" t="str">
        <f>VLOOKUP(A287,URS確認!E:I,5,FALSE)</f>
        <v>陳昱衡</v>
      </c>
      <c r="L287" s="316" t="s">
        <v>1505</v>
      </c>
    </row>
    <row r="288" spans="1:13" x14ac:dyDescent="0.3">
      <c r="A288" s="316" t="s">
        <v>438</v>
      </c>
      <c r="B288" s="69" t="str">
        <f>VLOOKUP(A288,URS確認!$E:$F,2,FALSE)</f>
        <v xml:space="preserve">貸後契變手續費維護                      </v>
      </c>
      <c r="C288" s="316">
        <v>4</v>
      </c>
      <c r="D288" s="74" t="s">
        <v>1799</v>
      </c>
      <c r="E288" s="71">
        <v>44453</v>
      </c>
      <c r="F288" s="71">
        <v>44463</v>
      </c>
      <c r="G288" s="71">
        <v>44463</v>
      </c>
      <c r="H288" s="71">
        <v>44463</v>
      </c>
      <c r="I288" s="316" t="str">
        <f>VLOOKUP(A288,URS確認!E:I,5,FALSE)</f>
        <v>陳昱衡</v>
      </c>
      <c r="L288" s="316" t="s">
        <v>1505</v>
      </c>
    </row>
    <row r="289" spans="1:13" x14ac:dyDescent="0.3">
      <c r="A289" s="316" t="s">
        <v>441</v>
      </c>
      <c r="B289" s="69" t="str">
        <f>VLOOKUP(A289,URS確認!$E:$F,2,FALSE)</f>
        <v>貸後契變手續費明細資料查詢</v>
      </c>
      <c r="C289" s="316">
        <v>1</v>
      </c>
      <c r="D289" s="74" t="s">
        <v>1800</v>
      </c>
      <c r="E289" s="71">
        <v>44453</v>
      </c>
      <c r="F289" s="71">
        <v>44455</v>
      </c>
      <c r="G289" s="71">
        <v>44455</v>
      </c>
      <c r="H289" s="71">
        <v>44461</v>
      </c>
      <c r="I289" s="316" t="str">
        <f>VLOOKUP(A289,URS確認!E:I,5,FALSE)</f>
        <v>陳昱衡</v>
      </c>
      <c r="L289" s="316" t="s">
        <v>1505</v>
      </c>
    </row>
    <row r="290" spans="1:13" x14ac:dyDescent="0.3">
      <c r="A290" s="316" t="s">
        <v>804</v>
      </c>
      <c r="B290" s="69" t="str">
        <f>VLOOKUP(A290,URS確認!$E:$F,2,FALSE)</f>
        <v>銷帳歷史明細查詢</v>
      </c>
      <c r="C290" s="316">
        <v>1</v>
      </c>
      <c r="D290" s="74" t="s">
        <v>1801</v>
      </c>
      <c r="E290" s="71">
        <v>44453</v>
      </c>
      <c r="F290" s="71">
        <v>44466</v>
      </c>
      <c r="G290" s="71">
        <v>44466</v>
      </c>
      <c r="H290" s="71">
        <v>44466</v>
      </c>
      <c r="I290" s="316" t="str">
        <f>VLOOKUP(A290,URS確認!E:I,5,FALSE)</f>
        <v>楊智誠</v>
      </c>
      <c r="L290" s="316" t="s">
        <v>1505</v>
      </c>
    </row>
    <row r="291" spans="1:13" ht="33" customHeight="1" x14ac:dyDescent="0.3">
      <c r="A291" s="316" t="s">
        <v>449</v>
      </c>
      <c r="B291" s="69" t="str">
        <f>VLOOKUP(A291,URS確認!$E:$F,2,FALSE)</f>
        <v xml:space="preserve">火險到期檔產生作業         </v>
      </c>
      <c r="C291" s="316">
        <v>1</v>
      </c>
      <c r="D291" s="74" t="s">
        <v>1802</v>
      </c>
      <c r="E291" s="71">
        <v>44455</v>
      </c>
      <c r="F291" s="71">
        <v>44504</v>
      </c>
      <c r="G291" s="71">
        <v>44504</v>
      </c>
      <c r="H291" s="71"/>
      <c r="I291" s="316" t="s">
        <v>195</v>
      </c>
      <c r="L291" s="316" t="s">
        <v>1505</v>
      </c>
    </row>
    <row r="292" spans="1:13" x14ac:dyDescent="0.3">
      <c r="A292" s="316" t="s">
        <v>449</v>
      </c>
      <c r="B292" s="69" t="str">
        <f>VLOOKUP(A292,URS確認!$E:$F,2,FALSE)</f>
        <v xml:space="preserve">火險到期檔產生作業         </v>
      </c>
      <c r="C292" s="316">
        <v>2</v>
      </c>
      <c r="D292" s="69" t="s">
        <v>1803</v>
      </c>
      <c r="E292" s="71">
        <v>44455</v>
      </c>
      <c r="F292" s="71">
        <v>44504</v>
      </c>
      <c r="G292" s="71">
        <v>44504</v>
      </c>
      <c r="H292" s="71"/>
      <c r="I292" s="316" t="s">
        <v>195</v>
      </c>
      <c r="L292" s="316" t="s">
        <v>1505</v>
      </c>
    </row>
    <row r="293" spans="1:13" ht="33" customHeight="1" x14ac:dyDescent="0.3">
      <c r="A293" s="316" t="s">
        <v>453</v>
      </c>
      <c r="B293" s="69" t="str">
        <f>VLOOKUP(A293,URS確認!$E:$F,2,FALSE)</f>
        <v xml:space="preserve">續約保單資料維護           </v>
      </c>
      <c r="C293" s="316">
        <v>1</v>
      </c>
      <c r="D293" s="74" t="s">
        <v>1804</v>
      </c>
      <c r="E293" s="71">
        <v>44455</v>
      </c>
      <c r="F293" s="71">
        <v>44504</v>
      </c>
      <c r="G293" s="71">
        <v>44504</v>
      </c>
      <c r="H293" s="71"/>
      <c r="I293" s="316" t="s">
        <v>195</v>
      </c>
      <c r="L293" s="316" t="s">
        <v>1505</v>
      </c>
    </row>
    <row r="294" spans="1:13" ht="66" customHeight="1" x14ac:dyDescent="0.3">
      <c r="A294" s="316" t="s">
        <v>453</v>
      </c>
      <c r="B294" s="69" t="str">
        <f>VLOOKUP(A294,URS確認!$E:$F,2,FALSE)</f>
        <v xml:space="preserve">續約保單資料維護           </v>
      </c>
      <c r="C294" s="316">
        <v>2</v>
      </c>
      <c r="D294" s="74" t="s">
        <v>1805</v>
      </c>
      <c r="E294" s="71">
        <v>44455</v>
      </c>
      <c r="F294" s="71">
        <v>44504</v>
      </c>
      <c r="G294" s="71">
        <v>44504</v>
      </c>
      <c r="H294" s="71"/>
      <c r="I294" s="316" t="s">
        <v>195</v>
      </c>
      <c r="L294" s="316" t="s">
        <v>1505</v>
      </c>
    </row>
    <row r="295" spans="1:13" x14ac:dyDescent="0.3">
      <c r="A295" s="316" t="s">
        <v>453</v>
      </c>
      <c r="B295" s="69" t="str">
        <f>VLOOKUP(A295,URS確認!$E:$F,2,FALSE)</f>
        <v xml:space="preserve">續約保單資料維護           </v>
      </c>
      <c r="C295" s="316">
        <v>3</v>
      </c>
      <c r="D295" s="69" t="s">
        <v>1806</v>
      </c>
      <c r="E295" s="71">
        <v>44455</v>
      </c>
      <c r="F295" s="71">
        <v>44504</v>
      </c>
      <c r="G295" s="71">
        <v>44504</v>
      </c>
      <c r="H295" s="71"/>
      <c r="I295" s="316" t="s">
        <v>195</v>
      </c>
      <c r="L295" s="316" t="s">
        <v>1505</v>
      </c>
    </row>
    <row r="296" spans="1:13" ht="49.5" customHeight="1" x14ac:dyDescent="0.3">
      <c r="A296" s="316" t="s">
        <v>451</v>
      </c>
      <c r="B296" s="69" t="str">
        <f>VLOOKUP(A296,URS確認!$E:$F,2,FALSE)</f>
        <v xml:space="preserve">火險詢價作業               </v>
      </c>
      <c r="C296" s="316">
        <v>1</v>
      </c>
      <c r="D296" s="74" t="s">
        <v>1807</v>
      </c>
      <c r="E296" s="71">
        <v>44455</v>
      </c>
      <c r="F296" s="71">
        <v>44469</v>
      </c>
      <c r="G296" s="71">
        <v>44469</v>
      </c>
      <c r="H296" s="71"/>
      <c r="I296" s="316" t="s">
        <v>195</v>
      </c>
      <c r="M296" s="316" t="s">
        <v>1521</v>
      </c>
    </row>
    <row r="297" spans="1:13" ht="49.5" customHeight="1" x14ac:dyDescent="0.3">
      <c r="A297" s="316" t="s">
        <v>457</v>
      </c>
      <c r="B297" s="69" t="str">
        <f>VLOOKUP(A297,URS確認!$E:$F,2,FALSE)</f>
        <v xml:space="preserve">火險通知作業               </v>
      </c>
      <c r="C297" s="316">
        <v>1</v>
      </c>
      <c r="D297" s="74" t="s">
        <v>1808</v>
      </c>
      <c r="E297" s="71">
        <v>44455</v>
      </c>
      <c r="F297" s="71">
        <v>44469</v>
      </c>
      <c r="G297" s="71">
        <v>44469</v>
      </c>
      <c r="H297" s="71"/>
      <c r="I297" s="316" t="s">
        <v>195</v>
      </c>
      <c r="M297" s="316" t="s">
        <v>1521</v>
      </c>
    </row>
    <row r="298" spans="1:13" x14ac:dyDescent="0.3">
      <c r="A298" s="316" t="s">
        <v>457</v>
      </c>
      <c r="B298" s="69" t="str">
        <f>VLOOKUP(A298,URS確認!$E:$F,2,FALSE)</f>
        <v xml:space="preserve">火險通知作業               </v>
      </c>
      <c r="C298" s="316">
        <v>2</v>
      </c>
      <c r="D298" s="69" t="s">
        <v>1809</v>
      </c>
      <c r="E298" s="71">
        <v>44455</v>
      </c>
      <c r="F298" s="71">
        <v>44504</v>
      </c>
      <c r="G298" s="71">
        <v>44504</v>
      </c>
      <c r="H298" s="71"/>
      <c r="I298" s="316" t="s">
        <v>195</v>
      </c>
      <c r="L298" s="316" t="s">
        <v>1505</v>
      </c>
    </row>
    <row r="299" spans="1:13" x14ac:dyDescent="0.3">
      <c r="B299" s="69" t="s">
        <v>1810</v>
      </c>
      <c r="C299" s="316">
        <v>1</v>
      </c>
      <c r="D299" s="74" t="s">
        <v>1811</v>
      </c>
      <c r="E299" s="71">
        <v>44455</v>
      </c>
      <c r="F299" s="71" t="s">
        <v>1812</v>
      </c>
      <c r="H299" s="71"/>
      <c r="I299" s="316" t="s">
        <v>195</v>
      </c>
      <c r="M299" s="316" t="s">
        <v>1521</v>
      </c>
    </row>
    <row r="300" spans="1:13" ht="33" customHeight="1" x14ac:dyDescent="0.3">
      <c r="B300" s="69" t="s">
        <v>1813</v>
      </c>
      <c r="C300" s="316">
        <v>1</v>
      </c>
      <c r="D300" s="74" t="s">
        <v>1814</v>
      </c>
      <c r="E300" s="71">
        <v>44455</v>
      </c>
      <c r="F300" s="71">
        <v>44469</v>
      </c>
      <c r="G300" s="71">
        <v>44469</v>
      </c>
      <c r="H300" s="71"/>
      <c r="I300" s="316" t="s">
        <v>195</v>
      </c>
      <c r="M300" s="316" t="s">
        <v>1521</v>
      </c>
    </row>
    <row r="301" spans="1:13" ht="33" customHeight="1" x14ac:dyDescent="0.3">
      <c r="A301" s="316" t="s">
        <v>471</v>
      </c>
      <c r="B301" s="69" t="str">
        <f>VLOOKUP(A301,URS確認!$E:$F,2,FALSE)</f>
        <v xml:space="preserve">產出銀行扣帳檔                       </v>
      </c>
      <c r="C301" s="316">
        <v>1</v>
      </c>
      <c r="D301" s="154" t="s">
        <v>1815</v>
      </c>
      <c r="E301" s="71">
        <v>44456</v>
      </c>
      <c r="F301" s="71">
        <v>44466</v>
      </c>
      <c r="G301" s="71">
        <v>44466</v>
      </c>
      <c r="I301" s="316" t="s">
        <v>195</v>
      </c>
      <c r="L301" s="316" t="s">
        <v>1505</v>
      </c>
    </row>
    <row r="302" spans="1:13" ht="66" customHeight="1" x14ac:dyDescent="0.3">
      <c r="A302" s="316" t="s">
        <v>471</v>
      </c>
      <c r="B302" s="69" t="str">
        <f>VLOOKUP(A302,URS確認!$E:$F,2,FALSE)</f>
        <v xml:space="preserve">產出銀行扣帳檔                       </v>
      </c>
      <c r="C302" s="316">
        <v>2</v>
      </c>
      <c r="D302" s="74" t="s">
        <v>1816</v>
      </c>
      <c r="E302" s="71">
        <v>44456</v>
      </c>
      <c r="F302" s="71">
        <v>44469</v>
      </c>
      <c r="G302" s="71">
        <v>44469</v>
      </c>
      <c r="I302" s="316" t="s">
        <v>195</v>
      </c>
      <c r="L302" s="316" t="s">
        <v>1505</v>
      </c>
    </row>
    <row r="303" spans="1:13" x14ac:dyDescent="0.3">
      <c r="A303" s="316" t="s">
        <v>471</v>
      </c>
      <c r="B303" s="69" t="str">
        <f>VLOOKUP(A303,URS確認!$E:$F,2,FALSE)</f>
        <v xml:space="preserve">產出銀行扣帳檔                       </v>
      </c>
      <c r="C303" s="316">
        <v>3</v>
      </c>
      <c r="D303" s="69" t="s">
        <v>1817</v>
      </c>
      <c r="E303" s="71">
        <v>44456</v>
      </c>
      <c r="F303" s="71">
        <v>44469</v>
      </c>
      <c r="G303" s="71">
        <v>44469</v>
      </c>
      <c r="I303" s="316" t="s">
        <v>195</v>
      </c>
      <c r="M303" s="316" t="s">
        <v>1521</v>
      </c>
    </row>
    <row r="304" spans="1:13" x14ac:dyDescent="0.3">
      <c r="A304" s="316" t="s">
        <v>477</v>
      </c>
      <c r="B304" s="69" t="str">
        <f>VLOOKUP(A304,URS確認!$E:$F,2,FALSE)</f>
        <v xml:space="preserve">銀行扣款檔資料維護                   </v>
      </c>
      <c r="C304" s="316">
        <v>1</v>
      </c>
      <c r="D304" s="74" t="s">
        <v>1817</v>
      </c>
      <c r="E304" s="71">
        <v>44456</v>
      </c>
      <c r="F304" s="71">
        <v>44469</v>
      </c>
      <c r="G304" s="71">
        <v>44469</v>
      </c>
      <c r="I304" s="316" t="s">
        <v>195</v>
      </c>
      <c r="M304" s="316" t="s">
        <v>1521</v>
      </c>
    </row>
    <row r="305" spans="1:16" ht="33" customHeight="1" x14ac:dyDescent="0.3">
      <c r="A305" s="316" t="s">
        <v>477</v>
      </c>
      <c r="B305" s="69" t="str">
        <f>VLOOKUP(A305,URS確認!$E:$F,2,FALSE)</f>
        <v xml:space="preserve">銀行扣款檔資料維護                   </v>
      </c>
      <c r="C305" s="316">
        <v>2</v>
      </c>
      <c r="D305" s="74" t="s">
        <v>1818</v>
      </c>
      <c r="E305" s="71">
        <v>44456</v>
      </c>
      <c r="F305" s="71">
        <v>44469</v>
      </c>
      <c r="G305" s="71">
        <v>44469</v>
      </c>
      <c r="I305" s="316" t="s">
        <v>195</v>
      </c>
      <c r="M305" s="316" t="s">
        <v>1521</v>
      </c>
    </row>
    <row r="306" spans="1:16" ht="33" customHeight="1" x14ac:dyDescent="0.3">
      <c r="A306" s="316" t="s">
        <v>479</v>
      </c>
      <c r="B306" s="69" t="str">
        <f>VLOOKUP(A306,URS確認!$E:$F,2,FALSE)</f>
        <v xml:space="preserve">銀行扣款(媒體製作)                   </v>
      </c>
      <c r="C306" s="316">
        <v>1</v>
      </c>
      <c r="D306" s="74" t="s">
        <v>1815</v>
      </c>
      <c r="E306" s="71">
        <v>44456</v>
      </c>
      <c r="F306" s="71">
        <v>44466</v>
      </c>
      <c r="G306" s="71">
        <v>44466</v>
      </c>
      <c r="I306" s="316" t="s">
        <v>195</v>
      </c>
      <c r="L306" s="316" t="s">
        <v>1505</v>
      </c>
    </row>
    <row r="307" spans="1:16" s="157" customFormat="1" ht="66" customHeight="1" x14ac:dyDescent="0.3">
      <c r="A307" s="156" t="s">
        <v>479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1819</v>
      </c>
      <c r="E307" s="158">
        <v>44456</v>
      </c>
      <c r="F307" s="71">
        <v>44469</v>
      </c>
      <c r="G307" s="71">
        <v>44469</v>
      </c>
      <c r="H307" s="156"/>
      <c r="I307" s="316" t="s">
        <v>195</v>
      </c>
      <c r="J307" s="156"/>
      <c r="K307" s="156"/>
      <c r="L307" s="156"/>
      <c r="M307" s="316" t="s">
        <v>1521</v>
      </c>
      <c r="N307" s="156"/>
      <c r="O307" s="156"/>
      <c r="P307" s="156"/>
    </row>
    <row r="308" spans="1:16" ht="33" customHeight="1" x14ac:dyDescent="0.3">
      <c r="A308" s="316" t="s">
        <v>479</v>
      </c>
      <c r="B308" s="69" t="str">
        <f>VLOOKUP(A308,URS確認!$E:$F,2,FALSE)</f>
        <v xml:space="preserve">銀行扣款(媒體製作)                   </v>
      </c>
      <c r="C308" s="316">
        <v>3</v>
      </c>
      <c r="D308" s="74" t="s">
        <v>1820</v>
      </c>
      <c r="E308" s="71">
        <v>44456</v>
      </c>
      <c r="F308" s="71">
        <v>44512</v>
      </c>
      <c r="G308" s="71">
        <v>44509</v>
      </c>
      <c r="I308" s="316" t="s">
        <v>195</v>
      </c>
      <c r="L308" s="316" t="s">
        <v>1505</v>
      </c>
    </row>
    <row r="309" spans="1:16" x14ac:dyDescent="0.3">
      <c r="A309" s="316" t="s">
        <v>481</v>
      </c>
      <c r="B309" s="69" t="str">
        <f>VLOOKUP(A309,URS確認!$E:$F,2,FALSE)</f>
        <v>銀扣扣款前通知</v>
      </c>
      <c r="C309" s="316">
        <v>1</v>
      </c>
      <c r="D309" s="74" t="s">
        <v>1821</v>
      </c>
      <c r="E309" s="71">
        <v>44456</v>
      </c>
      <c r="F309" s="71">
        <v>44466</v>
      </c>
      <c r="G309" s="71">
        <v>44466</v>
      </c>
      <c r="I309" s="316" t="s">
        <v>195</v>
      </c>
      <c r="L309" s="316" t="s">
        <v>1505</v>
      </c>
    </row>
    <row r="310" spans="1:16" ht="33" customHeight="1" x14ac:dyDescent="0.3">
      <c r="A310" s="316" t="s">
        <v>474</v>
      </c>
      <c r="B310" s="69" t="str">
        <f>VLOOKUP(A310,URS確認!$E:$F,2,FALSE)</f>
        <v xml:space="preserve">銀行扣款檔資料查詢                   </v>
      </c>
      <c r="C310" s="316">
        <v>1</v>
      </c>
      <c r="D310" s="74" t="s">
        <v>1822</v>
      </c>
      <c r="E310" s="71">
        <v>44456</v>
      </c>
      <c r="F310" s="71">
        <v>44466</v>
      </c>
      <c r="G310" s="71">
        <v>44466</v>
      </c>
      <c r="I310" s="316" t="s">
        <v>195</v>
      </c>
      <c r="L310" s="316" t="s">
        <v>1505</v>
      </c>
    </row>
    <row r="311" spans="1:16" x14ac:dyDescent="0.3">
      <c r="A311" s="316" t="s">
        <v>474</v>
      </c>
      <c r="B311" s="69" t="str">
        <f>VLOOKUP(A311,URS確認!$E:$F,2,FALSE)</f>
        <v xml:space="preserve">銀行扣款檔資料查詢                   </v>
      </c>
      <c r="C311" s="316">
        <v>2</v>
      </c>
      <c r="D311" s="74" t="s">
        <v>1823</v>
      </c>
      <c r="E311" s="71">
        <v>44456</v>
      </c>
      <c r="F311" s="71">
        <v>44466</v>
      </c>
      <c r="G311" s="71">
        <v>44466</v>
      </c>
      <c r="I311" s="316" t="s">
        <v>195</v>
      </c>
      <c r="L311" s="316" t="s">
        <v>1505</v>
      </c>
    </row>
    <row r="312" spans="1:16" x14ac:dyDescent="0.3">
      <c r="A312" s="316" t="s">
        <v>474</v>
      </c>
      <c r="B312" s="69" t="str">
        <f>VLOOKUP(A312,URS確認!$E:$F,2,FALSE)</f>
        <v xml:space="preserve">銀行扣款檔資料查詢                   </v>
      </c>
      <c r="C312" s="316">
        <v>3</v>
      </c>
      <c r="D312" s="74" t="s">
        <v>1824</v>
      </c>
      <c r="E312" s="71">
        <v>44456</v>
      </c>
      <c r="F312" s="71">
        <v>44466</v>
      </c>
      <c r="G312" s="71">
        <v>44466</v>
      </c>
      <c r="I312" s="316" t="s">
        <v>195</v>
      </c>
      <c r="L312" s="316" t="s">
        <v>1505</v>
      </c>
    </row>
    <row r="313" spans="1:16" ht="33" customHeight="1" x14ac:dyDescent="0.3">
      <c r="A313" s="316" t="s">
        <v>474</v>
      </c>
      <c r="B313" s="69" t="str">
        <f>VLOOKUP(A313,URS確認!$E:$F,2,FALSE)</f>
        <v xml:space="preserve">銀行扣款檔資料查詢                   </v>
      </c>
      <c r="C313" s="316">
        <v>4</v>
      </c>
      <c r="D313" s="74" t="s">
        <v>1825</v>
      </c>
      <c r="E313" s="71">
        <v>44456</v>
      </c>
      <c r="F313" s="71">
        <v>44512</v>
      </c>
      <c r="G313" s="71">
        <v>44512</v>
      </c>
      <c r="I313" s="316" t="s">
        <v>195</v>
      </c>
      <c r="M313" s="316" t="s">
        <v>1528</v>
      </c>
    </row>
    <row r="314" spans="1:16" ht="99" customHeight="1" x14ac:dyDescent="0.3">
      <c r="A314" s="316" t="s">
        <v>474</v>
      </c>
      <c r="B314" s="69" t="str">
        <f>VLOOKUP(A314,URS確認!$E:$F,2,FALSE)</f>
        <v xml:space="preserve">銀行扣款檔資料查詢                   </v>
      </c>
      <c r="C314" s="316">
        <v>5</v>
      </c>
      <c r="D314" s="74" t="s">
        <v>1826</v>
      </c>
      <c r="E314" s="71">
        <v>44456</v>
      </c>
      <c r="F314" s="71">
        <v>44466</v>
      </c>
      <c r="G314" s="71">
        <v>44466</v>
      </c>
      <c r="I314" s="316" t="s">
        <v>195</v>
      </c>
      <c r="L314" s="316" t="s">
        <v>1505</v>
      </c>
    </row>
    <row r="315" spans="1:16" x14ac:dyDescent="0.3">
      <c r="B315" s="69" t="s">
        <v>1827</v>
      </c>
      <c r="C315" s="316">
        <v>1</v>
      </c>
      <c r="D315" s="74" t="s">
        <v>1828</v>
      </c>
      <c r="E315" s="71">
        <v>44456</v>
      </c>
      <c r="F315" s="71">
        <v>44469</v>
      </c>
      <c r="G315" s="71">
        <v>44469</v>
      </c>
      <c r="I315" s="316" t="s">
        <v>195</v>
      </c>
      <c r="M315" s="316" t="s">
        <v>1528</v>
      </c>
    </row>
    <row r="316" spans="1:16" ht="33" customHeight="1" x14ac:dyDescent="0.3">
      <c r="B316" s="69" t="s">
        <v>1827</v>
      </c>
      <c r="C316" s="316">
        <v>2</v>
      </c>
      <c r="D316" s="74" t="s">
        <v>1829</v>
      </c>
      <c r="E316" s="71">
        <v>44456</v>
      </c>
      <c r="F316" s="71">
        <v>44469</v>
      </c>
      <c r="G316" s="71">
        <v>44469</v>
      </c>
      <c r="I316" s="316" t="s">
        <v>195</v>
      </c>
      <c r="M316" s="316" t="s">
        <v>1528</v>
      </c>
    </row>
    <row r="317" spans="1:16" x14ac:dyDescent="0.3">
      <c r="A317" s="316" t="s">
        <v>1830</v>
      </c>
      <c r="B317" s="69" t="s">
        <v>1813</v>
      </c>
      <c r="C317" s="316">
        <v>1</v>
      </c>
      <c r="D317" s="74" t="s">
        <v>1831</v>
      </c>
      <c r="E317" s="71">
        <v>44456</v>
      </c>
      <c r="F317" s="71">
        <v>44466</v>
      </c>
      <c r="G317" s="71">
        <v>44466</v>
      </c>
      <c r="I317" s="316" t="s">
        <v>195</v>
      </c>
      <c r="L317" s="316" t="s">
        <v>1505</v>
      </c>
    </row>
    <row r="318" spans="1:16" x14ac:dyDescent="0.3">
      <c r="A318" s="316" t="s">
        <v>1830</v>
      </c>
      <c r="B318" s="69" t="s">
        <v>1813</v>
      </c>
      <c r="C318" s="316">
        <v>2</v>
      </c>
      <c r="D318" s="74" t="s">
        <v>1832</v>
      </c>
      <c r="E318" s="71">
        <v>44456</v>
      </c>
      <c r="F318" s="71">
        <v>44512</v>
      </c>
      <c r="G318" s="316"/>
      <c r="I318" s="316" t="s">
        <v>195</v>
      </c>
      <c r="M318" s="316" t="s">
        <v>1528</v>
      </c>
    </row>
    <row r="319" spans="1:16" x14ac:dyDescent="0.3">
      <c r="A319" s="316" t="s">
        <v>491</v>
      </c>
      <c r="B319" s="69" t="str">
        <f>VLOOKUP(A319,URS確認!$E:$F,2,FALSE)</f>
        <v>債權維護</v>
      </c>
      <c r="C319" s="316">
        <v>1</v>
      </c>
      <c r="D319" s="74" t="s">
        <v>1833</v>
      </c>
      <c r="E319" s="71">
        <v>44462</v>
      </c>
      <c r="F319" s="71">
        <v>44467</v>
      </c>
      <c r="G319" s="71">
        <v>44467</v>
      </c>
      <c r="H319" s="71">
        <v>44473</v>
      </c>
      <c r="I319" s="316" t="str">
        <f>VLOOKUP(A319,URS確認!E:I,5,FALSE)</f>
        <v>蘇曉玲</v>
      </c>
      <c r="L319" s="316" t="s">
        <v>1505</v>
      </c>
    </row>
    <row r="320" spans="1:16" ht="34" customHeight="1" x14ac:dyDescent="0.3">
      <c r="A320" s="316" t="s">
        <v>491</v>
      </c>
      <c r="B320" s="69" t="str">
        <f>VLOOKUP(A320,URS確認!$E:$F,2,FALSE)</f>
        <v>債權維護</v>
      </c>
      <c r="C320" s="316">
        <v>2</v>
      </c>
      <c r="D320" s="74" t="s">
        <v>1834</v>
      </c>
      <c r="E320" s="71">
        <v>44462</v>
      </c>
      <c r="F320" s="71">
        <v>44468</v>
      </c>
      <c r="G320" s="71">
        <v>44468</v>
      </c>
      <c r="H320" s="71">
        <v>44473</v>
      </c>
      <c r="I320" s="316" t="str">
        <f>VLOOKUP(A320,URS確認!E:I,5,FALSE)</f>
        <v>蘇曉玲</v>
      </c>
      <c r="L320" s="316" t="s">
        <v>1505</v>
      </c>
    </row>
    <row r="321" spans="1:13" x14ac:dyDescent="0.3">
      <c r="A321" s="316" t="s">
        <v>491</v>
      </c>
      <c r="B321" s="69" t="str">
        <f>VLOOKUP(A321,URS確認!$E:$F,2,FALSE)</f>
        <v>債權維護</v>
      </c>
      <c r="C321" s="316">
        <v>3</v>
      </c>
      <c r="D321" s="74" t="s">
        <v>1835</v>
      </c>
      <c r="E321" s="71">
        <v>44462</v>
      </c>
      <c r="F321" s="71">
        <v>44468</v>
      </c>
      <c r="G321" s="71">
        <v>44468</v>
      </c>
      <c r="H321" s="71">
        <v>44473</v>
      </c>
      <c r="I321" s="316" t="str">
        <f>VLOOKUP(A321,URS確認!E:I,5,FALSE)</f>
        <v>蘇曉玲</v>
      </c>
      <c r="L321" s="316" t="s">
        <v>1505</v>
      </c>
    </row>
    <row r="322" spans="1:13" x14ac:dyDescent="0.3">
      <c r="A322" s="316" t="s">
        <v>491</v>
      </c>
      <c r="B322" s="69" t="str">
        <f>VLOOKUP(A322,URS確認!$E:$F,2,FALSE)</f>
        <v>債權維護</v>
      </c>
      <c r="C322" s="316">
        <v>4</v>
      </c>
      <c r="D322" s="74" t="s">
        <v>1836</v>
      </c>
      <c r="E322" s="71">
        <v>44462</v>
      </c>
      <c r="F322" s="71">
        <v>44467</v>
      </c>
      <c r="G322" s="71">
        <v>44467</v>
      </c>
      <c r="H322" s="71">
        <v>44473</v>
      </c>
      <c r="I322" s="316" t="str">
        <f>VLOOKUP(A322,URS確認!E:I,5,FALSE)</f>
        <v>蘇曉玲</v>
      </c>
      <c r="L322" s="316" t="s">
        <v>1505</v>
      </c>
    </row>
    <row r="323" spans="1:13" x14ac:dyDescent="0.3">
      <c r="A323" s="316" t="s">
        <v>491</v>
      </c>
      <c r="B323" s="69" t="str">
        <f>VLOOKUP(A323,URS確認!$E:$F,2,FALSE)</f>
        <v>債權維護</v>
      </c>
      <c r="C323" s="316">
        <v>5</v>
      </c>
      <c r="D323" s="74" t="s">
        <v>1837</v>
      </c>
      <c r="E323" s="71">
        <v>44462</v>
      </c>
      <c r="F323" s="71">
        <v>44475</v>
      </c>
      <c r="G323" s="71">
        <v>44469</v>
      </c>
      <c r="H323" s="71">
        <v>44473</v>
      </c>
      <c r="I323" s="316" t="str">
        <f>VLOOKUP(A323,URS確認!E:I,5,FALSE)</f>
        <v>蘇曉玲</v>
      </c>
      <c r="L323" s="316" t="s">
        <v>1505</v>
      </c>
    </row>
    <row r="324" spans="1:13" x14ac:dyDescent="0.3">
      <c r="A324" s="316" t="s">
        <v>491</v>
      </c>
      <c r="B324" s="69" t="str">
        <f>VLOOKUP(A324,URS確認!$E:$F,2,FALSE)</f>
        <v>債權維護</v>
      </c>
      <c r="C324" s="316">
        <v>6</v>
      </c>
      <c r="D324" s="74" t="s">
        <v>1838</v>
      </c>
      <c r="E324" s="71">
        <v>44462</v>
      </c>
      <c r="F324" s="71">
        <v>44475</v>
      </c>
      <c r="G324" s="71">
        <v>44469</v>
      </c>
      <c r="H324" s="71">
        <v>44473</v>
      </c>
      <c r="I324" s="316" t="str">
        <f>VLOOKUP(A324,URS確認!E:I,5,FALSE)</f>
        <v>蘇曉玲</v>
      </c>
      <c r="L324" s="316" t="s">
        <v>1505</v>
      </c>
    </row>
    <row r="325" spans="1:13" x14ac:dyDescent="0.3">
      <c r="A325" s="316" t="s">
        <v>495</v>
      </c>
      <c r="B325" s="69" t="str">
        <f>VLOOKUP(A325,URS確認!$E:$F,2,FALSE)</f>
        <v xml:space="preserve">債務協商滯繳/應繳明細查詢             </v>
      </c>
      <c r="C325" s="316">
        <v>1</v>
      </c>
      <c r="D325" s="74" t="s">
        <v>1839</v>
      </c>
      <c r="E325" s="71">
        <v>44462</v>
      </c>
      <c r="F325" s="71">
        <v>44467</v>
      </c>
      <c r="G325" s="71">
        <v>44467</v>
      </c>
      <c r="H325" s="71">
        <v>44468</v>
      </c>
      <c r="I325" s="316" t="str">
        <f>VLOOKUP(A325,URS確認!E:I,5,FALSE)</f>
        <v>蘇曉玲</v>
      </c>
      <c r="L325" s="316" t="s">
        <v>1505</v>
      </c>
    </row>
    <row r="326" spans="1:13" ht="33" customHeight="1" x14ac:dyDescent="0.3">
      <c r="A326" s="316" t="s">
        <v>495</v>
      </c>
      <c r="B326" s="69" t="str">
        <f>VLOOKUP(A326,URS確認!$E:$F,2,FALSE)</f>
        <v xml:space="preserve">債務協商滯繳/應繳明細查詢             </v>
      </c>
      <c r="C326" s="316">
        <v>2</v>
      </c>
      <c r="D326" s="74" t="s">
        <v>1840</v>
      </c>
      <c r="E326" s="71">
        <v>44462</v>
      </c>
      <c r="F326" s="71">
        <v>44475</v>
      </c>
      <c r="G326" s="71">
        <v>44505</v>
      </c>
      <c r="H326" s="366">
        <v>44489</v>
      </c>
      <c r="I326" s="316" t="str">
        <f>VLOOKUP(A326,URS確認!E:I,5,FALSE)</f>
        <v>蘇曉玲</v>
      </c>
      <c r="M326" s="316" t="s">
        <v>1521</v>
      </c>
    </row>
    <row r="327" spans="1:13" x14ac:dyDescent="0.3">
      <c r="A327" s="316" t="s">
        <v>495</v>
      </c>
      <c r="B327" s="69" t="str">
        <f>VLOOKUP(A327,URS確認!$E:$F,2,FALSE)</f>
        <v xml:space="preserve">債務協商滯繳/應繳明細查詢             </v>
      </c>
      <c r="C327" s="316">
        <v>3</v>
      </c>
      <c r="D327" s="74" t="s">
        <v>1841</v>
      </c>
      <c r="E327" s="71">
        <v>44462</v>
      </c>
      <c r="F327" s="71">
        <v>44467</v>
      </c>
      <c r="G327" s="71">
        <v>44467</v>
      </c>
      <c r="H327" s="71">
        <v>44468</v>
      </c>
      <c r="I327" s="316" t="str">
        <f>VLOOKUP(A327,URS確認!E:I,5,FALSE)</f>
        <v>蘇曉玲</v>
      </c>
      <c r="L327" s="316" t="s">
        <v>1505</v>
      </c>
    </row>
    <row r="328" spans="1:13" x14ac:dyDescent="0.3">
      <c r="A328" s="316" t="s">
        <v>489</v>
      </c>
      <c r="B328" s="69" t="str">
        <f>VLOOKUP(A328,URS確認!$E:$F,2,FALSE)</f>
        <v>債權案件明細查詢</v>
      </c>
      <c r="C328" s="316">
        <v>1</v>
      </c>
      <c r="D328" s="74" t="s">
        <v>1842</v>
      </c>
      <c r="E328" s="71">
        <v>44462</v>
      </c>
      <c r="F328" s="71">
        <v>44468</v>
      </c>
      <c r="G328" s="71">
        <v>44468</v>
      </c>
      <c r="H328" s="71">
        <v>44470</v>
      </c>
      <c r="I328" s="316" t="str">
        <f>VLOOKUP(A328,URS確認!E:I,5,FALSE)</f>
        <v>蘇曉玲</v>
      </c>
      <c r="L328" s="316" t="s">
        <v>1505</v>
      </c>
    </row>
    <row r="329" spans="1:13" x14ac:dyDescent="0.3">
      <c r="A329" s="316" t="s">
        <v>501</v>
      </c>
      <c r="B329" s="69" t="str">
        <f>VLOOKUP(A329,URS確認!$E:$F,2,FALSE)</f>
        <v xml:space="preserve">期款試算                              </v>
      </c>
      <c r="C329" s="316">
        <v>1</v>
      </c>
      <c r="D329" s="74" t="s">
        <v>1843</v>
      </c>
      <c r="E329" s="71">
        <v>44462</v>
      </c>
      <c r="F329" s="71">
        <v>44467</v>
      </c>
      <c r="G329" s="71">
        <v>44467</v>
      </c>
      <c r="H329" s="71">
        <v>44468</v>
      </c>
      <c r="I329" s="316" t="str">
        <f>VLOOKUP(A329,URS確認!E:I,5,FALSE)</f>
        <v>蘇曉玲</v>
      </c>
      <c r="L329" s="316" t="s">
        <v>1505</v>
      </c>
    </row>
    <row r="330" spans="1:13" ht="33" customHeight="1" x14ac:dyDescent="0.3">
      <c r="A330" s="316" t="s">
        <v>505</v>
      </c>
      <c r="B330" s="69" t="str">
        <f>VLOOKUP(A330,URS確認!$E:$F,2,FALSE)</f>
        <v>債務協商作業-整批處理</v>
      </c>
      <c r="C330" s="316">
        <v>1</v>
      </c>
      <c r="D330" s="74" t="s">
        <v>1844</v>
      </c>
      <c r="E330" s="71">
        <v>44463</v>
      </c>
      <c r="F330" s="71">
        <v>44475</v>
      </c>
      <c r="G330" s="71">
        <v>44474</v>
      </c>
      <c r="H330" s="71">
        <v>44474</v>
      </c>
      <c r="I330" s="316" t="str">
        <f>VLOOKUP(A330,URS確認!E:I,5,FALSE)</f>
        <v>蘇曉玲</v>
      </c>
      <c r="M330" s="316" t="s">
        <v>1521</v>
      </c>
    </row>
    <row r="331" spans="1:13" x14ac:dyDescent="0.3">
      <c r="A331" s="316" t="s">
        <v>534</v>
      </c>
      <c r="B331" s="69" t="str">
        <f>VLOOKUP(A331,URS確認!$E:$F,2,FALSE)</f>
        <v xml:space="preserve">最大債權撥付回覆檔檢核                </v>
      </c>
      <c r="C331" s="316">
        <v>1</v>
      </c>
      <c r="D331" s="74" t="s">
        <v>1845</v>
      </c>
      <c r="E331" s="71">
        <v>44463</v>
      </c>
      <c r="F331" s="71">
        <v>44475</v>
      </c>
      <c r="G331" s="71">
        <v>44473</v>
      </c>
      <c r="H331" s="71">
        <v>44473</v>
      </c>
      <c r="I331" s="316" t="str">
        <f>VLOOKUP(A331,URS確認!E:I,5,FALSE)</f>
        <v>蘇曉玲</v>
      </c>
      <c r="L331" s="316" t="s">
        <v>1505</v>
      </c>
    </row>
    <row r="332" spans="1:13" x14ac:dyDescent="0.3">
      <c r="A332" s="316" t="s">
        <v>536</v>
      </c>
      <c r="B332" s="69" t="str">
        <f>VLOOKUP(A332,URS確認!$E:$F,2,FALSE)</f>
        <v xml:space="preserve">一般債權撥付資料檢核                  </v>
      </c>
      <c r="C332" s="316">
        <v>1</v>
      </c>
      <c r="D332" s="74" t="s">
        <v>1845</v>
      </c>
      <c r="E332" s="71">
        <v>44463</v>
      </c>
      <c r="F332" s="71">
        <v>44475</v>
      </c>
      <c r="G332" s="71">
        <v>44473</v>
      </c>
      <c r="H332" s="71">
        <v>44473</v>
      </c>
      <c r="I332" s="316" t="str">
        <f>VLOOKUP(A332,URS確認!E:I,5,FALSE)</f>
        <v>蘇曉玲</v>
      </c>
      <c r="L332" s="316" t="s">
        <v>1505</v>
      </c>
    </row>
    <row r="333" spans="1:13" ht="33" customHeight="1" x14ac:dyDescent="0.3">
      <c r="A333" s="316" t="s">
        <v>489</v>
      </c>
      <c r="B333" s="69" t="str">
        <f>VLOOKUP(A333,URS確認!$E:$F,2,FALSE)</f>
        <v>債權案件明細查詢</v>
      </c>
      <c r="C333" s="316">
        <v>1</v>
      </c>
      <c r="D333" s="74" t="s">
        <v>1846</v>
      </c>
      <c r="E333" s="71">
        <v>44463</v>
      </c>
      <c r="F333" s="71">
        <v>44475</v>
      </c>
      <c r="G333" s="71">
        <v>44469</v>
      </c>
      <c r="H333" s="71">
        <v>44470</v>
      </c>
      <c r="I333" s="316" t="str">
        <f>VLOOKUP(A333,URS確認!E:I,5,FALSE)</f>
        <v>蘇曉玲</v>
      </c>
      <c r="M333" s="316" t="s">
        <v>1521</v>
      </c>
    </row>
    <row r="334" spans="1:13" x14ac:dyDescent="0.3">
      <c r="A334" s="316" t="s">
        <v>512</v>
      </c>
      <c r="B334" s="69" t="str">
        <f>VLOOKUP(A334,URS確認!$E:$F,2,FALSE)</f>
        <v xml:space="preserve">債務協商交易資料查詢                  </v>
      </c>
      <c r="C334" s="316">
        <v>1</v>
      </c>
      <c r="D334" s="74" t="s">
        <v>1847</v>
      </c>
      <c r="E334" s="71">
        <v>44463</v>
      </c>
      <c r="F334" s="71">
        <v>44467</v>
      </c>
      <c r="G334" s="71">
        <v>44467</v>
      </c>
      <c r="H334" s="71">
        <v>44468</v>
      </c>
      <c r="I334" s="316" t="str">
        <f>VLOOKUP(A334,URS確認!E:I,5,FALSE)</f>
        <v>蘇曉玲</v>
      </c>
      <c r="L334" s="316" t="s">
        <v>1505</v>
      </c>
    </row>
    <row r="335" spans="1:13" ht="66" customHeight="1" x14ac:dyDescent="0.3">
      <c r="A335" s="316" t="s">
        <v>512</v>
      </c>
      <c r="B335" s="69" t="str">
        <f>VLOOKUP(A335,URS確認!$E:$F,2,FALSE)</f>
        <v xml:space="preserve">債務協商交易資料查詢                  </v>
      </c>
      <c r="C335" s="316">
        <v>2</v>
      </c>
      <c r="D335" s="74" t="s">
        <v>1848</v>
      </c>
      <c r="E335" s="71">
        <v>44463</v>
      </c>
      <c r="F335" s="71">
        <v>44475</v>
      </c>
      <c r="G335" s="71">
        <v>44474</v>
      </c>
      <c r="H335" s="71">
        <v>44474</v>
      </c>
      <c r="I335" s="316" t="str">
        <f>VLOOKUP(A335,URS確認!E:I,5,FALSE)</f>
        <v>蘇曉玲</v>
      </c>
      <c r="M335" s="316" t="s">
        <v>1521</v>
      </c>
    </row>
    <row r="336" spans="1:13" x14ac:dyDescent="0.3">
      <c r="A336" s="316" t="s">
        <v>543</v>
      </c>
      <c r="B336" s="69" t="str">
        <f>VLOOKUP(A336,URS確認!$E:$F,2,FALSE)</f>
        <v>單位及主管代號維護</v>
      </c>
      <c r="C336" s="316">
        <v>1</v>
      </c>
      <c r="D336" s="74" t="s">
        <v>1849</v>
      </c>
      <c r="E336" s="71">
        <v>44466</v>
      </c>
      <c r="F336" s="71">
        <v>44475</v>
      </c>
      <c r="G336" s="71">
        <v>44475</v>
      </c>
      <c r="H336" s="71">
        <v>44475</v>
      </c>
      <c r="I336" s="316" t="str">
        <f>VLOOKUP(A336,URS確認!E:I,5,FALSE)</f>
        <v>楊智誠</v>
      </c>
      <c r="L336" s="316" t="s">
        <v>1505</v>
      </c>
    </row>
    <row r="337" spans="1:12" x14ac:dyDescent="0.3">
      <c r="A337" s="316" t="s">
        <v>543</v>
      </c>
      <c r="B337" s="69" t="str">
        <f>VLOOKUP(A337,URS確認!$E:$F,2,FALSE)</f>
        <v>單位及主管代號維護</v>
      </c>
      <c r="C337" s="316">
        <v>2</v>
      </c>
      <c r="D337" s="74" t="s">
        <v>1850</v>
      </c>
      <c r="E337" s="71">
        <v>44466</v>
      </c>
      <c r="F337" s="71">
        <v>44475</v>
      </c>
      <c r="G337" s="71">
        <v>44475</v>
      </c>
      <c r="H337" s="71">
        <v>44475</v>
      </c>
      <c r="I337" s="316" t="str">
        <f>VLOOKUP(A337,URS確認!E:I,5,FALSE)</f>
        <v>楊智誠</v>
      </c>
      <c r="L337" s="316" t="s">
        <v>1505</v>
      </c>
    </row>
    <row r="338" spans="1:12" x14ac:dyDescent="0.3">
      <c r="A338" s="316" t="s">
        <v>538</v>
      </c>
      <c r="B338" s="69" t="str">
        <f>VLOOKUP(A338,URS確認!$E:$F,2,FALSE)</f>
        <v>單位及主管代號查詢</v>
      </c>
      <c r="C338" s="316">
        <v>1</v>
      </c>
      <c r="D338" s="74" t="s">
        <v>1849</v>
      </c>
      <c r="E338" s="71">
        <v>44466</v>
      </c>
      <c r="F338" s="71">
        <v>44475</v>
      </c>
      <c r="G338" s="71">
        <v>44475</v>
      </c>
      <c r="H338" s="71">
        <v>44475</v>
      </c>
      <c r="I338" s="316" t="str">
        <f>VLOOKUP(A338,URS確認!E:I,5,FALSE)</f>
        <v>楊智誠</v>
      </c>
      <c r="L338" s="316" t="s">
        <v>1505</v>
      </c>
    </row>
    <row r="339" spans="1:12" x14ac:dyDescent="0.3">
      <c r="A339" s="316" t="s">
        <v>538</v>
      </c>
      <c r="B339" s="69" t="str">
        <f>VLOOKUP(A339,URS確認!$E:$F,2,FALSE)</f>
        <v>單位及主管代號查詢</v>
      </c>
      <c r="C339" s="316">
        <v>2</v>
      </c>
      <c r="D339" s="74" t="s">
        <v>1851</v>
      </c>
      <c r="E339" s="71">
        <v>44466</v>
      </c>
      <c r="F339" s="71">
        <v>44475</v>
      </c>
      <c r="G339" s="71">
        <v>44475</v>
      </c>
      <c r="H339" s="71">
        <v>44475</v>
      </c>
      <c r="I339" s="316" t="str">
        <f>VLOOKUP(A339,URS確認!E:I,5,FALSE)</f>
        <v>楊智誠</v>
      </c>
      <c r="L339" s="316" t="s">
        <v>1505</v>
      </c>
    </row>
    <row r="340" spans="1:12" x14ac:dyDescent="0.3">
      <c r="A340" s="316" t="s">
        <v>538</v>
      </c>
      <c r="B340" s="69" t="str">
        <f>VLOOKUP(A340,URS確認!$E:$F,2,FALSE)</f>
        <v>單位及主管代號查詢</v>
      </c>
      <c r="C340" s="316">
        <v>3</v>
      </c>
      <c r="D340" s="74" t="s">
        <v>1852</v>
      </c>
      <c r="E340" s="71">
        <v>44466</v>
      </c>
      <c r="F340" s="71">
        <v>44475</v>
      </c>
      <c r="G340" s="71">
        <v>44475</v>
      </c>
      <c r="H340" s="71">
        <v>44475</v>
      </c>
      <c r="I340" s="316" t="str">
        <f>VLOOKUP(A340,URS確認!E:I,5,FALSE)</f>
        <v>楊智誠</v>
      </c>
      <c r="L340" s="316" t="s">
        <v>1505</v>
      </c>
    </row>
    <row r="341" spans="1:12" ht="49.5" customHeight="1" x14ac:dyDescent="0.3">
      <c r="A341" s="316" t="s">
        <v>545</v>
      </c>
      <c r="B341" s="69" t="str">
        <f>VLOOKUP(A341,URS確認!$E:$F,2,FALSE)</f>
        <v>單位代號查詢</v>
      </c>
      <c r="C341" s="316">
        <v>1</v>
      </c>
      <c r="D341" s="74" t="s">
        <v>1853</v>
      </c>
      <c r="E341" s="71">
        <v>44466</v>
      </c>
      <c r="F341" s="71">
        <v>44475</v>
      </c>
      <c r="G341" s="71">
        <v>44475</v>
      </c>
      <c r="H341" s="71">
        <v>44475</v>
      </c>
      <c r="I341" s="316" t="str">
        <f>VLOOKUP(A341,URS確認!E:I,5,FALSE)</f>
        <v>楊智誠</v>
      </c>
      <c r="L341" s="316" t="s">
        <v>1505</v>
      </c>
    </row>
    <row r="342" spans="1:12" x14ac:dyDescent="0.3">
      <c r="A342" s="316" t="s">
        <v>551</v>
      </c>
      <c r="B342" s="69" t="str">
        <f>VLOOKUP(A342,URS確認!$E:$F,2,FALSE)</f>
        <v>各類代碼檔查詢</v>
      </c>
      <c r="C342" s="316">
        <v>1</v>
      </c>
      <c r="D342" s="74" t="s">
        <v>1854</v>
      </c>
      <c r="E342" s="71">
        <v>44466</v>
      </c>
      <c r="F342" s="71">
        <v>44475</v>
      </c>
      <c r="G342" s="71">
        <v>44475</v>
      </c>
      <c r="H342" s="71">
        <v>44475</v>
      </c>
      <c r="I342" s="316" t="str">
        <f>VLOOKUP(A342,URS確認!E:I,5,FALSE)</f>
        <v>楊智誠</v>
      </c>
      <c r="L342" s="316" t="s">
        <v>1505</v>
      </c>
    </row>
    <row r="343" spans="1:12" x14ac:dyDescent="0.3">
      <c r="A343" s="316" t="s">
        <v>551</v>
      </c>
      <c r="B343" s="69" t="str">
        <f>VLOOKUP(A343,URS確認!$E:$F,2,FALSE)</f>
        <v>各類代碼檔查詢</v>
      </c>
      <c r="C343" s="316">
        <v>2</v>
      </c>
      <c r="D343" s="74" t="s">
        <v>1851</v>
      </c>
      <c r="E343" s="71">
        <v>44466</v>
      </c>
      <c r="F343" s="71">
        <v>44475</v>
      </c>
      <c r="G343" s="71">
        <v>44475</v>
      </c>
      <c r="H343" s="71">
        <v>44475</v>
      </c>
      <c r="I343" s="316" t="str">
        <f>VLOOKUP(A343,URS確認!E:I,5,FALSE)</f>
        <v>楊智誠</v>
      </c>
      <c r="L343" s="316" t="s">
        <v>1505</v>
      </c>
    </row>
    <row r="344" spans="1:12" x14ac:dyDescent="0.3">
      <c r="A344" s="316" t="s">
        <v>553</v>
      </c>
      <c r="B344" s="69" t="str">
        <f>VLOOKUP(A344,URS確認!$E:$F,2,FALSE)</f>
        <v>各類代碼檔維護</v>
      </c>
      <c r="C344" s="316">
        <v>1</v>
      </c>
      <c r="D344" s="74" t="s">
        <v>1855</v>
      </c>
      <c r="E344" s="71">
        <v>44466</v>
      </c>
      <c r="F344" s="71">
        <v>44475</v>
      </c>
      <c r="G344" s="71">
        <v>44475</v>
      </c>
      <c r="H344" s="71">
        <v>44475</v>
      </c>
      <c r="I344" s="316" t="str">
        <f>VLOOKUP(A344,URS確認!E:I,5,FALSE)</f>
        <v>楊智誠</v>
      </c>
      <c r="L344" s="316" t="s">
        <v>1505</v>
      </c>
    </row>
    <row r="345" spans="1:12" x14ac:dyDescent="0.3">
      <c r="A345" s="316" t="s">
        <v>547</v>
      </c>
      <c r="B345" s="69" t="str">
        <f>VLOOKUP(A345,URS確認!$E:$F,2,FALSE)</f>
        <v>特殊/例假日查詢</v>
      </c>
      <c r="C345" s="316">
        <v>1</v>
      </c>
      <c r="D345" s="74" t="s">
        <v>1856</v>
      </c>
      <c r="E345" s="71">
        <v>44466</v>
      </c>
      <c r="F345" s="71">
        <v>44475</v>
      </c>
      <c r="G345" s="71">
        <v>44475</v>
      </c>
      <c r="H345" s="71">
        <v>44475</v>
      </c>
      <c r="I345" s="316" t="str">
        <f>VLOOKUP(A345,URS確認!E:I,5,FALSE)</f>
        <v>楊智誠</v>
      </c>
      <c r="L345" s="316" t="s">
        <v>1505</v>
      </c>
    </row>
    <row r="346" spans="1:12" x14ac:dyDescent="0.3">
      <c r="A346" s="316" t="s">
        <v>593</v>
      </c>
      <c r="B346" s="69" t="str">
        <f>VLOOKUP(A346,URS確認!$E:$F,2,FALSE)</f>
        <v>地區別資料查詢</v>
      </c>
      <c r="C346" s="316">
        <v>1</v>
      </c>
      <c r="D346" s="74" t="s">
        <v>1857</v>
      </c>
      <c r="E346" s="71">
        <v>44467</v>
      </c>
      <c r="F346" s="71">
        <v>44475</v>
      </c>
      <c r="G346" s="71">
        <v>44475</v>
      </c>
      <c r="H346" s="71">
        <v>44475</v>
      </c>
      <c r="I346" s="316" t="str">
        <f>VLOOKUP(A346,URS確認!E:I,5,FALSE)</f>
        <v>楊智誠</v>
      </c>
      <c r="L346" s="316" t="s">
        <v>1505</v>
      </c>
    </row>
    <row r="347" spans="1:12" x14ac:dyDescent="0.3">
      <c r="A347" s="316" t="s">
        <v>595</v>
      </c>
      <c r="B347" s="69" t="str">
        <f>VLOOKUP(A347,URS確認!$E:$F,2,FALSE)</f>
        <v>地區別資料維護</v>
      </c>
      <c r="C347" s="316">
        <v>1</v>
      </c>
      <c r="D347" s="74" t="s">
        <v>1858</v>
      </c>
      <c r="E347" s="71">
        <v>44467</v>
      </c>
      <c r="F347" s="71">
        <v>44475</v>
      </c>
      <c r="G347" s="71">
        <v>44475</v>
      </c>
      <c r="H347" s="71">
        <v>44475</v>
      </c>
      <c r="I347" s="316" t="str">
        <f>VLOOKUP(A347,URS確認!E:I,5,FALSE)</f>
        <v>楊智誠</v>
      </c>
      <c r="L347" s="316" t="s">
        <v>1505</v>
      </c>
    </row>
    <row r="348" spans="1:12" x14ac:dyDescent="0.3">
      <c r="A348" s="316" t="s">
        <v>583</v>
      </c>
      <c r="B348" s="69" t="str">
        <f>VLOOKUP(A348,URS確認!$E:$F,2,FALSE)</f>
        <v>聯徵報送-地區別資料查詢</v>
      </c>
      <c r="C348" s="316">
        <v>1</v>
      </c>
      <c r="D348" s="74" t="s">
        <v>1859</v>
      </c>
      <c r="E348" s="71">
        <v>44467</v>
      </c>
      <c r="F348" s="71">
        <v>44475</v>
      </c>
      <c r="G348" s="71">
        <v>44475</v>
      </c>
      <c r="H348" s="71">
        <v>44475</v>
      </c>
      <c r="I348" s="316" t="str">
        <f>VLOOKUP(A348,URS確認!E:I,5,FALSE)</f>
        <v>楊智誠</v>
      </c>
      <c r="L348" s="316" t="s">
        <v>1505</v>
      </c>
    </row>
    <row r="349" spans="1:12" x14ac:dyDescent="0.3">
      <c r="A349" s="316" t="s">
        <v>583</v>
      </c>
      <c r="B349" s="69" t="str">
        <f>VLOOKUP(A349,URS確認!$E:$F,2,FALSE)</f>
        <v>聯徵報送-地區別資料查詢</v>
      </c>
      <c r="C349" s="316">
        <v>2</v>
      </c>
      <c r="D349" s="74" t="s">
        <v>1860</v>
      </c>
      <c r="E349" s="71">
        <v>44467</v>
      </c>
      <c r="F349" s="71">
        <v>44475</v>
      </c>
      <c r="G349" s="71">
        <v>44475</v>
      </c>
      <c r="H349" s="71">
        <v>44475</v>
      </c>
      <c r="I349" s="316" t="str">
        <f>VLOOKUP(A349,URS確認!E:I,5,FALSE)</f>
        <v>楊智誠</v>
      </c>
      <c r="L349" s="316" t="s">
        <v>1505</v>
      </c>
    </row>
    <row r="350" spans="1:12" x14ac:dyDescent="0.3">
      <c r="A350" s="316" t="s">
        <v>587</v>
      </c>
      <c r="B350" s="69" t="str">
        <f>VLOOKUP(A350,URS確認!$E:$F,2,FALSE)</f>
        <v>聯徵報送-地區別資料維護</v>
      </c>
      <c r="C350" s="316">
        <v>1</v>
      </c>
      <c r="D350" s="74" t="s">
        <v>1861</v>
      </c>
      <c r="E350" s="71">
        <v>44467</v>
      </c>
      <c r="F350" s="71">
        <v>44475</v>
      </c>
      <c r="G350" s="71">
        <v>44475</v>
      </c>
      <c r="H350" s="71">
        <v>44475</v>
      </c>
      <c r="I350" s="316" t="str">
        <f>VLOOKUP(A350,URS確認!E:I,5,FALSE)</f>
        <v>楊智誠</v>
      </c>
      <c r="L350" s="316" t="s">
        <v>1505</v>
      </c>
    </row>
    <row r="351" spans="1:12" x14ac:dyDescent="0.3">
      <c r="A351" s="316" t="s">
        <v>587</v>
      </c>
      <c r="B351" s="69" t="str">
        <f>VLOOKUP(A351,URS確認!$E:$F,2,FALSE)</f>
        <v>聯徵報送-地區別資料維護</v>
      </c>
      <c r="C351" s="316">
        <v>2</v>
      </c>
      <c r="D351" s="74" t="s">
        <v>1862</v>
      </c>
      <c r="E351" s="71">
        <v>44467</v>
      </c>
      <c r="F351" s="71">
        <v>44475</v>
      </c>
      <c r="G351" s="71">
        <v>44475</v>
      </c>
      <c r="H351" s="71">
        <v>44475</v>
      </c>
      <c r="I351" s="316" t="str">
        <f>VLOOKUP(A351,URS確認!E:I,5,FALSE)</f>
        <v>楊智誠</v>
      </c>
      <c r="L351" s="316" t="s">
        <v>1505</v>
      </c>
    </row>
    <row r="352" spans="1:12" x14ac:dyDescent="0.3">
      <c r="A352" s="316" t="s">
        <v>587</v>
      </c>
      <c r="B352" s="69" t="str">
        <f>VLOOKUP(A352,URS確認!$E:$F,2,FALSE)</f>
        <v>聯徵報送-地區別資料維護</v>
      </c>
      <c r="C352" s="316">
        <v>3</v>
      </c>
      <c r="D352" s="74" t="s">
        <v>1863</v>
      </c>
      <c r="E352" s="71">
        <v>44467</v>
      </c>
      <c r="F352" s="71">
        <v>44475</v>
      </c>
      <c r="G352" s="71">
        <v>44475</v>
      </c>
      <c r="H352" s="71">
        <v>44475</v>
      </c>
      <c r="I352" s="316" t="str">
        <f>VLOOKUP(A352,URS確認!E:I,5,FALSE)</f>
        <v>楊智誠</v>
      </c>
      <c r="L352" s="316" t="s">
        <v>1505</v>
      </c>
    </row>
    <row r="353" spans="1:13" x14ac:dyDescent="0.3">
      <c r="A353" s="316" t="s">
        <v>587</v>
      </c>
      <c r="B353" s="69" t="str">
        <f>VLOOKUP(A353,URS確認!$E:$F,2,FALSE)</f>
        <v>聯徵報送-地區別資料維護</v>
      </c>
      <c r="C353" s="316">
        <v>4</v>
      </c>
      <c r="D353" s="74" t="s">
        <v>1864</v>
      </c>
      <c r="E353" s="71">
        <v>44467</v>
      </c>
      <c r="F353" s="71">
        <v>44475</v>
      </c>
      <c r="G353" s="71">
        <v>44475</v>
      </c>
      <c r="H353" s="71">
        <v>44475</v>
      </c>
      <c r="I353" s="316" t="str">
        <f>VLOOKUP(A353,URS確認!E:I,5,FALSE)</f>
        <v>楊智誠</v>
      </c>
      <c r="L353" s="316" t="s">
        <v>1505</v>
      </c>
    </row>
    <row r="354" spans="1:13" x14ac:dyDescent="0.3">
      <c r="A354" s="316" t="s">
        <v>136</v>
      </c>
      <c r="B354" s="69" t="str">
        <f>VLOOKUP(A354,URS確認!$E:$F,2,FALSE)</f>
        <v>顧客明細資料查詢</v>
      </c>
      <c r="C354" s="316">
        <v>1</v>
      </c>
      <c r="D354" s="74" t="s">
        <v>1865</v>
      </c>
      <c r="E354" s="71">
        <v>44467</v>
      </c>
      <c r="F354" s="71">
        <v>44477</v>
      </c>
      <c r="G354" s="71">
        <v>44475</v>
      </c>
      <c r="H354" s="71">
        <v>44475</v>
      </c>
      <c r="I354" s="316" t="str">
        <f>VLOOKUP(A354,URS確認!E:I,5,FALSE)</f>
        <v>張嘉榮</v>
      </c>
      <c r="L354" s="316" t="s">
        <v>1505</v>
      </c>
    </row>
    <row r="355" spans="1:13" ht="33" customHeight="1" x14ac:dyDescent="0.3">
      <c r="A355" s="316" t="s">
        <v>1134</v>
      </c>
      <c r="B355" s="69" t="str">
        <f>VLOOKUP(A355,URS確認!$E:$F,2,FALSE)</f>
        <v>使用者資料維護</v>
      </c>
      <c r="C355" s="316">
        <v>1</v>
      </c>
      <c r="D355" s="74" t="s">
        <v>1866</v>
      </c>
      <c r="E355" s="71">
        <v>44467</v>
      </c>
      <c r="F355" s="71">
        <v>44476</v>
      </c>
      <c r="G355" s="71">
        <v>44476</v>
      </c>
      <c r="H355" s="71">
        <v>44476</v>
      </c>
      <c r="I355" s="316" t="str">
        <f>VLOOKUP(A355,URS確認!E:I,5,FALSE)</f>
        <v>楊智誠</v>
      </c>
      <c r="L355" s="316" t="s">
        <v>1505</v>
      </c>
    </row>
    <row r="356" spans="1:13" x14ac:dyDescent="0.3">
      <c r="A356" s="316" t="s">
        <v>617</v>
      </c>
      <c r="B356" s="69" t="str">
        <f>VLOOKUP(A356,URS確認!$E:$F,2,FALSE)</f>
        <v>保險/鑑定公司資料維護</v>
      </c>
      <c r="C356" s="316">
        <v>1</v>
      </c>
      <c r="D356" s="74" t="s">
        <v>1867</v>
      </c>
      <c r="E356" s="71">
        <v>44467</v>
      </c>
      <c r="F356" s="71">
        <v>44475</v>
      </c>
      <c r="G356" s="71">
        <v>44475</v>
      </c>
      <c r="H356" s="71">
        <v>44475</v>
      </c>
      <c r="I356" s="316" t="str">
        <f>VLOOKUP(A356,URS確認!E:I,5,FALSE)</f>
        <v>楊智誠</v>
      </c>
      <c r="L356" s="316" t="s">
        <v>1505</v>
      </c>
    </row>
    <row r="357" spans="1:13" x14ac:dyDescent="0.3">
      <c r="A357" s="316" t="s">
        <v>625</v>
      </c>
      <c r="B357" s="69" t="str">
        <f>VLOOKUP(A357,URS確認!$E:$F,2,FALSE)</f>
        <v>會計變動數值設定查詢</v>
      </c>
      <c r="C357" s="316">
        <v>1</v>
      </c>
      <c r="D357" s="74" t="s">
        <v>1868</v>
      </c>
      <c r="E357" s="71">
        <v>44467</v>
      </c>
      <c r="F357" s="71">
        <v>44475</v>
      </c>
      <c r="G357" s="71">
        <v>44475</v>
      </c>
      <c r="H357" s="71">
        <v>44475</v>
      </c>
      <c r="I357" s="316" t="str">
        <f>VLOOKUP(A357,URS確認!E:I,5,FALSE)</f>
        <v>楊智誠</v>
      </c>
      <c r="L357" s="316" t="s">
        <v>1505</v>
      </c>
    </row>
    <row r="358" spans="1:13" x14ac:dyDescent="0.3">
      <c r="A358" s="316" t="s">
        <v>627</v>
      </c>
      <c r="B358" s="69" t="str">
        <f>VLOOKUP(A358,URS確認!$E:$F,2,FALSE)</f>
        <v>會計變動數值設定</v>
      </c>
      <c r="C358" s="316">
        <v>1</v>
      </c>
      <c r="D358" s="74" t="s">
        <v>1869</v>
      </c>
      <c r="E358" s="71">
        <v>44467</v>
      </c>
      <c r="F358" s="71">
        <v>44475</v>
      </c>
      <c r="G358" s="71">
        <v>44475</v>
      </c>
      <c r="H358" s="71">
        <v>44475</v>
      </c>
      <c r="I358" s="316" t="str">
        <f>VLOOKUP(A358,URS確認!E:I,5,FALSE)</f>
        <v>楊智誠</v>
      </c>
      <c r="L358" s="316" t="s">
        <v>1505</v>
      </c>
    </row>
    <row r="359" spans="1:13" ht="66" customHeight="1" x14ac:dyDescent="0.3">
      <c r="A359" s="316" t="s">
        <v>634</v>
      </c>
      <c r="B359" s="69" t="str">
        <f>VLOOKUP(A359,URS確認!$E:$F,2,FALSE)</f>
        <v>產出員工扣薪明細檔</v>
      </c>
      <c r="C359" s="316">
        <v>1</v>
      </c>
      <c r="D359" s="74" t="s">
        <v>1870</v>
      </c>
      <c r="E359" s="71">
        <v>44468</v>
      </c>
      <c r="F359" s="71">
        <v>44504</v>
      </c>
      <c r="G359" s="71">
        <v>44504</v>
      </c>
      <c r="I359" s="316" t="s">
        <v>195</v>
      </c>
      <c r="M359" s="316" t="s">
        <v>1521</v>
      </c>
    </row>
    <row r="360" spans="1:13" x14ac:dyDescent="0.3">
      <c r="A360" s="316" t="s">
        <v>634</v>
      </c>
      <c r="B360" s="69" t="str">
        <f>VLOOKUP(A360,URS確認!$E:$F,2,FALSE)</f>
        <v>產出員工扣薪明細檔</v>
      </c>
      <c r="C360" s="316">
        <v>2</v>
      </c>
      <c r="D360" s="74" t="s">
        <v>1871</v>
      </c>
      <c r="E360" s="71">
        <v>44468</v>
      </c>
      <c r="F360" s="71">
        <v>44504</v>
      </c>
      <c r="G360" s="71">
        <v>44504</v>
      </c>
      <c r="I360" s="316" t="s">
        <v>195</v>
      </c>
      <c r="L360" s="316" t="s">
        <v>1505</v>
      </c>
    </row>
    <row r="361" spans="1:13" ht="49.5" customHeight="1" x14ac:dyDescent="0.3">
      <c r="A361" s="316" t="s">
        <v>634</v>
      </c>
      <c r="B361" s="69" t="str">
        <f>VLOOKUP(A361,URS確認!$E:$F,2,FALSE)</f>
        <v>產出員工扣薪明細檔</v>
      </c>
      <c r="C361" s="316">
        <v>3</v>
      </c>
      <c r="D361" s="74" t="s">
        <v>1872</v>
      </c>
      <c r="E361" s="71">
        <v>44468</v>
      </c>
      <c r="F361" s="71">
        <v>44504</v>
      </c>
      <c r="G361" s="71">
        <v>44504</v>
      </c>
      <c r="I361" s="316" t="s">
        <v>195</v>
      </c>
      <c r="L361" s="316" t="s">
        <v>1505</v>
      </c>
    </row>
    <row r="362" spans="1:13" x14ac:dyDescent="0.3">
      <c r="A362" s="316" t="s">
        <v>634</v>
      </c>
      <c r="B362" s="69" t="str">
        <f>VLOOKUP(A362,URS確認!$E:$F,2,FALSE)</f>
        <v>產出員工扣薪明細檔</v>
      </c>
      <c r="C362" s="316">
        <v>4</v>
      </c>
      <c r="D362" s="74" t="s">
        <v>1873</v>
      </c>
      <c r="E362" s="71">
        <v>44468</v>
      </c>
      <c r="F362" s="71">
        <v>44508</v>
      </c>
      <c r="G362" s="71">
        <v>44508</v>
      </c>
      <c r="I362" s="316" t="s">
        <v>195</v>
      </c>
      <c r="L362" s="316" t="s">
        <v>1505</v>
      </c>
    </row>
    <row r="363" spans="1:13" ht="33" customHeight="1" x14ac:dyDescent="0.3">
      <c r="A363" s="316" t="s">
        <v>642</v>
      </c>
      <c r="B363" s="69" t="str">
        <f>VLOOKUP(A363,URS確認!$E:$F,2,FALSE)</f>
        <v xml:space="preserve">入帳檔上傳作業                       </v>
      </c>
      <c r="C363" s="316">
        <v>1</v>
      </c>
      <c r="D363" s="74" t="s">
        <v>1874</v>
      </c>
      <c r="E363" s="71">
        <v>44468</v>
      </c>
      <c r="F363" s="71">
        <v>44512</v>
      </c>
      <c r="G363" s="71">
        <v>44526</v>
      </c>
      <c r="I363" s="316" t="s">
        <v>195</v>
      </c>
      <c r="L363" s="316" t="s">
        <v>1505</v>
      </c>
    </row>
    <row r="364" spans="1:13" ht="115.5" customHeight="1" x14ac:dyDescent="0.3">
      <c r="A364" s="316" t="s">
        <v>642</v>
      </c>
      <c r="B364" s="69" t="str">
        <f>VLOOKUP(A364,URS確認!$E:$F,2,FALSE)</f>
        <v xml:space="preserve">入帳檔上傳作業                       </v>
      </c>
      <c r="C364" s="316">
        <v>2</v>
      </c>
      <c r="D364" s="74" t="s">
        <v>1875</v>
      </c>
      <c r="E364" s="71">
        <v>44468</v>
      </c>
      <c r="F364" s="71">
        <v>44469</v>
      </c>
      <c r="G364" s="71">
        <v>44469</v>
      </c>
      <c r="I364" s="316" t="s">
        <v>195</v>
      </c>
      <c r="L364" s="316" t="s">
        <v>1505</v>
      </c>
    </row>
    <row r="365" spans="1:13" ht="49.5" customHeight="1" x14ac:dyDescent="0.3">
      <c r="A365" s="316" t="s">
        <v>640</v>
      </c>
      <c r="B365" s="69" t="str">
        <f>VLOOKUP(A365,URS確認!$E:$F,2,FALSE)</f>
        <v>產出員工扣薪媒體檔</v>
      </c>
      <c r="C365" s="316">
        <v>1</v>
      </c>
      <c r="D365" s="74" t="s">
        <v>1872</v>
      </c>
      <c r="E365" s="71">
        <v>44468</v>
      </c>
      <c r="F365" s="71">
        <v>44504</v>
      </c>
      <c r="G365" s="71">
        <v>44504</v>
      </c>
      <c r="I365" s="316" t="s">
        <v>195</v>
      </c>
      <c r="L365" s="316" t="s">
        <v>1505</v>
      </c>
    </row>
    <row r="366" spans="1:13" x14ac:dyDescent="0.3">
      <c r="A366" s="316" t="s">
        <v>645</v>
      </c>
      <c r="B366" s="69" t="str">
        <f>VLOOKUP(A366,URS確認!$E:$F,2,FALSE)</f>
        <v>產生員工扣薪報表</v>
      </c>
      <c r="C366" s="316">
        <v>1</v>
      </c>
      <c r="D366" s="74" t="s">
        <v>1873</v>
      </c>
      <c r="E366" s="71">
        <v>44468</v>
      </c>
      <c r="F366" s="71">
        <v>44508</v>
      </c>
      <c r="G366" s="71">
        <v>44508</v>
      </c>
      <c r="I366" s="316" t="s">
        <v>195</v>
      </c>
      <c r="L366" s="316" t="s">
        <v>1505</v>
      </c>
    </row>
    <row r="367" spans="1:13" ht="49.5" customHeight="1" x14ac:dyDescent="0.3">
      <c r="A367" s="316" t="s">
        <v>645</v>
      </c>
      <c r="B367" s="69" t="str">
        <f>VLOOKUP(A367,URS確認!$E:$F,2,FALSE)</f>
        <v>產生員工扣薪報表</v>
      </c>
      <c r="C367" s="316">
        <v>2</v>
      </c>
      <c r="D367" s="74" t="s">
        <v>1876</v>
      </c>
      <c r="E367" s="71">
        <v>44468</v>
      </c>
      <c r="F367" s="71">
        <v>44545</v>
      </c>
      <c r="I367" s="316" t="s">
        <v>195</v>
      </c>
      <c r="M367" s="316" t="s">
        <v>1521</v>
      </c>
    </row>
    <row r="368" spans="1:13" x14ac:dyDescent="0.3">
      <c r="A368" s="316" t="s">
        <v>797</v>
      </c>
      <c r="B368" s="69" t="str">
        <f>VLOOKUP(A368,URS確認!$E:$F,2,FALSE)</f>
        <v>日結明細查詢</v>
      </c>
      <c r="C368" s="316">
        <v>1</v>
      </c>
      <c r="D368" s="74" t="s">
        <v>1877</v>
      </c>
      <c r="E368" s="71">
        <v>44468</v>
      </c>
      <c r="F368" s="71">
        <v>44477</v>
      </c>
      <c r="G368" s="71">
        <v>44477</v>
      </c>
      <c r="H368" s="71">
        <v>44477</v>
      </c>
      <c r="I368" s="316" t="str">
        <f>VLOOKUP(A368,URS確認!E:I,5,FALSE)</f>
        <v>楊智誠</v>
      </c>
      <c r="L368" s="316" t="s">
        <v>1505</v>
      </c>
    </row>
    <row r="369" spans="1:13" ht="33" customHeight="1" x14ac:dyDescent="0.3">
      <c r="B369" s="69" t="s">
        <v>1878</v>
      </c>
      <c r="C369" s="316">
        <v>1</v>
      </c>
      <c r="D369" s="74" t="s">
        <v>1879</v>
      </c>
      <c r="E369" s="71">
        <v>44468</v>
      </c>
      <c r="F369" s="71">
        <v>44469</v>
      </c>
      <c r="G369" s="71">
        <v>44469</v>
      </c>
      <c r="I369" s="316" t="s">
        <v>195</v>
      </c>
      <c r="L369" s="316" t="s">
        <v>1505</v>
      </c>
    </row>
    <row r="370" spans="1:13" ht="49.5" customHeight="1" x14ac:dyDescent="0.3">
      <c r="B370" s="69" t="s">
        <v>1878</v>
      </c>
      <c r="C370" s="316">
        <v>2</v>
      </c>
      <c r="D370" s="74" t="s">
        <v>1880</v>
      </c>
      <c r="E370" s="71">
        <v>44468</v>
      </c>
      <c r="F370" s="71">
        <v>44469</v>
      </c>
      <c r="G370" s="71">
        <v>44469</v>
      </c>
      <c r="I370" s="316" t="s">
        <v>195</v>
      </c>
      <c r="L370" s="316" t="s">
        <v>1505</v>
      </c>
    </row>
    <row r="371" spans="1:13" x14ac:dyDescent="0.3">
      <c r="A371" s="316" t="s">
        <v>642</v>
      </c>
      <c r="B371" s="69" t="str">
        <f>VLOOKUP(A371,URS確認!$E:$F,2,FALSE)</f>
        <v xml:space="preserve">入帳檔上傳作業                       </v>
      </c>
      <c r="C371" s="316">
        <v>1</v>
      </c>
      <c r="D371" s="74" t="s">
        <v>1881</v>
      </c>
      <c r="E371" s="71">
        <v>44470</v>
      </c>
      <c r="F371" s="71">
        <v>44504</v>
      </c>
      <c r="G371" s="71">
        <v>44504</v>
      </c>
      <c r="I371" s="316" t="s">
        <v>195</v>
      </c>
    </row>
    <row r="372" spans="1:13" x14ac:dyDescent="0.3">
      <c r="A372" s="316" t="s">
        <v>380</v>
      </c>
      <c r="B372" s="69" t="str">
        <f>VLOOKUP(A372,URS確認!$E:$F,2,FALSE)</f>
        <v xml:space="preserve">應處理清單      </v>
      </c>
      <c r="C372" s="316">
        <v>1</v>
      </c>
      <c r="D372" s="74" t="s">
        <v>1882</v>
      </c>
      <c r="E372" s="71">
        <v>44470</v>
      </c>
      <c r="F372" s="71">
        <v>44539</v>
      </c>
      <c r="G372" s="71">
        <v>44539</v>
      </c>
      <c r="I372" s="316" t="str">
        <f>VLOOKUP(A372,URS確認!E:I,5,FALSE)</f>
        <v>余家興</v>
      </c>
      <c r="L372" s="316" t="s">
        <v>1505</v>
      </c>
    </row>
    <row r="373" spans="1:13" x14ac:dyDescent="0.3">
      <c r="A373" s="316" t="s">
        <v>380</v>
      </c>
      <c r="B373" s="69" t="str">
        <f>VLOOKUP(A373,URS確認!$E:$F,2,FALSE)</f>
        <v xml:space="preserve">應處理清單      </v>
      </c>
      <c r="C373" s="316">
        <v>2</v>
      </c>
      <c r="D373" s="74" t="s">
        <v>1883</v>
      </c>
      <c r="E373" s="71">
        <v>44470</v>
      </c>
      <c r="F373" s="71">
        <v>44539</v>
      </c>
      <c r="G373" s="71">
        <v>44539</v>
      </c>
      <c r="I373" s="316" t="str">
        <f>VLOOKUP(A373,URS確認!E:I,5,FALSE)</f>
        <v>余家興</v>
      </c>
      <c r="L373" s="316" t="s">
        <v>1505</v>
      </c>
    </row>
    <row r="374" spans="1:13" x14ac:dyDescent="0.3">
      <c r="A374" s="316" t="s">
        <v>737</v>
      </c>
      <c r="B374" s="69" t="str">
        <f>VLOOKUP(A374,URS確認!$E:$F,2,FALSE)</f>
        <v xml:space="preserve">法拍費用明細資料查詢              </v>
      </c>
      <c r="C374" s="316">
        <v>1</v>
      </c>
      <c r="D374" s="74" t="s">
        <v>1884</v>
      </c>
      <c r="E374" s="71">
        <v>44475</v>
      </c>
      <c r="F374" s="71">
        <v>44475</v>
      </c>
      <c r="G374" s="71">
        <v>44475</v>
      </c>
      <c r="H374" s="71">
        <v>44475</v>
      </c>
      <c r="I374" s="316" t="str">
        <f>VLOOKUP(A374,URS確認!E:I,5,FALSE)</f>
        <v>陳昱衡</v>
      </c>
      <c r="L374" s="316" t="s">
        <v>1505</v>
      </c>
    </row>
    <row r="375" spans="1:13" ht="33" customHeight="1" x14ac:dyDescent="0.3">
      <c r="A375" s="316" t="s">
        <v>713</v>
      </c>
      <c r="B375" s="69" t="str">
        <f>VLOOKUP(A375,URS確認!$E:$F,2,FALSE)</f>
        <v xml:space="preserve">約定部分償還登錄         </v>
      </c>
      <c r="C375" s="316">
        <v>1</v>
      </c>
      <c r="D375" s="74" t="s">
        <v>1885</v>
      </c>
      <c r="E375" s="71">
        <v>44481</v>
      </c>
      <c r="F375" s="71">
        <v>44496</v>
      </c>
      <c r="G375" s="71">
        <v>44496</v>
      </c>
      <c r="H375" s="71">
        <v>44510</v>
      </c>
      <c r="I375" s="316" t="str">
        <f>VLOOKUP(A375,URS確認!E:I,5,FALSE)</f>
        <v>余家興</v>
      </c>
      <c r="M375" s="316" t="s">
        <v>1521</v>
      </c>
    </row>
    <row r="376" spans="1:13" x14ac:dyDescent="0.4">
      <c r="A376" s="316" t="s">
        <v>713</v>
      </c>
      <c r="B376" s="69" t="str">
        <f>VLOOKUP(A376,URS確認!$E:$F,2,FALSE)</f>
        <v xml:space="preserve">約定部分償還登錄         </v>
      </c>
      <c r="C376" s="316">
        <v>2</v>
      </c>
      <c r="D376" s="68" t="s">
        <v>1886</v>
      </c>
      <c r="E376" s="71">
        <v>44481</v>
      </c>
      <c r="F376" s="71">
        <v>44496</v>
      </c>
      <c r="G376" s="71">
        <v>44496</v>
      </c>
      <c r="H376" s="71">
        <v>44510</v>
      </c>
      <c r="I376" s="316" t="str">
        <f>VLOOKUP(A376,URS確認!E:I,5,FALSE)</f>
        <v>余家興</v>
      </c>
      <c r="M376" s="316" t="s">
        <v>1521</v>
      </c>
    </row>
    <row r="377" spans="1:13" ht="33" customHeight="1" x14ac:dyDescent="0.4">
      <c r="A377" s="316" t="s">
        <v>713</v>
      </c>
      <c r="B377" s="69" t="str">
        <f>VLOOKUP(A377,URS確認!$E:$F,2,FALSE)</f>
        <v xml:space="preserve">約定部分償還登錄         </v>
      </c>
      <c r="C377" s="316">
        <v>3</v>
      </c>
      <c r="D377" s="218" t="s">
        <v>1887</v>
      </c>
      <c r="E377" s="71">
        <v>44481</v>
      </c>
      <c r="F377" s="71">
        <v>44510</v>
      </c>
      <c r="G377" s="71">
        <v>44510</v>
      </c>
      <c r="H377" s="71">
        <v>44510</v>
      </c>
      <c r="I377" s="316" t="str">
        <f>VLOOKUP(A377,URS確認!E:I,5,FALSE)</f>
        <v>余家興</v>
      </c>
      <c r="M377" s="316" t="s">
        <v>1521</v>
      </c>
    </row>
    <row r="378" spans="1:13" ht="264" customHeight="1" x14ac:dyDescent="0.4">
      <c r="A378" s="316" t="s">
        <v>713</v>
      </c>
      <c r="B378" s="69" t="str">
        <f>VLOOKUP(A378,URS確認!$E:$F,2,FALSE)</f>
        <v xml:space="preserve">約定部分償還登錄         </v>
      </c>
      <c r="C378" s="316">
        <v>4</v>
      </c>
      <c r="D378" s="218" t="s">
        <v>1888</v>
      </c>
      <c r="E378" s="71">
        <v>44481</v>
      </c>
      <c r="F378" s="71">
        <v>44510</v>
      </c>
      <c r="G378" s="71">
        <v>44510</v>
      </c>
      <c r="H378" s="71">
        <v>44510</v>
      </c>
      <c r="I378" s="316" t="str">
        <f>VLOOKUP(A378,URS確認!E:I,5,FALSE)</f>
        <v>余家興</v>
      </c>
      <c r="M378" s="316" t="s">
        <v>1521</v>
      </c>
    </row>
    <row r="379" spans="1:13" ht="66" customHeight="1" x14ac:dyDescent="0.4">
      <c r="A379" s="316" t="s">
        <v>652</v>
      </c>
      <c r="B379" s="69" t="str">
        <f>VLOOKUP(A379,URS確認!$E:$F,2,FALSE)</f>
        <v xml:space="preserve">整批入帳作業                         </v>
      </c>
      <c r="C379" s="316">
        <v>1</v>
      </c>
      <c r="D379" s="218" t="s">
        <v>1889</v>
      </c>
      <c r="E379" s="71">
        <v>44481</v>
      </c>
      <c r="F379" s="71">
        <v>44512</v>
      </c>
      <c r="G379" s="316"/>
      <c r="I379" s="316" t="s">
        <v>195</v>
      </c>
      <c r="M379" s="316" t="s">
        <v>1521</v>
      </c>
    </row>
    <row r="380" spans="1:13" x14ac:dyDescent="0.4">
      <c r="A380" s="316" t="s">
        <v>652</v>
      </c>
      <c r="B380" s="69" t="str">
        <f>VLOOKUP(A380,URS確認!$E:$F,2,FALSE)</f>
        <v xml:space="preserve">整批入帳作業                         </v>
      </c>
      <c r="C380" s="316">
        <v>2</v>
      </c>
      <c r="D380" s="218" t="s">
        <v>1890</v>
      </c>
      <c r="E380" s="71">
        <v>44481</v>
      </c>
      <c r="F380" s="71">
        <v>44504</v>
      </c>
      <c r="G380" s="71">
        <v>44504</v>
      </c>
      <c r="I380" s="316" t="s">
        <v>195</v>
      </c>
      <c r="L380" s="316" t="s">
        <v>1505</v>
      </c>
    </row>
    <row r="381" spans="1:13" x14ac:dyDescent="0.4">
      <c r="A381" s="316" t="s">
        <v>652</v>
      </c>
      <c r="B381" s="69" t="str">
        <f>VLOOKUP(A381,URS確認!$E:$F,2,FALSE)</f>
        <v xml:space="preserve">整批入帳作業                         </v>
      </c>
      <c r="C381" s="316">
        <v>3</v>
      </c>
      <c r="D381" s="218" t="s">
        <v>1891</v>
      </c>
      <c r="E381" s="71">
        <v>44481</v>
      </c>
      <c r="F381" s="71">
        <v>44504</v>
      </c>
      <c r="G381" s="71">
        <v>44504</v>
      </c>
      <c r="I381" s="316" t="s">
        <v>195</v>
      </c>
      <c r="L381" s="316" t="s">
        <v>1505</v>
      </c>
    </row>
    <row r="382" spans="1:13" ht="33" customHeight="1" x14ac:dyDescent="0.4">
      <c r="A382" s="316" t="s">
        <v>680</v>
      </c>
      <c r="B382" s="69" t="str">
        <f>VLOOKUP(A382,URS確認!$E:$F,2,FALSE)</f>
        <v xml:space="preserve">其他還款來源建檔                     </v>
      </c>
      <c r="C382" s="316">
        <v>1</v>
      </c>
      <c r="D382" s="218" t="s">
        <v>1892</v>
      </c>
      <c r="E382" s="71">
        <v>44481</v>
      </c>
      <c r="F382" s="71">
        <v>44504</v>
      </c>
      <c r="G382" s="71">
        <v>44504</v>
      </c>
      <c r="I382" s="316" t="s">
        <v>195</v>
      </c>
      <c r="L382" s="316" t="s">
        <v>1505</v>
      </c>
    </row>
    <row r="383" spans="1:13" x14ac:dyDescent="0.4">
      <c r="A383" s="316" t="s">
        <v>684</v>
      </c>
      <c r="B383" s="69" t="str">
        <f>VLOOKUP(A383,URS確認!$E:$F,2,FALSE)</f>
        <v>匯款轉帳-明細維護</v>
      </c>
      <c r="C383" s="316">
        <v>1</v>
      </c>
      <c r="D383" s="218" t="s">
        <v>1893</v>
      </c>
      <c r="E383" s="71">
        <v>44481</v>
      </c>
      <c r="F383" s="71">
        <v>44504</v>
      </c>
      <c r="G383" s="71">
        <v>44504</v>
      </c>
      <c r="I383" s="316" t="s">
        <v>195</v>
      </c>
      <c r="L383" s="316" t="s">
        <v>1505</v>
      </c>
    </row>
    <row r="384" spans="1:13" x14ac:dyDescent="0.4">
      <c r="A384" s="316" t="s">
        <v>684</v>
      </c>
      <c r="B384" s="69" t="str">
        <f>VLOOKUP(A384,URS確認!$E:$F,2,FALSE)</f>
        <v>匯款轉帳-明細維護</v>
      </c>
      <c r="C384" s="316">
        <v>2</v>
      </c>
      <c r="D384" s="218" t="s">
        <v>1894</v>
      </c>
      <c r="E384" s="71">
        <v>44481</v>
      </c>
      <c r="F384" s="71">
        <v>44504</v>
      </c>
      <c r="G384" s="71">
        <v>44504</v>
      </c>
      <c r="I384" s="316" t="s">
        <v>195</v>
      </c>
      <c r="L384" s="316" t="s">
        <v>1505</v>
      </c>
    </row>
    <row r="385" spans="1:13" x14ac:dyDescent="0.4">
      <c r="A385" s="316" t="s">
        <v>659</v>
      </c>
      <c r="B385" s="69" t="str">
        <f>VLOOKUP(A385,URS確認!$E:$F,2,FALSE)</f>
        <v>整批入帳明細查詢</v>
      </c>
      <c r="C385" s="316">
        <v>1</v>
      </c>
      <c r="D385" s="263" t="s">
        <v>1895</v>
      </c>
      <c r="E385" s="71">
        <v>44481</v>
      </c>
      <c r="F385" s="71">
        <v>44512</v>
      </c>
      <c r="G385" s="71">
        <v>44508</v>
      </c>
      <c r="I385" s="316" t="s">
        <v>195</v>
      </c>
      <c r="L385" s="316" t="s">
        <v>1505</v>
      </c>
    </row>
    <row r="386" spans="1:13" x14ac:dyDescent="0.4">
      <c r="A386" s="316" t="s">
        <v>659</v>
      </c>
      <c r="B386" s="69" t="str">
        <f>VLOOKUP(A386,URS確認!$E:$F,2,FALSE)</f>
        <v>整批入帳明細查詢</v>
      </c>
      <c r="C386" s="316">
        <v>2</v>
      </c>
      <c r="D386" s="218" t="s">
        <v>1896</v>
      </c>
      <c r="E386" s="71">
        <v>44481</v>
      </c>
      <c r="F386" s="71">
        <v>44504</v>
      </c>
      <c r="G386" s="71">
        <v>44504</v>
      </c>
      <c r="I386" s="316" t="s">
        <v>195</v>
      </c>
      <c r="L386" s="316" t="s">
        <v>1505</v>
      </c>
    </row>
    <row r="387" spans="1:13" x14ac:dyDescent="0.4">
      <c r="A387" s="316" t="s">
        <v>688</v>
      </c>
      <c r="B387" s="69" t="str">
        <f>VLOOKUP(A387,URS確認!$E:$F,2,FALSE)</f>
        <v xml:space="preserve">產生放款本息攤還表暨繳息通知單       </v>
      </c>
      <c r="C387" s="316">
        <v>1</v>
      </c>
      <c r="D387" s="218" t="s">
        <v>1897</v>
      </c>
      <c r="E387" s="71">
        <v>44481</v>
      </c>
      <c r="F387" s="71">
        <v>44554</v>
      </c>
      <c r="G387" s="316"/>
      <c r="I387" s="316" t="s">
        <v>1898</v>
      </c>
      <c r="L387" s="316" t="s">
        <v>1505</v>
      </c>
    </row>
    <row r="388" spans="1:13" x14ac:dyDescent="0.4">
      <c r="A388" s="316" t="s">
        <v>688</v>
      </c>
      <c r="B388" s="69" t="str">
        <f>VLOOKUP(A388,URS確認!$E:$F,2,FALSE)</f>
        <v xml:space="preserve">產生放款本息攤還表暨繳息通知單       </v>
      </c>
      <c r="C388" s="316">
        <v>2</v>
      </c>
      <c r="D388" s="68" t="s">
        <v>1899</v>
      </c>
      <c r="E388" s="71">
        <v>44481</v>
      </c>
      <c r="F388" s="71">
        <v>44554</v>
      </c>
      <c r="G388" s="316"/>
      <c r="I388" s="316" t="s">
        <v>1898</v>
      </c>
      <c r="M388" s="316" t="s">
        <v>1521</v>
      </c>
    </row>
    <row r="389" spans="1:13" x14ac:dyDescent="0.4">
      <c r="A389" s="316" t="s">
        <v>690</v>
      </c>
      <c r="B389" s="69" t="str">
        <f>VLOOKUP(A389,URS確認!$E:$F,2,FALSE)</f>
        <v xml:space="preserve">產生滯繳通知單                       </v>
      </c>
      <c r="C389" s="316">
        <v>1</v>
      </c>
      <c r="D389" s="218" t="s">
        <v>1897</v>
      </c>
      <c r="E389" s="71">
        <v>44481</v>
      </c>
      <c r="F389" s="71">
        <v>44554</v>
      </c>
      <c r="G389" s="316"/>
      <c r="I389" s="316" t="s">
        <v>1898</v>
      </c>
      <c r="L389" s="316" t="s">
        <v>1505</v>
      </c>
    </row>
    <row r="390" spans="1:13" x14ac:dyDescent="0.4">
      <c r="A390" s="316" t="s">
        <v>690</v>
      </c>
      <c r="B390" s="69" t="str">
        <f>VLOOKUP(A390,URS確認!$E:$F,2,FALSE)</f>
        <v xml:space="preserve">產生滯繳通知單                       </v>
      </c>
      <c r="C390" s="316">
        <v>2</v>
      </c>
      <c r="D390" s="218" t="s">
        <v>1899</v>
      </c>
      <c r="E390" s="71">
        <v>44481</v>
      </c>
      <c r="F390" s="71">
        <v>44554</v>
      </c>
      <c r="G390" s="316"/>
      <c r="I390" s="316" t="s">
        <v>1898</v>
      </c>
      <c r="M390" s="316" t="s">
        <v>1521</v>
      </c>
    </row>
    <row r="391" spans="1:13" ht="49.5" customHeight="1" x14ac:dyDescent="0.4">
      <c r="B391" s="69" t="s">
        <v>1900</v>
      </c>
      <c r="C391" s="316">
        <v>1</v>
      </c>
      <c r="D391" s="218" t="s">
        <v>1901</v>
      </c>
      <c r="E391" s="71">
        <v>44481</v>
      </c>
      <c r="F391" s="71">
        <v>44512</v>
      </c>
      <c r="G391" s="316"/>
      <c r="I391" s="316" t="s">
        <v>195</v>
      </c>
      <c r="L391" s="316" t="s">
        <v>1902</v>
      </c>
    </row>
    <row r="392" spans="1:13" ht="66" customHeight="1" x14ac:dyDescent="0.4">
      <c r="B392" s="69" t="s">
        <v>1900</v>
      </c>
      <c r="C392" s="316">
        <v>2</v>
      </c>
      <c r="D392" s="218" t="s">
        <v>1903</v>
      </c>
      <c r="E392" s="71">
        <v>44481</v>
      </c>
      <c r="F392" s="71">
        <v>44554</v>
      </c>
      <c r="G392" s="316"/>
      <c r="I392" s="316" t="s">
        <v>195</v>
      </c>
      <c r="L392" s="316" t="s">
        <v>1505</v>
      </c>
    </row>
    <row r="393" spans="1:13" ht="33" customHeight="1" x14ac:dyDescent="0.4">
      <c r="B393" s="69" t="s">
        <v>1900</v>
      </c>
      <c r="C393" s="316">
        <v>3</v>
      </c>
      <c r="D393" s="218" t="s">
        <v>1904</v>
      </c>
      <c r="E393" s="71">
        <v>44481</v>
      </c>
      <c r="F393" s="71">
        <v>44554</v>
      </c>
      <c r="G393" s="316"/>
      <c r="I393" s="316" t="s">
        <v>195</v>
      </c>
      <c r="L393" s="316" t="s">
        <v>1505</v>
      </c>
    </row>
    <row r="394" spans="1:13" ht="33" customHeight="1" x14ac:dyDescent="0.4">
      <c r="B394" s="69" t="s">
        <v>1905</v>
      </c>
      <c r="C394" s="316">
        <v>1</v>
      </c>
      <c r="D394" s="218" t="s">
        <v>1906</v>
      </c>
      <c r="E394" s="71">
        <v>44481</v>
      </c>
      <c r="F394" s="71">
        <v>44530</v>
      </c>
      <c r="G394" s="71">
        <v>44530</v>
      </c>
      <c r="I394" s="316" t="s">
        <v>195</v>
      </c>
      <c r="L394" s="316" t="s">
        <v>1505</v>
      </c>
    </row>
    <row r="395" spans="1:13" x14ac:dyDescent="0.4">
      <c r="A395" s="316" t="s">
        <v>713</v>
      </c>
      <c r="B395" s="69" t="str">
        <f>VLOOKUP(A395,URS確認!$E:$F,2,FALSE)</f>
        <v xml:space="preserve">約定部分償還登錄         </v>
      </c>
      <c r="C395" s="316">
        <v>1</v>
      </c>
      <c r="D395" s="218" t="s">
        <v>1907</v>
      </c>
      <c r="E395" s="71">
        <v>44482</v>
      </c>
      <c r="F395" s="71">
        <v>44496</v>
      </c>
      <c r="G395" s="71">
        <v>44496</v>
      </c>
      <c r="H395" s="71">
        <v>44510</v>
      </c>
      <c r="I395" s="316" t="str">
        <f>VLOOKUP(A395,URS確認!E:I,5,FALSE)</f>
        <v>余家興</v>
      </c>
      <c r="L395" s="316" t="s">
        <v>1505</v>
      </c>
    </row>
    <row r="396" spans="1:13" ht="33" customHeight="1" x14ac:dyDescent="0.4">
      <c r="A396" s="316" t="s">
        <v>713</v>
      </c>
      <c r="B396" s="69" t="str">
        <f>VLOOKUP(A396,URS確認!$E:$F,2,FALSE)</f>
        <v xml:space="preserve">約定部分償還登錄         </v>
      </c>
      <c r="C396" s="316">
        <v>2</v>
      </c>
      <c r="D396" s="218" t="s">
        <v>1908</v>
      </c>
      <c r="E396" s="71">
        <v>44482</v>
      </c>
      <c r="F396" s="71">
        <v>44496</v>
      </c>
      <c r="G396" s="71">
        <v>44496</v>
      </c>
      <c r="H396" s="71">
        <v>44510</v>
      </c>
      <c r="I396" s="316" t="str">
        <f>VLOOKUP(A396,URS確認!E:I,5,FALSE)</f>
        <v>余家興</v>
      </c>
      <c r="L396" s="316" t="s">
        <v>1505</v>
      </c>
    </row>
    <row r="397" spans="1:13" x14ac:dyDescent="0.4">
      <c r="A397" s="316" t="s">
        <v>713</v>
      </c>
      <c r="B397" s="69" t="str">
        <f>VLOOKUP(A397,URS確認!$E:$F,2,FALSE)</f>
        <v xml:space="preserve">約定部分償還登錄         </v>
      </c>
      <c r="C397" s="316">
        <v>3</v>
      </c>
      <c r="D397" s="218" t="s">
        <v>1909</v>
      </c>
      <c r="E397" s="71">
        <v>44482</v>
      </c>
      <c r="F397" s="71">
        <v>44510</v>
      </c>
      <c r="G397" s="71">
        <v>44510</v>
      </c>
      <c r="H397" s="71">
        <v>44510</v>
      </c>
      <c r="I397" s="316" t="str">
        <f>VLOOKUP(A397,URS確認!E:I,5,FALSE)</f>
        <v>余家興</v>
      </c>
      <c r="M397" s="316" t="s">
        <v>1521</v>
      </c>
    </row>
    <row r="398" spans="1:13" x14ac:dyDescent="0.4">
      <c r="A398" s="316" t="s">
        <v>713</v>
      </c>
      <c r="B398" s="69" t="str">
        <f>VLOOKUP(A398,URS確認!$E:$F,2,FALSE)</f>
        <v xml:space="preserve">約定部分償還登錄         </v>
      </c>
      <c r="C398" s="316">
        <v>4</v>
      </c>
      <c r="D398" s="218" t="s">
        <v>1910</v>
      </c>
      <c r="E398" s="71">
        <v>44482</v>
      </c>
      <c r="F398" s="71">
        <v>44510</v>
      </c>
      <c r="G398" s="71">
        <v>44510</v>
      </c>
      <c r="H398" s="71">
        <v>44510</v>
      </c>
      <c r="I398" s="316" t="str">
        <f>VLOOKUP(A398,URS確認!E:I,5,FALSE)</f>
        <v>余家興</v>
      </c>
      <c r="M398" s="316" t="s">
        <v>1521</v>
      </c>
    </row>
    <row r="399" spans="1:13" x14ac:dyDescent="0.4">
      <c r="A399" s="316" t="s">
        <v>713</v>
      </c>
      <c r="B399" s="69" t="str">
        <f>VLOOKUP(A399,URS確認!$E:$F,2,FALSE)</f>
        <v xml:space="preserve">約定部分償還登錄         </v>
      </c>
      <c r="C399" s="316">
        <v>5</v>
      </c>
      <c r="D399" s="218" t="s">
        <v>1911</v>
      </c>
      <c r="E399" s="71">
        <v>44482</v>
      </c>
      <c r="F399" s="71">
        <v>44510</v>
      </c>
      <c r="G399" s="71">
        <v>44510</v>
      </c>
      <c r="H399" s="71">
        <v>44510</v>
      </c>
      <c r="I399" s="316" t="str">
        <f>VLOOKUP(A399,URS確認!E:I,5,FALSE)</f>
        <v>余家興</v>
      </c>
      <c r="M399" s="316" t="s">
        <v>1521</v>
      </c>
    </row>
    <row r="400" spans="1:13" ht="33" customHeight="1" x14ac:dyDescent="0.4">
      <c r="A400" s="316" t="s">
        <v>713</v>
      </c>
      <c r="B400" s="69" t="str">
        <f>VLOOKUP(A400,URS確認!$E:$F,2,FALSE)</f>
        <v xml:space="preserve">約定部分償還登錄         </v>
      </c>
      <c r="C400" s="316">
        <v>6</v>
      </c>
      <c r="D400" s="218" t="s">
        <v>1912</v>
      </c>
      <c r="E400" s="71">
        <v>44482</v>
      </c>
      <c r="F400" s="71">
        <v>44496</v>
      </c>
      <c r="G400" s="71">
        <v>44496</v>
      </c>
      <c r="H400" s="71">
        <v>44510</v>
      </c>
      <c r="I400" s="316" t="str">
        <f>VLOOKUP(A400,URS確認!E:I,5,FALSE)</f>
        <v>余家興</v>
      </c>
      <c r="L400" s="316" t="s">
        <v>1505</v>
      </c>
    </row>
    <row r="401" spans="1:13" x14ac:dyDescent="0.4">
      <c r="A401" s="316" t="s">
        <v>713</v>
      </c>
      <c r="B401" s="69" t="str">
        <f>VLOOKUP(A401,URS確認!$E:$F,2,FALSE)</f>
        <v xml:space="preserve">約定部分償還登錄         </v>
      </c>
      <c r="C401" s="316">
        <v>7</v>
      </c>
      <c r="D401" s="218" t="s">
        <v>1913</v>
      </c>
      <c r="E401" s="71">
        <v>44482</v>
      </c>
      <c r="F401" s="71">
        <v>44496</v>
      </c>
      <c r="G401" s="71">
        <v>44496</v>
      </c>
      <c r="H401" s="71">
        <v>44510</v>
      </c>
      <c r="I401" s="316" t="str">
        <f>VLOOKUP(A401,URS確認!E:I,5,FALSE)</f>
        <v>余家興</v>
      </c>
      <c r="L401" s="316" t="s">
        <v>1505</v>
      </c>
    </row>
    <row r="402" spans="1:13" x14ac:dyDescent="0.4">
      <c r="A402" s="316" t="s">
        <v>965</v>
      </c>
      <c r="B402" s="69" t="str">
        <f>VLOOKUP(A402,URS確認!$E:$F,2,FALSE)</f>
        <v>疑似洗錢交易訪談記錄維護</v>
      </c>
      <c r="C402" s="316">
        <v>1</v>
      </c>
      <c r="D402" s="218" t="s">
        <v>1914</v>
      </c>
      <c r="E402" s="71">
        <v>44482</v>
      </c>
      <c r="F402" s="71">
        <v>44494</v>
      </c>
      <c r="G402" s="71">
        <v>44494</v>
      </c>
      <c r="H402" s="71">
        <v>44494</v>
      </c>
      <c r="I402" s="316" t="str">
        <f>VLOOKUP(A402,URS確認!E:I,5,FALSE)</f>
        <v>楊智誠</v>
      </c>
      <c r="L402" s="316" t="s">
        <v>1505</v>
      </c>
    </row>
    <row r="403" spans="1:13" ht="49.5" customHeight="1" x14ac:dyDescent="0.4">
      <c r="A403" s="316" t="s">
        <v>965</v>
      </c>
      <c r="B403" s="69" t="str">
        <f>VLOOKUP(A403,URS確認!$E:$F,2,FALSE)</f>
        <v>疑似洗錢交易訪談記錄維護</v>
      </c>
      <c r="C403" s="316">
        <v>2</v>
      </c>
      <c r="D403" s="218" t="s">
        <v>1915</v>
      </c>
      <c r="E403" s="71">
        <v>44482</v>
      </c>
      <c r="F403" s="71">
        <v>44494</v>
      </c>
      <c r="G403" s="71">
        <v>44494</v>
      </c>
      <c r="H403" s="71">
        <v>44494</v>
      </c>
      <c r="I403" s="316" t="str">
        <f>VLOOKUP(A403,URS確認!E:I,5,FALSE)</f>
        <v>楊智誠</v>
      </c>
      <c r="L403" s="316" t="s">
        <v>1505</v>
      </c>
    </row>
    <row r="404" spans="1:13" ht="49.5" customHeight="1" x14ac:dyDescent="0.4">
      <c r="A404" s="316" t="s">
        <v>965</v>
      </c>
      <c r="B404" s="69" t="str">
        <f>VLOOKUP(A404,URS確認!$E:$F,2,FALSE)</f>
        <v>疑似洗錢交易訪談記錄維護</v>
      </c>
      <c r="C404" s="316">
        <v>3</v>
      </c>
      <c r="D404" s="218" t="s">
        <v>1916</v>
      </c>
      <c r="E404" s="71">
        <v>44482</v>
      </c>
      <c r="F404" s="71">
        <v>44494</v>
      </c>
      <c r="G404" s="71">
        <v>44494</v>
      </c>
      <c r="H404" s="71">
        <v>44494</v>
      </c>
      <c r="I404" s="316" t="str">
        <f>VLOOKUP(A404,URS確認!E:I,5,FALSE)</f>
        <v>楊智誠</v>
      </c>
      <c r="L404" s="316" t="s">
        <v>1505</v>
      </c>
    </row>
    <row r="405" spans="1:13" x14ac:dyDescent="0.4">
      <c r="A405" s="316" t="s">
        <v>708</v>
      </c>
      <c r="B405" s="69" t="str">
        <f>VLOOKUP(A405,URS確認!$E:$F,2,FALSE)</f>
        <v xml:space="preserve">變更期款試算             </v>
      </c>
      <c r="C405" s="316">
        <v>1</v>
      </c>
      <c r="D405" s="218" t="s">
        <v>1917</v>
      </c>
      <c r="E405" s="71">
        <v>44482</v>
      </c>
      <c r="F405" s="71">
        <v>44510</v>
      </c>
      <c r="G405" s="71">
        <v>44510</v>
      </c>
      <c r="H405" s="71">
        <v>44510</v>
      </c>
      <c r="I405" s="316" t="str">
        <f>VLOOKUP(A405,URS確認!E:I,5,FALSE)</f>
        <v>余家興</v>
      </c>
      <c r="L405" s="316" t="s">
        <v>1505</v>
      </c>
    </row>
    <row r="406" spans="1:13" ht="49.5" customHeight="1" x14ac:dyDescent="0.4">
      <c r="A406" s="316" t="s">
        <v>708</v>
      </c>
      <c r="B406" s="69" t="str">
        <f>VLOOKUP(A406,URS確認!$E:$F,2,FALSE)</f>
        <v xml:space="preserve">變更期款試算             </v>
      </c>
      <c r="C406" s="316">
        <v>2</v>
      </c>
      <c r="D406" s="218" t="s">
        <v>1918</v>
      </c>
      <c r="E406" s="71">
        <v>44482</v>
      </c>
      <c r="F406" s="71">
        <v>44510</v>
      </c>
      <c r="G406" s="71">
        <v>44510</v>
      </c>
      <c r="H406" s="71">
        <v>44510</v>
      </c>
      <c r="I406" s="316" t="str">
        <f>VLOOKUP(A406,URS確認!E:I,5,FALSE)</f>
        <v>余家興</v>
      </c>
      <c r="M406" s="316" t="s">
        <v>1521</v>
      </c>
    </row>
    <row r="407" spans="1:13" x14ac:dyDescent="0.4">
      <c r="A407" s="316" t="s">
        <v>718</v>
      </c>
      <c r="B407" s="69" t="str">
        <f>VLOOKUP(A407,URS確認!$E:$F,2,FALSE)</f>
        <v>暫收款銷帳</v>
      </c>
      <c r="C407" s="316">
        <v>1</v>
      </c>
      <c r="D407" s="218" t="s">
        <v>1919</v>
      </c>
      <c r="E407" s="71">
        <v>44482</v>
      </c>
      <c r="F407" s="71">
        <v>44510</v>
      </c>
      <c r="G407" s="71">
        <v>44510</v>
      </c>
      <c r="H407" s="71">
        <v>44510</v>
      </c>
      <c r="I407" s="316" t="str">
        <f>VLOOKUP(A407,URS確認!E:I,5,FALSE)</f>
        <v>余家興</v>
      </c>
      <c r="L407" s="316" t="s">
        <v>1505</v>
      </c>
    </row>
    <row r="408" spans="1:13" ht="34" customHeight="1" x14ac:dyDescent="0.4">
      <c r="B408" s="69" t="s">
        <v>1920</v>
      </c>
      <c r="C408" s="316">
        <v>1</v>
      </c>
      <c r="D408" s="218" t="s">
        <v>1921</v>
      </c>
      <c r="E408" s="71">
        <v>44483</v>
      </c>
      <c r="F408" s="71">
        <v>44484</v>
      </c>
      <c r="G408" s="71">
        <v>44484</v>
      </c>
      <c r="I408" s="316" t="s">
        <v>139</v>
      </c>
      <c r="L408" s="316" t="s">
        <v>1574</v>
      </c>
    </row>
    <row r="409" spans="1:13" x14ac:dyDescent="0.4">
      <c r="B409" s="69" t="s">
        <v>1920</v>
      </c>
      <c r="C409" s="316">
        <v>2</v>
      </c>
      <c r="D409" s="218" t="s">
        <v>1922</v>
      </c>
      <c r="E409" s="71">
        <v>44483</v>
      </c>
      <c r="F409" s="71">
        <v>44484</v>
      </c>
      <c r="G409" s="71">
        <v>44484</v>
      </c>
      <c r="I409" s="316" t="s">
        <v>139</v>
      </c>
      <c r="L409" s="316" t="s">
        <v>1574</v>
      </c>
    </row>
    <row r="410" spans="1:13" x14ac:dyDescent="0.4">
      <c r="B410" s="69" t="s">
        <v>1920</v>
      </c>
      <c r="C410" s="316">
        <v>3</v>
      </c>
      <c r="D410" s="218" t="s">
        <v>1923</v>
      </c>
      <c r="E410" s="71">
        <v>44483</v>
      </c>
      <c r="F410" s="71">
        <v>44484</v>
      </c>
      <c r="G410" s="71">
        <v>44484</v>
      </c>
      <c r="I410" s="316" t="s">
        <v>139</v>
      </c>
      <c r="L410" s="316" t="s">
        <v>1574</v>
      </c>
    </row>
    <row r="411" spans="1:13" ht="33" customHeight="1" x14ac:dyDescent="0.4">
      <c r="B411" s="69" t="s">
        <v>1920</v>
      </c>
      <c r="C411" s="316">
        <v>4</v>
      </c>
      <c r="D411" s="218" t="s">
        <v>1924</v>
      </c>
      <c r="E411" s="71">
        <v>44483</v>
      </c>
      <c r="F411" s="71">
        <v>44484</v>
      </c>
      <c r="G411" s="71">
        <v>44484</v>
      </c>
      <c r="I411" s="316" t="s">
        <v>139</v>
      </c>
    </row>
    <row r="412" spans="1:13" x14ac:dyDescent="0.4">
      <c r="B412" s="69" t="s">
        <v>1920</v>
      </c>
      <c r="C412" s="316">
        <v>5</v>
      </c>
      <c r="D412" s="218" t="s">
        <v>1925</v>
      </c>
      <c r="E412" s="71">
        <v>44483</v>
      </c>
      <c r="F412" s="71">
        <v>44484</v>
      </c>
      <c r="G412" s="71">
        <v>44484</v>
      </c>
      <c r="I412" s="316" t="s">
        <v>139</v>
      </c>
    </row>
    <row r="413" spans="1:13" x14ac:dyDescent="0.4">
      <c r="A413" s="316" t="s">
        <v>1147</v>
      </c>
      <c r="B413" s="69" t="str">
        <f>VLOOKUP(A413,URS確認!$E:$F,2,FALSE)</f>
        <v>消債條列JCIC報送資料歷程查詢(041)</v>
      </c>
      <c r="C413" s="316">
        <v>1</v>
      </c>
      <c r="D413" s="218" t="s">
        <v>1926</v>
      </c>
      <c r="E413" s="71">
        <v>44483</v>
      </c>
      <c r="F413" s="71">
        <v>44484</v>
      </c>
      <c r="G413" s="71">
        <v>44484</v>
      </c>
      <c r="I413" s="316" t="s">
        <v>139</v>
      </c>
    </row>
    <row r="414" spans="1:13" ht="33" customHeight="1" x14ac:dyDescent="0.4">
      <c r="A414" s="316" t="s">
        <v>1159</v>
      </c>
      <c r="B414" s="69" t="str">
        <f>VLOOKUP(A414,URS確認!$E:$F,2,FALSE)</f>
        <v>消債條列JCIC報送資料歷程查詢(047)</v>
      </c>
      <c r="C414" s="316">
        <v>1</v>
      </c>
      <c r="D414" s="218" t="s">
        <v>1927</v>
      </c>
      <c r="E414" s="71">
        <v>44483</v>
      </c>
      <c r="F414" s="71">
        <v>44484</v>
      </c>
      <c r="G414" s="71">
        <v>44484</v>
      </c>
      <c r="I414" s="316" t="s">
        <v>139</v>
      </c>
    </row>
    <row r="415" spans="1:13" x14ac:dyDescent="0.4">
      <c r="A415" s="316" t="s">
        <v>1161</v>
      </c>
      <c r="B415" s="69" t="str">
        <f>VLOOKUP(A415,URS確認!$E:$F,2,FALSE)</f>
        <v>消債條列JCIC報送資料歷程查詢(048)</v>
      </c>
      <c r="C415" s="316">
        <v>1</v>
      </c>
      <c r="D415" s="218" t="s">
        <v>1928</v>
      </c>
      <c r="E415" s="71">
        <v>44483</v>
      </c>
      <c r="F415" s="71">
        <v>44484</v>
      </c>
      <c r="G415" s="71">
        <v>44484</v>
      </c>
      <c r="I415" s="316" t="s">
        <v>139</v>
      </c>
    </row>
    <row r="416" spans="1:13" x14ac:dyDescent="0.4">
      <c r="A416" s="316" t="s">
        <v>1207</v>
      </c>
      <c r="B416" s="69" t="str">
        <f>VLOOKUP(A416,URS確認!$E:$F,2,FALSE)</f>
        <v>消債條列JCIC報送資料歷程查詢(570)</v>
      </c>
      <c r="C416" s="316">
        <v>1</v>
      </c>
      <c r="D416" s="218" t="s">
        <v>1929</v>
      </c>
      <c r="E416" s="71">
        <v>44483</v>
      </c>
      <c r="F416" s="71">
        <v>44484</v>
      </c>
      <c r="G416" s="71">
        <v>44484</v>
      </c>
      <c r="I416" s="316" t="s">
        <v>139</v>
      </c>
    </row>
    <row r="417" spans="1:13" x14ac:dyDescent="0.4">
      <c r="A417" s="316" t="s">
        <v>642</v>
      </c>
      <c r="B417" s="69" t="str">
        <f>VLOOKUP(A417,URS確認!$E:$F,2,FALSE)</f>
        <v xml:space="preserve">入帳檔上傳作業                       </v>
      </c>
      <c r="C417" s="316">
        <v>1</v>
      </c>
      <c r="D417" s="218" t="s">
        <v>1930</v>
      </c>
      <c r="E417" s="71">
        <v>44484</v>
      </c>
      <c r="F417" s="71">
        <v>44505</v>
      </c>
      <c r="G417" s="316"/>
      <c r="I417" s="316" t="str">
        <f>VLOOKUP(A417,URS確認!E:I,5,FALSE)</f>
        <v>陳昱衡</v>
      </c>
    </row>
    <row r="418" spans="1:13" ht="49.5" customHeight="1" x14ac:dyDescent="0.4">
      <c r="A418" s="316" t="s">
        <v>669</v>
      </c>
      <c r="B418" s="69" t="str">
        <f>VLOOKUP(A418,URS確認!$E:$F,2,FALSE)</f>
        <v>產生銀扣失敗通知</v>
      </c>
      <c r="C418" s="316">
        <v>1</v>
      </c>
      <c r="D418" s="218" t="s">
        <v>1931</v>
      </c>
      <c r="E418" s="71">
        <v>44484</v>
      </c>
      <c r="F418" s="71">
        <v>44530</v>
      </c>
      <c r="G418" s="71">
        <v>44530</v>
      </c>
      <c r="I418" s="316" t="s">
        <v>195</v>
      </c>
    </row>
    <row r="419" spans="1:13" x14ac:dyDescent="0.4">
      <c r="A419" s="316" t="s">
        <v>663</v>
      </c>
      <c r="B419" s="69" t="str">
        <f>VLOOKUP(A419,URS確認!$E:$F,2,FALSE)</f>
        <v>整批勾選處理</v>
      </c>
      <c r="C419" s="316">
        <v>1</v>
      </c>
      <c r="D419" s="218" t="s">
        <v>1932</v>
      </c>
      <c r="E419" s="71">
        <v>44484</v>
      </c>
      <c r="F419" s="71">
        <v>44504</v>
      </c>
      <c r="G419" s="71">
        <v>44504</v>
      </c>
      <c r="I419" s="316" t="s">
        <v>195</v>
      </c>
    </row>
    <row r="420" spans="1:13" ht="33" customHeight="1" x14ac:dyDescent="0.4">
      <c r="A420" s="316" t="s">
        <v>652</v>
      </c>
      <c r="B420" s="69" t="str">
        <f>VLOOKUP(A420,URS確認!$E:$F,2,FALSE)</f>
        <v xml:space="preserve">整批入帳作業                         </v>
      </c>
      <c r="C420" s="316">
        <v>1</v>
      </c>
      <c r="D420" s="218" t="s">
        <v>1933</v>
      </c>
      <c r="E420" s="71">
        <v>44484</v>
      </c>
      <c r="F420" s="71">
        <v>44504</v>
      </c>
      <c r="G420" s="71">
        <v>44504</v>
      </c>
      <c r="I420" s="316" t="s">
        <v>195</v>
      </c>
    </row>
    <row r="421" spans="1:13" x14ac:dyDescent="0.4">
      <c r="A421" s="316" t="s">
        <v>652</v>
      </c>
      <c r="B421" s="69" t="str">
        <f>VLOOKUP(A421,URS確認!$E:$F,2,FALSE)</f>
        <v xml:space="preserve">整批入帳作業                         </v>
      </c>
      <c r="C421" s="316">
        <v>2</v>
      </c>
      <c r="D421" s="218" t="s">
        <v>1934</v>
      </c>
      <c r="E421" s="71">
        <v>44484</v>
      </c>
      <c r="F421" s="71">
        <v>44504</v>
      </c>
      <c r="G421" s="71">
        <v>44504</v>
      </c>
      <c r="I421" s="316" t="s">
        <v>195</v>
      </c>
    </row>
    <row r="422" spans="1:13" x14ac:dyDescent="0.4">
      <c r="A422" s="316" t="s">
        <v>661</v>
      </c>
      <c r="B422" s="69" t="str">
        <f>VLOOKUP(A422,URS確認!$E:$F,2,FALSE)</f>
        <v xml:space="preserve">整批入帳明細查詢(By日期區間)         </v>
      </c>
      <c r="C422" s="316">
        <v>1</v>
      </c>
      <c r="D422" s="218" t="s">
        <v>1935</v>
      </c>
      <c r="E422" s="71">
        <v>44484</v>
      </c>
      <c r="F422" s="71">
        <v>44510</v>
      </c>
      <c r="G422" s="71">
        <v>44510</v>
      </c>
      <c r="I422" s="316" t="s">
        <v>195</v>
      </c>
    </row>
    <row r="423" spans="1:13" ht="49.5" customHeight="1" x14ac:dyDescent="0.4">
      <c r="A423" s="316" t="s">
        <v>474</v>
      </c>
      <c r="B423" s="69" t="str">
        <f>VLOOKUP(A423,URS確認!$E:$F,2,FALSE)</f>
        <v xml:space="preserve">銀行扣款檔資料查詢                   </v>
      </c>
      <c r="C423" s="316">
        <v>1</v>
      </c>
      <c r="D423" s="218" t="s">
        <v>1936</v>
      </c>
      <c r="E423" s="71">
        <v>44484</v>
      </c>
      <c r="F423" s="71">
        <v>44504</v>
      </c>
      <c r="G423" s="71">
        <v>44504</v>
      </c>
      <c r="I423" s="316" t="s">
        <v>195</v>
      </c>
    </row>
    <row r="424" spans="1:13" x14ac:dyDescent="0.4">
      <c r="B424" s="69" t="s">
        <v>1900</v>
      </c>
      <c r="C424" s="316">
        <v>1</v>
      </c>
      <c r="D424" s="218" t="s">
        <v>1937</v>
      </c>
      <c r="E424" s="71">
        <v>44484</v>
      </c>
      <c r="F424" s="71">
        <v>44530</v>
      </c>
      <c r="G424" s="71">
        <v>44530</v>
      </c>
      <c r="I424" s="316" t="s">
        <v>195</v>
      </c>
    </row>
    <row r="425" spans="1:13" x14ac:dyDescent="0.4">
      <c r="B425" s="69" t="s">
        <v>1900</v>
      </c>
      <c r="C425" s="316">
        <v>2</v>
      </c>
      <c r="D425" s="218" t="s">
        <v>1938</v>
      </c>
      <c r="E425" s="71">
        <v>44484</v>
      </c>
      <c r="F425" s="71">
        <v>44530</v>
      </c>
      <c r="G425" s="71">
        <v>44530</v>
      </c>
      <c r="I425" s="316" t="s">
        <v>195</v>
      </c>
    </row>
    <row r="426" spans="1:13" ht="87.75" customHeight="1" x14ac:dyDescent="0.3">
      <c r="A426" s="316" t="s">
        <v>726</v>
      </c>
      <c r="B426" s="69" t="s">
        <v>1939</v>
      </c>
      <c r="C426" s="316">
        <v>1</v>
      </c>
      <c r="D426" s="74" t="s">
        <v>1940</v>
      </c>
      <c r="E426" s="71">
        <v>44487</v>
      </c>
      <c r="F426" s="71">
        <v>44496</v>
      </c>
      <c r="G426" s="71">
        <v>44496</v>
      </c>
      <c r="H426" s="71">
        <v>44510</v>
      </c>
      <c r="I426" s="316" t="str">
        <f>VLOOKUP(A426,URS確認!E:I,5,FALSE)</f>
        <v>余家興</v>
      </c>
      <c r="L426" s="316" t="s">
        <v>1505</v>
      </c>
    </row>
    <row r="427" spans="1:13" x14ac:dyDescent="0.3">
      <c r="A427" s="316" t="s">
        <v>1941</v>
      </c>
      <c r="B427" s="69" t="s">
        <v>1942</v>
      </c>
      <c r="C427" s="316">
        <v>1</v>
      </c>
      <c r="D427" s="74" t="s">
        <v>1943</v>
      </c>
      <c r="E427" s="71">
        <v>44487</v>
      </c>
      <c r="F427" s="71">
        <v>44545</v>
      </c>
      <c r="G427" s="316"/>
      <c r="I427" s="316" t="s">
        <v>1557</v>
      </c>
    </row>
    <row r="428" spans="1:13" x14ac:dyDescent="0.3">
      <c r="A428" s="316" t="s">
        <v>806</v>
      </c>
      <c r="B428" s="69" t="str">
        <f>VLOOKUP(A428,URS確認!$E:$F,2,FALSE)</f>
        <v>核心傳票相關單獨作業</v>
      </c>
      <c r="C428" s="316">
        <v>1</v>
      </c>
      <c r="D428" s="74" t="s">
        <v>1944</v>
      </c>
      <c r="E428" s="71">
        <v>44487</v>
      </c>
      <c r="F428" s="71">
        <v>44494</v>
      </c>
      <c r="G428" s="71">
        <v>44494</v>
      </c>
      <c r="H428" s="71">
        <v>44494</v>
      </c>
      <c r="I428" s="316" t="str">
        <f>VLOOKUP(A428,URS確認!E:I,5,FALSE)</f>
        <v>楊智誠</v>
      </c>
      <c r="L428" s="316" t="s">
        <v>1505</v>
      </c>
    </row>
    <row r="429" spans="1:13" ht="33" customHeight="1" x14ac:dyDescent="0.3">
      <c r="B429" s="69" t="s">
        <v>1945</v>
      </c>
      <c r="C429" s="316">
        <v>1</v>
      </c>
      <c r="D429" s="74" t="s">
        <v>1946</v>
      </c>
      <c r="E429" s="71">
        <v>44488</v>
      </c>
      <c r="F429" s="71">
        <v>44499</v>
      </c>
      <c r="G429" s="71">
        <v>44499</v>
      </c>
      <c r="I429" s="316" t="s">
        <v>195</v>
      </c>
      <c r="M429" s="316" t="s">
        <v>1521</v>
      </c>
    </row>
    <row r="430" spans="1:13" x14ac:dyDescent="0.3">
      <c r="B430" s="69" t="s">
        <v>1947</v>
      </c>
      <c r="C430" s="316">
        <v>1</v>
      </c>
      <c r="D430" s="74" t="s">
        <v>1948</v>
      </c>
      <c r="E430" s="71">
        <v>44488</v>
      </c>
      <c r="F430" s="71">
        <v>44512</v>
      </c>
      <c r="G430" s="71">
        <v>44512</v>
      </c>
      <c r="I430" s="316" t="s">
        <v>195</v>
      </c>
      <c r="M430" s="316" t="s">
        <v>1521</v>
      </c>
    </row>
    <row r="431" spans="1:13" x14ac:dyDescent="0.3">
      <c r="A431" s="316" t="s">
        <v>468</v>
      </c>
      <c r="B431" s="69" t="str">
        <f>VLOOKUP(A431,URS確認!$E:$F,2,FALSE)</f>
        <v xml:space="preserve">保險單明細資料查詢       </v>
      </c>
      <c r="C431" s="316">
        <v>1</v>
      </c>
      <c r="D431" s="74" t="s">
        <v>1949</v>
      </c>
      <c r="E431" s="71">
        <v>44488</v>
      </c>
      <c r="F431" s="71">
        <v>44504</v>
      </c>
      <c r="G431" s="71">
        <v>44504</v>
      </c>
      <c r="I431" s="316" t="s">
        <v>195</v>
      </c>
      <c r="L431" s="316" t="s">
        <v>1505</v>
      </c>
    </row>
    <row r="432" spans="1:13" ht="33" customHeight="1" x14ac:dyDescent="0.3">
      <c r="A432" s="316" t="s">
        <v>468</v>
      </c>
      <c r="B432" s="69" t="str">
        <f>VLOOKUP(A432,URS確認!$E:$F,2,FALSE)</f>
        <v xml:space="preserve">保險單明細資料查詢       </v>
      </c>
      <c r="C432" s="316">
        <v>2</v>
      </c>
      <c r="D432" s="74" t="s">
        <v>1950</v>
      </c>
      <c r="E432" s="71">
        <v>44488</v>
      </c>
      <c r="F432" s="71">
        <v>44504</v>
      </c>
      <c r="G432" s="71">
        <v>44504</v>
      </c>
      <c r="I432" s="316" t="s">
        <v>195</v>
      </c>
      <c r="L432" s="316" t="s">
        <v>1505</v>
      </c>
    </row>
    <row r="433" spans="1:13" ht="66" customHeight="1" x14ac:dyDescent="0.3">
      <c r="A433" s="316" t="s">
        <v>762</v>
      </c>
      <c r="B433" s="69" t="str">
        <f>VLOOKUP(A433,URS確認!$E:$F,2,FALSE)</f>
        <v xml:space="preserve">火險保費未繳轉借支作業     </v>
      </c>
      <c r="C433" s="316">
        <v>1</v>
      </c>
      <c r="D433" s="74" t="s">
        <v>1951</v>
      </c>
      <c r="E433" s="71">
        <v>44488</v>
      </c>
      <c r="F433" s="71">
        <v>44510</v>
      </c>
      <c r="G433" s="71">
        <v>44508</v>
      </c>
      <c r="I433" s="316" t="s">
        <v>195</v>
      </c>
      <c r="L433" s="316" t="s">
        <v>1505</v>
      </c>
    </row>
    <row r="434" spans="1:13" ht="33" customHeight="1" x14ac:dyDescent="0.3">
      <c r="A434" s="316" t="s">
        <v>766</v>
      </c>
      <c r="B434" s="69" t="str">
        <f>VLOOKUP(A434,URS確認!$E:$F,2,FALSE)</f>
        <v xml:space="preserve">火險佣金作業               </v>
      </c>
      <c r="C434" s="316">
        <v>1</v>
      </c>
      <c r="D434" s="74" t="s">
        <v>1952</v>
      </c>
      <c r="E434" s="71">
        <v>44488</v>
      </c>
      <c r="F434" s="71">
        <v>44505</v>
      </c>
      <c r="G434" s="71">
        <v>44505</v>
      </c>
      <c r="I434" s="316" t="s">
        <v>195</v>
      </c>
      <c r="L434" s="316" t="s">
        <v>1505</v>
      </c>
    </row>
    <row r="435" spans="1:13" ht="33" customHeight="1" x14ac:dyDescent="0.3">
      <c r="A435" s="316" t="s">
        <v>766</v>
      </c>
      <c r="B435" s="69" t="str">
        <f>VLOOKUP(A435,URS確認!$E:$F,2,FALSE)</f>
        <v xml:space="preserve">火險佣金作業               </v>
      </c>
      <c r="C435" s="316">
        <v>2</v>
      </c>
      <c r="D435" s="74" t="s">
        <v>1953</v>
      </c>
      <c r="E435" s="71">
        <v>44488</v>
      </c>
      <c r="F435" s="71">
        <v>44505</v>
      </c>
      <c r="G435" s="71">
        <v>44505</v>
      </c>
      <c r="I435" s="316" t="s">
        <v>195</v>
      </c>
      <c r="L435" s="316" t="s">
        <v>1505</v>
      </c>
    </row>
    <row r="436" spans="1:13" ht="33" customHeight="1" x14ac:dyDescent="0.3">
      <c r="B436" s="69" t="s">
        <v>1954</v>
      </c>
      <c r="C436" s="316">
        <v>1</v>
      </c>
      <c r="D436" s="74" t="s">
        <v>1955</v>
      </c>
      <c r="E436" s="71">
        <v>44488</v>
      </c>
      <c r="F436" s="71">
        <v>44505</v>
      </c>
      <c r="G436" s="71">
        <v>44505</v>
      </c>
      <c r="I436" s="316" t="s">
        <v>195</v>
      </c>
      <c r="L436" s="316" t="s">
        <v>1505</v>
      </c>
    </row>
    <row r="437" spans="1:13" ht="33" customHeight="1" x14ac:dyDescent="0.3">
      <c r="B437" s="69" t="s">
        <v>1954</v>
      </c>
      <c r="C437" s="316">
        <v>2</v>
      </c>
      <c r="D437" s="74" t="s">
        <v>1956</v>
      </c>
      <c r="E437" s="71">
        <v>44488</v>
      </c>
      <c r="F437" s="71">
        <v>44505</v>
      </c>
      <c r="G437" s="71">
        <v>44505</v>
      </c>
      <c r="I437" s="316" t="s">
        <v>195</v>
      </c>
      <c r="L437" s="316" t="s">
        <v>1505</v>
      </c>
    </row>
    <row r="438" spans="1:13" ht="49.5" customHeight="1" x14ac:dyDescent="0.3">
      <c r="B438" s="69" t="s">
        <v>1954</v>
      </c>
      <c r="C438" s="316">
        <v>3</v>
      </c>
      <c r="D438" s="74" t="s">
        <v>1957</v>
      </c>
      <c r="E438" s="71">
        <v>44488</v>
      </c>
      <c r="F438" s="71">
        <v>44508</v>
      </c>
      <c r="G438" s="71">
        <v>44508</v>
      </c>
      <c r="I438" s="316" t="s">
        <v>195</v>
      </c>
      <c r="L438" s="316" t="s">
        <v>1505</v>
      </c>
    </row>
    <row r="439" spans="1:13" x14ac:dyDescent="0.3">
      <c r="A439" s="316" t="s">
        <v>1484</v>
      </c>
      <c r="B439" s="69" t="e">
        <f>VLOOKUP(A439,URS確認!$E:$F,2,FALSE)</f>
        <v>#N/A</v>
      </c>
      <c r="C439" s="316">
        <v>1</v>
      </c>
      <c r="D439" s="74" t="s">
        <v>1958</v>
      </c>
      <c r="E439" s="71">
        <v>44488</v>
      </c>
      <c r="F439" s="71">
        <v>44530</v>
      </c>
      <c r="G439" s="71">
        <v>44530</v>
      </c>
      <c r="I439" s="316" t="e">
        <f>VLOOKUP(A439,URS確認!E:I,5,FALSE)</f>
        <v>#N/A</v>
      </c>
      <c r="L439" s="316" t="s">
        <v>1505</v>
      </c>
    </row>
    <row r="440" spans="1:13" x14ac:dyDescent="0.3">
      <c r="A440" s="316" t="s">
        <v>718</v>
      </c>
      <c r="B440" s="69" t="str">
        <f>VLOOKUP(A440,URS確認!$E:$F,2,FALSE)</f>
        <v>暫收款銷帳</v>
      </c>
      <c r="C440" s="316">
        <v>1</v>
      </c>
      <c r="D440" s="74" t="s">
        <v>1959</v>
      </c>
      <c r="E440" s="71">
        <v>44488</v>
      </c>
      <c r="F440" s="71">
        <v>44496</v>
      </c>
      <c r="G440" s="71">
        <v>44496</v>
      </c>
      <c r="H440" s="71">
        <v>44510</v>
      </c>
      <c r="I440" s="316" t="str">
        <f>VLOOKUP(A440,URS確認!E:I,5,FALSE)</f>
        <v>余家興</v>
      </c>
      <c r="L440" s="316" t="s">
        <v>1505</v>
      </c>
    </row>
    <row r="441" spans="1:13" ht="61.5" customHeight="1" x14ac:dyDescent="0.3">
      <c r="A441" s="316" t="s">
        <v>718</v>
      </c>
      <c r="B441" s="69" t="str">
        <f>VLOOKUP(A441,URS確認!$E:$F,2,FALSE)</f>
        <v>暫收款銷帳</v>
      </c>
      <c r="C441" s="316">
        <v>2</v>
      </c>
      <c r="D441" s="74" t="s">
        <v>1960</v>
      </c>
      <c r="E441" s="71">
        <v>44488</v>
      </c>
      <c r="F441" s="71">
        <v>44495</v>
      </c>
      <c r="G441" s="71">
        <v>44495</v>
      </c>
      <c r="H441" s="71">
        <v>44510</v>
      </c>
      <c r="I441" s="316" t="str">
        <f>VLOOKUP(A441,URS確認!E:I,5,FALSE)</f>
        <v>余家興</v>
      </c>
      <c r="L441" s="316" t="s">
        <v>1505</v>
      </c>
    </row>
    <row r="442" spans="1:13" x14ac:dyDescent="0.3">
      <c r="A442" s="316" t="s">
        <v>380</v>
      </c>
      <c r="B442" s="69" t="str">
        <f>VLOOKUP(A442,URS確認!$E:$F,2,FALSE)</f>
        <v xml:space="preserve">應處理清單      </v>
      </c>
      <c r="C442" s="316">
        <v>1</v>
      </c>
      <c r="D442" s="74" t="s">
        <v>1961</v>
      </c>
      <c r="E442" s="71">
        <v>44488</v>
      </c>
      <c r="F442" s="71">
        <v>44545</v>
      </c>
      <c r="G442" s="71">
        <v>44539</v>
      </c>
      <c r="I442" s="316" t="str">
        <f>VLOOKUP(A442,URS確認!E:I,5,FALSE)</f>
        <v>余家興</v>
      </c>
      <c r="M442" s="316" t="s">
        <v>1521</v>
      </c>
    </row>
    <row r="443" spans="1:13" ht="33" customHeight="1" x14ac:dyDescent="0.3">
      <c r="B443" s="69" t="s">
        <v>1962</v>
      </c>
      <c r="C443" s="316">
        <v>1</v>
      </c>
      <c r="D443" s="74" t="s">
        <v>1963</v>
      </c>
      <c r="E443" s="71">
        <v>44489</v>
      </c>
      <c r="F443" s="71">
        <v>44545</v>
      </c>
      <c r="G443" s="316"/>
      <c r="M443" s="316" t="s">
        <v>1521</v>
      </c>
    </row>
    <row r="444" spans="1:13" x14ac:dyDescent="0.3">
      <c r="A444" s="316" t="s">
        <v>847</v>
      </c>
      <c r="B444" s="69" t="str">
        <f>VLOOKUP(A444,URS確認!$E:$F,2,FALSE)</f>
        <v>指標利率種類查詢</v>
      </c>
      <c r="C444" s="316">
        <v>1</v>
      </c>
      <c r="D444" s="74" t="s">
        <v>1964</v>
      </c>
      <c r="E444" s="71">
        <v>44489</v>
      </c>
      <c r="F444" s="71">
        <v>44494</v>
      </c>
      <c r="G444" s="71">
        <v>44494</v>
      </c>
      <c r="H444" s="71">
        <v>44494</v>
      </c>
      <c r="I444" s="316" t="str">
        <f>VLOOKUP(A444,URS確認!E:I,5,FALSE)</f>
        <v>楊智誠</v>
      </c>
      <c r="L444" s="316" t="s">
        <v>1505</v>
      </c>
    </row>
    <row r="445" spans="1:13" ht="66" customHeight="1" x14ac:dyDescent="0.3">
      <c r="A445" s="316" t="s">
        <v>849</v>
      </c>
      <c r="B445" s="69" t="str">
        <f>VLOOKUP(A445,URS確認!$E:$F,2,FALSE)</f>
        <v>指標利率資料查詢</v>
      </c>
      <c r="C445" s="316">
        <v>1</v>
      </c>
      <c r="D445" s="74" t="s">
        <v>1965</v>
      </c>
      <c r="E445" s="71">
        <v>44489</v>
      </c>
      <c r="F445" s="71">
        <v>44494</v>
      </c>
      <c r="G445" s="71">
        <v>44494</v>
      </c>
      <c r="H445" s="71">
        <v>44494</v>
      </c>
      <c r="I445" s="316" t="str">
        <f>VLOOKUP(A445,URS確認!E:I,5,FALSE)</f>
        <v>楊智誠</v>
      </c>
      <c r="L445" s="316" t="s">
        <v>1505</v>
      </c>
    </row>
    <row r="446" spans="1:13" ht="99" customHeight="1" x14ac:dyDescent="0.3">
      <c r="A446" s="316" t="s">
        <v>849</v>
      </c>
      <c r="B446" s="69" t="str">
        <f>VLOOKUP(A446,URS確認!$E:$F,2,FALSE)</f>
        <v>指標利率資料查詢</v>
      </c>
      <c r="C446" s="316">
        <v>2</v>
      </c>
      <c r="D446" s="74" t="s">
        <v>1966</v>
      </c>
      <c r="E446" s="71">
        <v>44489</v>
      </c>
      <c r="F446" s="71">
        <v>44494</v>
      </c>
      <c r="G446" s="71">
        <v>44494</v>
      </c>
      <c r="H446" s="71">
        <v>44494</v>
      </c>
      <c r="I446" s="316" t="str">
        <f>VLOOKUP(A446,URS確認!E:I,5,FALSE)</f>
        <v>楊智誠</v>
      </c>
      <c r="L446" s="316" t="s">
        <v>1505</v>
      </c>
    </row>
    <row r="447" spans="1:13" x14ac:dyDescent="0.3">
      <c r="A447" s="316" t="s">
        <v>853</v>
      </c>
      <c r="B447" s="69" t="str">
        <f>VLOOKUP(A447,URS確認!$E:$F,2,FALSE)</f>
        <v>指標利率登錄/維護</v>
      </c>
      <c r="C447" s="316">
        <v>1</v>
      </c>
      <c r="D447" s="74" t="s">
        <v>1967</v>
      </c>
      <c r="E447" s="71">
        <v>44489</v>
      </c>
      <c r="F447" s="71">
        <v>44494</v>
      </c>
      <c r="G447" s="71">
        <v>44494</v>
      </c>
      <c r="H447" s="71">
        <v>44494</v>
      </c>
      <c r="I447" s="316" t="str">
        <f>VLOOKUP(A447,URS確認!E:I,5,FALSE)</f>
        <v>楊智誠</v>
      </c>
      <c r="L447" s="316" t="s">
        <v>1505</v>
      </c>
    </row>
    <row r="448" spans="1:13" ht="66" customHeight="1" x14ac:dyDescent="0.3">
      <c r="A448" s="316" t="s">
        <v>853</v>
      </c>
      <c r="B448" s="69" t="str">
        <f>VLOOKUP(A448,URS確認!$E:$F,2,FALSE)</f>
        <v>指標利率登錄/維護</v>
      </c>
      <c r="C448" s="316">
        <v>2</v>
      </c>
      <c r="D448" s="74" t="s">
        <v>1968</v>
      </c>
      <c r="E448" s="71">
        <v>44489</v>
      </c>
      <c r="F448" s="71">
        <v>44494</v>
      </c>
      <c r="G448" s="71">
        <v>44494</v>
      </c>
      <c r="H448" s="71">
        <v>44494</v>
      </c>
      <c r="I448" s="316" t="str">
        <f>VLOOKUP(A448,URS確認!E:I,5,FALSE)</f>
        <v>楊智誠</v>
      </c>
      <c r="L448" s="316" t="s">
        <v>1505</v>
      </c>
    </row>
    <row r="449" spans="1:13" ht="66" customHeight="1" x14ac:dyDescent="0.3">
      <c r="A449" s="316" t="s">
        <v>853</v>
      </c>
      <c r="B449" s="69" t="str">
        <f>VLOOKUP(A449,URS確認!$E:$F,2,FALSE)</f>
        <v>指標利率登錄/維護</v>
      </c>
      <c r="C449" s="316">
        <v>3</v>
      </c>
      <c r="D449" s="74" t="s">
        <v>1969</v>
      </c>
      <c r="E449" s="71">
        <v>44489</v>
      </c>
      <c r="F449" s="71">
        <v>44494</v>
      </c>
      <c r="G449" s="71">
        <v>44494</v>
      </c>
      <c r="H449" s="71">
        <v>44494</v>
      </c>
      <c r="I449" s="316" t="str">
        <f>VLOOKUP(A449,URS確認!E:I,5,FALSE)</f>
        <v>楊智誠</v>
      </c>
      <c r="L449" s="316" t="s">
        <v>1505</v>
      </c>
    </row>
    <row r="450" spans="1:13" ht="33" customHeight="1" x14ac:dyDescent="0.3">
      <c r="A450" s="316" t="s">
        <v>832</v>
      </c>
      <c r="B450" s="69" t="str">
        <f>VLOOKUP(A450,URS確認!$E:$F,2,FALSE)</f>
        <v xml:space="preserve">產生利率即將變動資料                 </v>
      </c>
      <c r="C450" s="316">
        <v>1</v>
      </c>
      <c r="D450" s="74" t="s">
        <v>1970</v>
      </c>
      <c r="E450" s="71">
        <v>44490</v>
      </c>
      <c r="F450" s="71">
        <v>44504</v>
      </c>
      <c r="G450" s="71">
        <v>44504</v>
      </c>
      <c r="I450" s="316" t="s">
        <v>195</v>
      </c>
      <c r="L450" s="316" t="s">
        <v>1505</v>
      </c>
    </row>
    <row r="451" spans="1:13" ht="82.5" customHeight="1" x14ac:dyDescent="0.3">
      <c r="A451" s="316" t="s">
        <v>832</v>
      </c>
      <c r="B451" s="69" t="str">
        <f>VLOOKUP(A451,URS確認!$E:$F,2,FALSE)</f>
        <v xml:space="preserve">產生利率即將變動資料                 </v>
      </c>
      <c r="C451" s="316">
        <v>2</v>
      </c>
      <c r="D451" s="74" t="s">
        <v>1971</v>
      </c>
      <c r="E451" s="71">
        <v>44490</v>
      </c>
      <c r="F451" s="126" t="s">
        <v>1972</v>
      </c>
      <c r="G451" s="126" t="s">
        <v>1972</v>
      </c>
      <c r="I451" s="316" t="s">
        <v>195</v>
      </c>
      <c r="L451" s="316" t="s">
        <v>1505</v>
      </c>
    </row>
    <row r="452" spans="1:13" ht="33" customHeight="1" x14ac:dyDescent="0.3">
      <c r="A452" s="316" t="s">
        <v>832</v>
      </c>
      <c r="B452" s="69" t="str">
        <f>VLOOKUP(A452,URS確認!$E:$F,2,FALSE)</f>
        <v xml:space="preserve">產生利率即將變動資料                 </v>
      </c>
      <c r="C452" s="316">
        <v>3</v>
      </c>
      <c r="D452" s="74" t="s">
        <v>1973</v>
      </c>
      <c r="E452" s="71">
        <v>44490</v>
      </c>
      <c r="F452" s="71">
        <v>44530</v>
      </c>
      <c r="G452" s="71">
        <v>44530</v>
      </c>
      <c r="I452" s="316" t="s">
        <v>1898</v>
      </c>
      <c r="M452" s="316" t="s">
        <v>1521</v>
      </c>
    </row>
    <row r="453" spans="1:13" x14ac:dyDescent="0.3">
      <c r="A453" s="316" t="s">
        <v>834</v>
      </c>
      <c r="B453" s="69" t="str">
        <f>VLOOKUP(A453,URS確認!$E:$F,2,FALSE)</f>
        <v>利率調整清單</v>
      </c>
      <c r="C453" s="316">
        <v>1</v>
      </c>
      <c r="D453" s="74" t="s">
        <v>1974</v>
      </c>
      <c r="E453" s="71">
        <v>44490</v>
      </c>
      <c r="F453" s="71">
        <v>44504</v>
      </c>
      <c r="G453" s="71">
        <v>44504</v>
      </c>
      <c r="I453" s="316" t="s">
        <v>195</v>
      </c>
      <c r="L453" s="316" t="s">
        <v>1505</v>
      </c>
    </row>
    <row r="454" spans="1:13" ht="33" customHeight="1" x14ac:dyDescent="0.3">
      <c r="A454" s="316" t="s">
        <v>834</v>
      </c>
      <c r="B454" s="69" t="str">
        <f>VLOOKUP(A454,URS確認!$E:$F,2,FALSE)</f>
        <v>利率調整清單</v>
      </c>
      <c r="C454" s="316">
        <v>2</v>
      </c>
      <c r="D454" s="74" t="s">
        <v>1975</v>
      </c>
      <c r="E454" s="71">
        <v>44490</v>
      </c>
      <c r="F454" s="71">
        <v>44512</v>
      </c>
      <c r="G454" s="71">
        <v>44512</v>
      </c>
      <c r="I454" s="316" t="s">
        <v>195</v>
      </c>
      <c r="L454" s="316" t="s">
        <v>1505</v>
      </c>
    </row>
    <row r="455" spans="1:13" x14ac:dyDescent="0.3">
      <c r="A455" s="316" t="s">
        <v>834</v>
      </c>
      <c r="B455" s="69" t="str">
        <f>VLOOKUP(A455,URS確認!$E:$F,2,FALSE)</f>
        <v>利率調整清單</v>
      </c>
      <c r="C455" s="316">
        <v>3</v>
      </c>
      <c r="D455" s="74" t="s">
        <v>1976</v>
      </c>
      <c r="E455" s="71">
        <v>44490</v>
      </c>
      <c r="F455" s="71">
        <v>44512</v>
      </c>
      <c r="G455" s="71">
        <v>44511</v>
      </c>
      <c r="I455" s="316" t="s">
        <v>195</v>
      </c>
      <c r="L455" s="316" t="s">
        <v>1505</v>
      </c>
    </row>
    <row r="456" spans="1:13" ht="33" customHeight="1" x14ac:dyDescent="0.3">
      <c r="A456" s="316" t="s">
        <v>834</v>
      </c>
      <c r="B456" s="69" t="str">
        <f>VLOOKUP(A456,URS確認!$E:$F,2,FALSE)</f>
        <v>利率調整清單</v>
      </c>
      <c r="C456" s="316">
        <v>4</v>
      </c>
      <c r="D456" s="74" t="s">
        <v>1977</v>
      </c>
      <c r="E456" s="71">
        <v>44490</v>
      </c>
      <c r="F456" s="71">
        <v>44508</v>
      </c>
      <c r="G456" s="71">
        <v>44508</v>
      </c>
      <c r="I456" s="316" t="s">
        <v>195</v>
      </c>
      <c r="L456" s="316" t="s">
        <v>1505</v>
      </c>
    </row>
    <row r="457" spans="1:13" x14ac:dyDescent="0.3">
      <c r="A457" s="316" t="s">
        <v>841</v>
      </c>
      <c r="B457" s="69" t="str">
        <f>VLOOKUP(A457,URS確認!$E:$F,2,FALSE)</f>
        <v>個別利率調整作業</v>
      </c>
      <c r="C457" s="316">
        <v>1</v>
      </c>
      <c r="D457" s="74" t="s">
        <v>1978</v>
      </c>
      <c r="E457" s="71">
        <v>44490</v>
      </c>
      <c r="F457" s="71">
        <v>44508</v>
      </c>
      <c r="G457" s="71">
        <v>44508</v>
      </c>
      <c r="I457" s="316" t="s">
        <v>195</v>
      </c>
      <c r="L457" s="316" t="s">
        <v>1505</v>
      </c>
    </row>
    <row r="458" spans="1:13" x14ac:dyDescent="0.3">
      <c r="A458" s="316" t="s">
        <v>841</v>
      </c>
      <c r="B458" s="69" t="str">
        <f>VLOOKUP(A458,URS確認!$E:$F,2,FALSE)</f>
        <v>個別利率調整作業</v>
      </c>
      <c r="C458" s="316">
        <v>2</v>
      </c>
      <c r="D458" s="74" t="s">
        <v>1979</v>
      </c>
      <c r="E458" s="71">
        <v>44490</v>
      </c>
      <c r="F458" s="71">
        <v>44504</v>
      </c>
      <c r="G458" s="71">
        <v>44504</v>
      </c>
      <c r="I458" s="316" t="s">
        <v>195</v>
      </c>
      <c r="L458" s="316" t="s">
        <v>1505</v>
      </c>
    </row>
    <row r="459" spans="1:13" x14ac:dyDescent="0.3">
      <c r="A459" s="316" t="s">
        <v>836</v>
      </c>
      <c r="B459" s="69" t="str">
        <f>VLOOKUP(A459,URS確認!$E:$F,2,FALSE)</f>
        <v>利率調整確認作業</v>
      </c>
      <c r="C459" s="316">
        <v>1</v>
      </c>
      <c r="D459" s="74" t="s">
        <v>1980</v>
      </c>
      <c r="E459" s="71">
        <v>44490</v>
      </c>
      <c r="F459" s="71">
        <v>44504</v>
      </c>
      <c r="G459" s="71">
        <v>44504</v>
      </c>
      <c r="I459" s="316" t="s">
        <v>195</v>
      </c>
      <c r="L459" s="316" t="s">
        <v>1505</v>
      </c>
    </row>
    <row r="460" spans="1:13" ht="367.5" customHeight="1" x14ac:dyDescent="0.3">
      <c r="A460" s="316" t="s">
        <v>845</v>
      </c>
      <c r="B460" s="69" t="s">
        <v>1981</v>
      </c>
      <c r="D460" s="235" t="s">
        <v>1982</v>
      </c>
      <c r="E460" s="71"/>
      <c r="F460" s="71">
        <v>44505</v>
      </c>
      <c r="G460" s="71">
        <v>44505</v>
      </c>
      <c r="I460" s="316" t="s">
        <v>195</v>
      </c>
      <c r="L460" s="316" t="s">
        <v>1505</v>
      </c>
    </row>
    <row r="461" spans="1:13" x14ac:dyDescent="0.3">
      <c r="A461" s="316" t="s">
        <v>880</v>
      </c>
      <c r="B461" s="69" t="str">
        <f>VLOOKUP(A461,URS確認!$E:$F,2,FALSE)</f>
        <v>個人房貸調整作業</v>
      </c>
      <c r="C461" s="316">
        <v>1</v>
      </c>
      <c r="D461" s="74" t="s">
        <v>1983</v>
      </c>
      <c r="E461" s="71">
        <v>44490</v>
      </c>
      <c r="F461" s="71">
        <v>44490</v>
      </c>
      <c r="G461" s="71">
        <v>44490</v>
      </c>
      <c r="H461" s="71">
        <v>44490</v>
      </c>
      <c r="I461" s="316" t="str">
        <f>VLOOKUP(A461,URS確認!E:I,5,FALSE)</f>
        <v>陳昱衡</v>
      </c>
      <c r="L461" s="316" t="s">
        <v>1505</v>
      </c>
    </row>
    <row r="462" spans="1:13" ht="66" customHeight="1" x14ac:dyDescent="0.3">
      <c r="A462" s="316" t="s">
        <v>880</v>
      </c>
      <c r="B462" s="69" t="str">
        <f>VLOOKUP(A462,URS確認!$E:$F,2,FALSE)</f>
        <v>個人房貸調整作業</v>
      </c>
      <c r="C462" s="316">
        <v>2</v>
      </c>
      <c r="D462" s="74" t="s">
        <v>1984</v>
      </c>
      <c r="E462" s="71">
        <v>44490</v>
      </c>
      <c r="F462" s="71">
        <v>44490</v>
      </c>
      <c r="G462" s="71">
        <v>44490</v>
      </c>
      <c r="H462" s="71">
        <v>44490</v>
      </c>
      <c r="I462" s="316" t="str">
        <f>VLOOKUP(A462,URS確認!E:I,5,FALSE)</f>
        <v>陳昱衡</v>
      </c>
      <c r="L462" s="316" t="s">
        <v>1505</v>
      </c>
    </row>
    <row r="463" spans="1:13" x14ac:dyDescent="0.3">
      <c r="A463" s="316" t="s">
        <v>674</v>
      </c>
      <c r="B463" s="69" t="str">
        <f>VLOOKUP(A463,URS確認!$E:$F,2,FALSE)</f>
        <v xml:space="preserve">繳息情形查詢             </v>
      </c>
      <c r="C463" s="316">
        <v>1</v>
      </c>
      <c r="D463" s="74" t="s">
        <v>1985</v>
      </c>
      <c r="E463" s="71">
        <v>44491</v>
      </c>
      <c r="F463" s="71">
        <v>44504</v>
      </c>
      <c r="G463" s="71">
        <v>44504</v>
      </c>
      <c r="H463" s="71">
        <v>44510</v>
      </c>
      <c r="I463" s="316" t="str">
        <f>VLOOKUP(A463,URS確認!E:I,5,FALSE)</f>
        <v>余家興</v>
      </c>
      <c r="L463" s="316" t="s">
        <v>1505</v>
      </c>
    </row>
    <row r="464" spans="1:13" x14ac:dyDescent="0.3">
      <c r="A464" s="316" t="s">
        <v>674</v>
      </c>
      <c r="B464" s="69" t="str">
        <f>VLOOKUP(A464,URS確認!$E:$F,2,FALSE)</f>
        <v xml:space="preserve">繳息情形查詢             </v>
      </c>
      <c r="C464" s="316">
        <v>2</v>
      </c>
      <c r="D464" s="74" t="s">
        <v>1986</v>
      </c>
      <c r="E464" s="71">
        <v>44491</v>
      </c>
      <c r="F464" s="71">
        <v>44504</v>
      </c>
      <c r="G464" s="71">
        <v>44504</v>
      </c>
      <c r="H464" s="71">
        <v>44510</v>
      </c>
      <c r="I464" s="316" t="str">
        <f>VLOOKUP(A464,URS確認!E:I,5,FALSE)</f>
        <v>余家興</v>
      </c>
      <c r="L464" s="316" t="s">
        <v>1505</v>
      </c>
    </row>
    <row r="465" spans="1:13" x14ac:dyDescent="0.3">
      <c r="A465" s="316" t="s">
        <v>677</v>
      </c>
      <c r="B465" s="69" t="str">
        <f>VLOOKUP(A465,URS確認!$E:$F,2,FALSE)</f>
        <v>計息明細查詢</v>
      </c>
      <c r="C465" s="316">
        <v>1</v>
      </c>
      <c r="D465" s="74" t="s">
        <v>1985</v>
      </c>
      <c r="E465" s="71">
        <v>44491</v>
      </c>
      <c r="F465" s="71">
        <v>44504</v>
      </c>
      <c r="G465" s="71">
        <v>44504</v>
      </c>
      <c r="H465" s="71">
        <v>44510</v>
      </c>
      <c r="I465" s="316" t="str">
        <f>VLOOKUP(A465,URS確認!E:I,5,FALSE)</f>
        <v>余家興</v>
      </c>
      <c r="L465" s="316" t="s">
        <v>1505</v>
      </c>
    </row>
    <row r="466" spans="1:13" x14ac:dyDescent="0.3">
      <c r="A466" s="316" t="s">
        <v>677</v>
      </c>
      <c r="B466" s="69" t="str">
        <f>VLOOKUP(A466,URS確認!$E:$F,2,FALSE)</f>
        <v>計息明細查詢</v>
      </c>
      <c r="C466" s="316">
        <v>2</v>
      </c>
      <c r="D466" s="74" t="s">
        <v>1987</v>
      </c>
      <c r="E466" s="71">
        <v>44491</v>
      </c>
      <c r="F466" s="71">
        <v>44504</v>
      </c>
      <c r="G466" s="71">
        <v>44504</v>
      </c>
      <c r="H466" s="71">
        <v>44510</v>
      </c>
      <c r="I466" s="316" t="str">
        <f>VLOOKUP(A466,URS確認!E:I,5,FALSE)</f>
        <v>余家興</v>
      </c>
      <c r="L466" s="316" t="s">
        <v>1505</v>
      </c>
    </row>
    <row r="467" spans="1:13" x14ac:dyDescent="0.3">
      <c r="A467" s="316" t="s">
        <v>359</v>
      </c>
      <c r="B467" s="69" t="str">
        <f>VLOOKUP(A467,URS確認!$E:$F,2,FALSE)</f>
        <v xml:space="preserve">交易內容查詢             </v>
      </c>
      <c r="C467" s="316">
        <v>1</v>
      </c>
      <c r="D467" s="74" t="s">
        <v>1988</v>
      </c>
      <c r="E467" s="71">
        <v>44491</v>
      </c>
      <c r="F467" s="71">
        <v>44510</v>
      </c>
      <c r="G467" s="71">
        <v>44510</v>
      </c>
      <c r="H467" s="71">
        <v>44510</v>
      </c>
      <c r="I467" s="316" t="str">
        <f>VLOOKUP(A467,URS確認!E:I,5,FALSE)</f>
        <v>余家興</v>
      </c>
      <c r="L467" s="316" t="s">
        <v>1505</v>
      </c>
    </row>
    <row r="468" spans="1:13" ht="34" customHeight="1" x14ac:dyDescent="0.3">
      <c r="A468" s="316" t="s">
        <v>814</v>
      </c>
      <c r="B468" s="69" t="str">
        <f>VLOOKUP(A468,URS確認!$E:$F,2,FALSE)</f>
        <v xml:space="preserve">清償作業                                </v>
      </c>
      <c r="C468" s="316">
        <v>1</v>
      </c>
      <c r="D468" s="74" t="s">
        <v>1989</v>
      </c>
      <c r="E468" s="71">
        <v>44491</v>
      </c>
      <c r="F468" s="71">
        <v>44504</v>
      </c>
      <c r="G468" s="71">
        <v>44504</v>
      </c>
      <c r="H468" s="71">
        <v>44504</v>
      </c>
      <c r="I468" s="316" t="str">
        <f>VLOOKUP(A468,URS確認!E:I,5,FALSE)</f>
        <v>余家興</v>
      </c>
      <c r="L468" s="316" t="s">
        <v>1505</v>
      </c>
    </row>
    <row r="469" spans="1:13" x14ac:dyDescent="0.3">
      <c r="A469" s="316" t="s">
        <v>871</v>
      </c>
      <c r="B469" s="69" t="str">
        <f>VLOOKUP(A469,URS確認!$E:$F,2,FALSE)</f>
        <v>ID所有人案件關係查詢</v>
      </c>
      <c r="C469" s="316">
        <v>1</v>
      </c>
      <c r="D469" s="74" t="s">
        <v>1990</v>
      </c>
      <c r="E469" s="71">
        <v>44494</v>
      </c>
      <c r="F469" s="71">
        <v>44531</v>
      </c>
      <c r="G469" s="71">
        <v>44531</v>
      </c>
      <c r="I469" s="132" t="s">
        <v>138</v>
      </c>
      <c r="M469" s="316" t="s">
        <v>1521</v>
      </c>
    </row>
    <row r="470" spans="1:13" x14ac:dyDescent="0.3">
      <c r="A470" s="316" t="s">
        <v>885</v>
      </c>
      <c r="B470" s="69" t="str">
        <f>VLOOKUP(A470,URS確認!$E:$F,2,FALSE)</f>
        <v>結清客戶申請個人資料控管維護</v>
      </c>
      <c r="C470" s="316">
        <v>1</v>
      </c>
      <c r="D470" s="74" t="s">
        <v>1991</v>
      </c>
      <c r="E470" s="71">
        <v>44494</v>
      </c>
      <c r="F470" s="71">
        <v>44494</v>
      </c>
      <c r="G470" s="71">
        <v>44494</v>
      </c>
      <c r="H470" s="71">
        <v>44494</v>
      </c>
      <c r="I470" s="316" t="str">
        <f>VLOOKUP(A470,URS確認!E:I,5,FALSE)</f>
        <v>陳昱衡</v>
      </c>
      <c r="L470" s="316" t="s">
        <v>1505</v>
      </c>
    </row>
    <row r="471" spans="1:13" x14ac:dyDescent="0.3">
      <c r="A471" s="316" t="s">
        <v>885</v>
      </c>
      <c r="B471" s="69" t="str">
        <f>VLOOKUP(A471,URS確認!$E:$F,2,FALSE)</f>
        <v>結清客戶申請個人資料控管維護</v>
      </c>
      <c r="C471" s="316">
        <v>2</v>
      </c>
      <c r="D471" s="74" t="s">
        <v>1992</v>
      </c>
      <c r="E471" s="71">
        <v>44494</v>
      </c>
      <c r="F471" s="71">
        <v>44494</v>
      </c>
      <c r="G471" s="71">
        <v>44494</v>
      </c>
      <c r="H471" s="71">
        <v>44494</v>
      </c>
      <c r="I471" s="316" t="str">
        <f>VLOOKUP(A471,URS確認!E:I,5,FALSE)</f>
        <v>陳昱衡</v>
      </c>
      <c r="L471" s="316" t="s">
        <v>1505</v>
      </c>
    </row>
    <row r="472" spans="1:13" x14ac:dyDescent="0.3">
      <c r="A472" s="316" t="s">
        <v>885</v>
      </c>
      <c r="B472" s="69" t="str">
        <f>VLOOKUP(A472,URS確認!$E:$F,2,FALSE)</f>
        <v>結清客戶申請個人資料控管維護</v>
      </c>
      <c r="C472" s="316">
        <v>3</v>
      </c>
      <c r="D472" s="74" t="s">
        <v>1993</v>
      </c>
      <c r="E472" s="71">
        <v>44494</v>
      </c>
      <c r="F472" s="71">
        <v>44502</v>
      </c>
      <c r="G472" s="71">
        <v>44502</v>
      </c>
      <c r="H472" s="71">
        <v>44502</v>
      </c>
      <c r="I472" s="316" t="str">
        <f>VLOOKUP(A472,URS確認!E:I,5,FALSE)</f>
        <v>陳昱衡</v>
      </c>
      <c r="L472" s="316" t="s">
        <v>1505</v>
      </c>
    </row>
    <row r="473" spans="1:13" x14ac:dyDescent="0.3">
      <c r="A473" s="316" t="s">
        <v>885</v>
      </c>
      <c r="B473" s="69" t="str">
        <f>VLOOKUP(A473,URS確認!$E:$F,2,FALSE)</f>
        <v>結清客戶申請個人資料控管維護</v>
      </c>
      <c r="C473" s="316">
        <v>4</v>
      </c>
      <c r="D473" s="74" t="s">
        <v>1994</v>
      </c>
      <c r="E473" s="71">
        <v>44494</v>
      </c>
      <c r="F473" s="71">
        <v>44503</v>
      </c>
      <c r="G473" s="71">
        <v>44503</v>
      </c>
      <c r="H473" s="71">
        <v>44503</v>
      </c>
      <c r="I473" s="316" t="str">
        <f>VLOOKUP(A473,URS確認!E:I,5,FALSE)</f>
        <v>陳昱衡</v>
      </c>
      <c r="L473" s="316" t="s">
        <v>1505</v>
      </c>
    </row>
    <row r="474" spans="1:13" x14ac:dyDescent="0.3">
      <c r="A474" s="316" t="s">
        <v>885</v>
      </c>
      <c r="B474" s="69" t="str">
        <f>VLOOKUP(A474,URS確認!$E:$F,2,FALSE)</f>
        <v>結清客戶申請個人資料控管維護</v>
      </c>
      <c r="C474" s="316">
        <v>5</v>
      </c>
      <c r="D474" s="74" t="s">
        <v>1995</v>
      </c>
      <c r="E474" s="71">
        <v>44494</v>
      </c>
      <c r="F474" s="71">
        <v>44522</v>
      </c>
      <c r="G474" s="71">
        <v>44522</v>
      </c>
      <c r="H474" s="71">
        <v>44522</v>
      </c>
      <c r="I474" s="316" t="str">
        <f>VLOOKUP(A474,URS確認!E:I,5,FALSE)</f>
        <v>陳昱衡</v>
      </c>
      <c r="M474" s="316" t="s">
        <v>1521</v>
      </c>
    </row>
    <row r="475" spans="1:13" x14ac:dyDescent="0.3">
      <c r="A475" s="316" t="s">
        <v>888</v>
      </c>
      <c r="B475" s="69" t="str">
        <f>VLOOKUP(A475,URS確認!$E:$F,2,FALSE)</f>
        <v xml:space="preserve">擔保品重評明細資料查詢                  </v>
      </c>
      <c r="C475" s="316">
        <v>1</v>
      </c>
      <c r="D475" s="74" t="s">
        <v>1996</v>
      </c>
      <c r="E475" s="71">
        <v>44494</v>
      </c>
      <c r="F475" s="71">
        <v>44494</v>
      </c>
      <c r="G475" s="71">
        <v>44494</v>
      </c>
      <c r="H475" s="71">
        <v>44494</v>
      </c>
      <c r="I475" s="316" t="str">
        <f>VLOOKUP(A475,URS確認!E:I,5,FALSE)</f>
        <v>陳昱衡</v>
      </c>
      <c r="L475" s="316" t="s">
        <v>1505</v>
      </c>
    </row>
    <row r="476" spans="1:13" ht="33" customHeight="1" x14ac:dyDescent="0.3">
      <c r="A476" s="316" t="s">
        <v>888</v>
      </c>
      <c r="B476" s="69" t="str">
        <f>VLOOKUP(A476,URS確認!$E:$F,2,FALSE)</f>
        <v xml:space="preserve">擔保品重評明細資料查詢                  </v>
      </c>
      <c r="C476" s="316">
        <v>2</v>
      </c>
      <c r="D476" s="74" t="s">
        <v>1997</v>
      </c>
      <c r="E476" s="71">
        <v>44494</v>
      </c>
      <c r="F476" s="71">
        <v>44494</v>
      </c>
      <c r="G476" s="71">
        <v>44494</v>
      </c>
      <c r="H476" s="71">
        <v>44494</v>
      </c>
      <c r="I476" s="316" t="str">
        <f>VLOOKUP(A476,URS確認!E:I,5,FALSE)</f>
        <v>陳昱衡</v>
      </c>
      <c r="L476" s="316" t="s">
        <v>1505</v>
      </c>
    </row>
    <row r="477" spans="1:13" x14ac:dyDescent="0.3">
      <c r="A477" s="316" t="s">
        <v>888</v>
      </c>
      <c r="B477" s="69" t="str">
        <f>VLOOKUP(A477,URS確認!$E:$F,2,FALSE)</f>
        <v xml:space="preserve">擔保品重評明細資料查詢                  </v>
      </c>
      <c r="C477" s="316">
        <v>3</v>
      </c>
      <c r="D477" s="74" t="s">
        <v>1998</v>
      </c>
      <c r="E477" s="71">
        <v>44494</v>
      </c>
      <c r="F477" s="71">
        <v>44494</v>
      </c>
      <c r="G477" s="71">
        <v>44494</v>
      </c>
      <c r="H477" s="71">
        <v>44494</v>
      </c>
      <c r="I477" s="316" t="str">
        <f>VLOOKUP(A477,URS確認!E:I,5,FALSE)</f>
        <v>陳昱衡</v>
      </c>
      <c r="L477" s="316" t="s">
        <v>1505</v>
      </c>
    </row>
    <row r="478" spans="1:13" x14ac:dyDescent="0.3">
      <c r="A478" s="316" t="s">
        <v>272</v>
      </c>
      <c r="B478" s="69" t="str">
        <f>VLOOKUP(A478,URS確認!$E:$F,2,FALSE)</f>
        <v xml:space="preserve">不動產擔保品資料查詢                    </v>
      </c>
      <c r="C478" s="316">
        <v>1</v>
      </c>
      <c r="D478" s="74" t="s">
        <v>1999</v>
      </c>
      <c r="E478" s="71">
        <v>44494</v>
      </c>
      <c r="F478" s="71">
        <v>44494</v>
      </c>
      <c r="G478" s="71">
        <v>44494</v>
      </c>
      <c r="H478" s="71">
        <v>44494</v>
      </c>
      <c r="I478" s="316" t="str">
        <f>VLOOKUP(A478,URS確認!E:I,5,FALSE)</f>
        <v>陳昱衡</v>
      </c>
      <c r="L478" s="316" t="s">
        <v>1505</v>
      </c>
    </row>
    <row r="479" spans="1:13" x14ac:dyDescent="0.3">
      <c r="A479" s="316" t="s">
        <v>288</v>
      </c>
      <c r="B479" s="69" t="str">
        <f>VLOOKUP(A479,URS確認!$E:$F,2,FALSE)</f>
        <v xml:space="preserve">額度與擔保品關聯查詢 </v>
      </c>
      <c r="C479" s="316">
        <v>1</v>
      </c>
      <c r="D479" s="74" t="s">
        <v>2000</v>
      </c>
      <c r="E479" s="71">
        <v>44494</v>
      </c>
      <c r="F479" s="71">
        <v>44494</v>
      </c>
      <c r="G479" s="71">
        <v>44494</v>
      </c>
      <c r="H479" s="71">
        <v>44494</v>
      </c>
      <c r="I479" s="316" t="str">
        <f>VLOOKUP(A479,URS確認!E:I,5,FALSE)</f>
        <v>陳昱衡</v>
      </c>
      <c r="L479" s="316" t="s">
        <v>1505</v>
      </c>
    </row>
    <row r="480" spans="1:13" x14ac:dyDescent="0.3">
      <c r="A480" s="316" t="s">
        <v>890</v>
      </c>
      <c r="B480" s="69" t="str">
        <f>VLOOKUP(A480,URS確認!$E:$F,2,FALSE)</f>
        <v xml:space="preserve">擔保品重評資料登錄                      </v>
      </c>
      <c r="C480" s="316">
        <v>1</v>
      </c>
      <c r="D480" s="74" t="s">
        <v>2001</v>
      </c>
      <c r="E480" s="71">
        <v>44494</v>
      </c>
      <c r="F480" s="71">
        <v>44494</v>
      </c>
      <c r="G480" s="71">
        <v>44494</v>
      </c>
      <c r="H480" s="71">
        <v>44494</v>
      </c>
      <c r="I480" s="316" t="str">
        <f>VLOOKUP(A480,URS確認!E:I,5,FALSE)</f>
        <v>陳昱衡</v>
      </c>
      <c r="L480" s="316" t="s">
        <v>1505</v>
      </c>
    </row>
    <row r="481" spans="1:13" ht="49.5" customHeight="1" x14ac:dyDescent="0.3">
      <c r="A481" s="316" t="s">
        <v>890</v>
      </c>
      <c r="B481" s="69" t="str">
        <f>VLOOKUP(A481,URS確認!$E:$F,2,FALSE)</f>
        <v xml:space="preserve">擔保品重評資料登錄                      </v>
      </c>
      <c r="C481" s="316">
        <v>2</v>
      </c>
      <c r="D481" s="74" t="s">
        <v>2002</v>
      </c>
      <c r="E481" s="71">
        <v>44494</v>
      </c>
      <c r="F481" s="71">
        <v>44503</v>
      </c>
      <c r="G481" s="71">
        <v>44503</v>
      </c>
      <c r="H481" s="71">
        <v>44503</v>
      </c>
      <c r="I481" s="316" t="str">
        <f>VLOOKUP(A481,URS確認!E:I,5,FALSE)</f>
        <v>陳昱衡</v>
      </c>
      <c r="M481" s="316" t="s">
        <v>1521</v>
      </c>
    </row>
    <row r="482" spans="1:13" x14ac:dyDescent="0.3">
      <c r="A482" s="316" t="s">
        <v>420</v>
      </c>
      <c r="B482" s="69" t="str">
        <f>VLOOKUP(A482,URS確認!$E:$F,2,FALSE)</f>
        <v>業務關帳作業</v>
      </c>
      <c r="C482" s="316">
        <v>1</v>
      </c>
      <c r="D482" s="74" t="s">
        <v>2003</v>
      </c>
      <c r="E482" s="71">
        <v>44494</v>
      </c>
      <c r="F482" s="71">
        <v>44533</v>
      </c>
      <c r="G482" s="316"/>
      <c r="I482" s="316" t="str">
        <f>VLOOKUP(A482,URS確認!E:I,5,FALSE)</f>
        <v>楊智誠</v>
      </c>
      <c r="M482" s="316" t="s">
        <v>1521</v>
      </c>
    </row>
    <row r="483" spans="1:13" x14ac:dyDescent="0.3">
      <c r="A483" s="316" t="s">
        <v>420</v>
      </c>
      <c r="B483" s="69" t="str">
        <f>VLOOKUP(A483,URS確認!$E:$F,2,FALSE)</f>
        <v>業務關帳作業</v>
      </c>
      <c r="C483" s="316">
        <v>2</v>
      </c>
      <c r="D483" s="74" t="s">
        <v>2004</v>
      </c>
      <c r="E483" s="71">
        <v>44494</v>
      </c>
      <c r="F483" s="71">
        <v>44533</v>
      </c>
      <c r="G483" s="316"/>
      <c r="I483" s="316" t="str">
        <f>VLOOKUP(A483,URS確認!E:I,5,FALSE)</f>
        <v>楊智誠</v>
      </c>
      <c r="M483" s="316" t="s">
        <v>1521</v>
      </c>
    </row>
    <row r="484" spans="1:13" ht="34" customHeight="1" x14ac:dyDescent="0.3">
      <c r="A484" s="316" t="s">
        <v>892</v>
      </c>
      <c r="B484" s="69" t="str">
        <f>VLOOKUP(A484,URS確認!$E:$F,2,FALSE)</f>
        <v xml:space="preserve">案件處理清單         </v>
      </c>
      <c r="C484" s="316">
        <v>1</v>
      </c>
      <c r="D484" s="74" t="s">
        <v>2005</v>
      </c>
      <c r="E484" s="71">
        <v>44496</v>
      </c>
      <c r="F484" s="71">
        <v>44511</v>
      </c>
      <c r="G484" s="71" t="s">
        <v>1659</v>
      </c>
      <c r="I484" s="316" t="str">
        <f>VLOOKUP(A484,URS確認!E:I,5,FALSE)</f>
        <v>蘇曉玲</v>
      </c>
      <c r="M484" s="316" t="s">
        <v>1521</v>
      </c>
    </row>
    <row r="485" spans="1:13" x14ac:dyDescent="0.3">
      <c r="A485" s="316" t="s">
        <v>896</v>
      </c>
      <c r="B485" s="69" t="str">
        <f>VLOOKUP(A485,URS確認!$E:$F,2,FALSE)</f>
        <v xml:space="preserve">電催明細資料查詢     </v>
      </c>
      <c r="C485" s="316">
        <v>1</v>
      </c>
      <c r="D485" s="74" t="s">
        <v>2006</v>
      </c>
      <c r="E485" s="71">
        <v>44496</v>
      </c>
      <c r="F485" s="71">
        <v>44497</v>
      </c>
      <c r="G485" s="71">
        <v>44497</v>
      </c>
      <c r="H485" s="71">
        <v>44497</v>
      </c>
      <c r="I485" s="316" t="str">
        <f>VLOOKUP(A485,URS確認!E:I,5,FALSE)</f>
        <v>蘇曉玲</v>
      </c>
      <c r="L485" s="316" t="s">
        <v>1505</v>
      </c>
    </row>
    <row r="486" spans="1:13" x14ac:dyDescent="0.3">
      <c r="A486" s="316" t="s">
        <v>896</v>
      </c>
      <c r="B486" s="69" t="str">
        <f>VLOOKUP(A486,URS確認!$E:$F,2,FALSE)</f>
        <v xml:space="preserve">電催明細資料查詢     </v>
      </c>
      <c r="C486" s="316">
        <v>2</v>
      </c>
      <c r="D486" s="74" t="s">
        <v>2007</v>
      </c>
      <c r="E486" s="71">
        <v>44496</v>
      </c>
      <c r="F486" s="71">
        <v>44497</v>
      </c>
      <c r="G486" s="71">
        <v>44497</v>
      </c>
      <c r="H486" s="71">
        <v>44497</v>
      </c>
      <c r="I486" s="316" t="str">
        <f>VLOOKUP(A486,URS確認!E:I,5,FALSE)</f>
        <v>蘇曉玲</v>
      </c>
      <c r="L486" s="316" t="s">
        <v>1505</v>
      </c>
    </row>
    <row r="487" spans="1:13" x14ac:dyDescent="0.3">
      <c r="A487" s="316" t="s">
        <v>900</v>
      </c>
      <c r="B487" s="69" t="str">
        <f>VLOOKUP(A487,URS確認!$E:$F,2,FALSE)</f>
        <v xml:space="preserve">面催明細資料查詢     </v>
      </c>
      <c r="C487" s="316">
        <v>1</v>
      </c>
      <c r="D487" s="74" t="s">
        <v>2006</v>
      </c>
      <c r="E487" s="71">
        <v>44496</v>
      </c>
      <c r="F487" s="71">
        <v>44497</v>
      </c>
      <c r="G487" s="71">
        <v>44497</v>
      </c>
      <c r="H487" s="71">
        <v>44497</v>
      </c>
      <c r="I487" s="316" t="str">
        <f>VLOOKUP(A487,URS確認!E:I,5,FALSE)</f>
        <v>蘇曉玲</v>
      </c>
      <c r="L487" s="316" t="s">
        <v>1505</v>
      </c>
    </row>
    <row r="488" spans="1:13" x14ac:dyDescent="0.3">
      <c r="A488" s="316" t="s">
        <v>900</v>
      </c>
      <c r="B488" s="69" t="str">
        <f>VLOOKUP(A488,URS確認!$E:$F,2,FALSE)</f>
        <v xml:space="preserve">面催明細資料查詢     </v>
      </c>
      <c r="C488" s="316">
        <v>2</v>
      </c>
      <c r="D488" s="74" t="s">
        <v>2007</v>
      </c>
      <c r="E488" s="71">
        <v>44496</v>
      </c>
      <c r="F488" s="71">
        <v>44497</v>
      </c>
      <c r="G488" s="71">
        <v>44497</v>
      </c>
      <c r="H488" s="71">
        <v>44497</v>
      </c>
      <c r="I488" s="316" t="str">
        <f>VLOOKUP(A488,URS確認!E:I,5,FALSE)</f>
        <v>蘇曉玲</v>
      </c>
      <c r="L488" s="316" t="s">
        <v>1505</v>
      </c>
    </row>
    <row r="489" spans="1:13" x14ac:dyDescent="0.3">
      <c r="A489" s="316" t="s">
        <v>900</v>
      </c>
      <c r="B489" s="69" t="str">
        <f>VLOOKUP(A489,URS確認!$E:$F,2,FALSE)</f>
        <v xml:space="preserve">面催明細資料查詢     </v>
      </c>
      <c r="C489" s="316">
        <v>3</v>
      </c>
      <c r="D489" s="74" t="s">
        <v>2008</v>
      </c>
      <c r="E489" s="71">
        <v>44496</v>
      </c>
      <c r="F489" s="71">
        <v>44497</v>
      </c>
      <c r="G489" s="71">
        <v>44497</v>
      </c>
      <c r="H489" s="71">
        <v>44497</v>
      </c>
      <c r="I489" s="316" t="str">
        <f>VLOOKUP(A489,URS確認!E:I,5,FALSE)</f>
        <v>蘇曉玲</v>
      </c>
      <c r="L489" s="316" t="s">
        <v>1505</v>
      </c>
    </row>
    <row r="490" spans="1:13" x14ac:dyDescent="0.3">
      <c r="A490" s="316" t="s">
        <v>904</v>
      </c>
      <c r="B490" s="69" t="str">
        <f>VLOOKUP(A490,URS確認!$E:$F,2,FALSE)</f>
        <v xml:space="preserve">函催明細資料查詢     </v>
      </c>
      <c r="C490" s="316">
        <v>1</v>
      </c>
      <c r="D490" s="74" t="s">
        <v>2006</v>
      </c>
      <c r="E490" s="71">
        <v>44496</v>
      </c>
      <c r="F490" s="71">
        <v>44497</v>
      </c>
      <c r="G490" s="71">
        <v>44497</v>
      </c>
      <c r="H490" s="71">
        <v>44497</v>
      </c>
      <c r="I490" s="316" t="str">
        <f>VLOOKUP(A490,URS確認!E:I,5,FALSE)</f>
        <v>蘇曉玲</v>
      </c>
      <c r="L490" s="316" t="s">
        <v>1505</v>
      </c>
    </row>
    <row r="491" spans="1:13" x14ac:dyDescent="0.3">
      <c r="A491" s="316" t="s">
        <v>904</v>
      </c>
      <c r="B491" s="69" t="str">
        <f>VLOOKUP(A491,URS確認!$E:$F,2,FALSE)</f>
        <v xml:space="preserve">函催明細資料查詢     </v>
      </c>
      <c r="C491" s="316">
        <v>2</v>
      </c>
      <c r="D491" s="74" t="s">
        <v>2007</v>
      </c>
      <c r="E491" s="71">
        <v>44496</v>
      </c>
      <c r="F491" s="71">
        <v>44497</v>
      </c>
      <c r="G491" s="71">
        <v>44497</v>
      </c>
      <c r="H491" s="71">
        <v>44497</v>
      </c>
      <c r="I491" s="316" t="str">
        <f>VLOOKUP(A491,URS確認!E:I,5,FALSE)</f>
        <v>蘇曉玲</v>
      </c>
      <c r="L491" s="316" t="s">
        <v>1505</v>
      </c>
    </row>
    <row r="492" spans="1:13" x14ac:dyDescent="0.3">
      <c r="A492" s="316" t="s">
        <v>908</v>
      </c>
      <c r="B492" s="69" t="str">
        <f>VLOOKUP(A492,URS確認!$E:$F,2,FALSE)</f>
        <v xml:space="preserve">法務進度明細資料查詢 </v>
      </c>
      <c r="C492" s="316">
        <v>1</v>
      </c>
      <c r="D492" s="74" t="s">
        <v>2006</v>
      </c>
      <c r="E492" s="71">
        <v>44496</v>
      </c>
      <c r="F492" s="71">
        <v>44498</v>
      </c>
      <c r="G492" s="71">
        <v>44497</v>
      </c>
      <c r="H492" s="71">
        <v>44497</v>
      </c>
      <c r="I492" s="316" t="str">
        <f>VLOOKUP(A492,URS確認!E:I,5,FALSE)</f>
        <v>蘇曉玲</v>
      </c>
      <c r="L492" s="316" t="s">
        <v>1505</v>
      </c>
    </row>
    <row r="493" spans="1:13" x14ac:dyDescent="0.3">
      <c r="A493" s="316" t="s">
        <v>908</v>
      </c>
      <c r="B493" s="69" t="str">
        <f>VLOOKUP(A493,URS確認!$E:$F,2,FALSE)</f>
        <v xml:space="preserve">法務進度明細資料查詢 </v>
      </c>
      <c r="C493" s="316">
        <v>2</v>
      </c>
      <c r="D493" s="74" t="s">
        <v>2007</v>
      </c>
      <c r="E493" s="71">
        <v>44496</v>
      </c>
      <c r="F493" s="71">
        <v>44498</v>
      </c>
      <c r="G493" s="71">
        <v>44497</v>
      </c>
      <c r="H493" s="71">
        <v>44497</v>
      </c>
      <c r="I493" s="316" t="str">
        <f>VLOOKUP(A493,URS確認!E:I,5,FALSE)</f>
        <v>蘇曉玲</v>
      </c>
      <c r="L493" s="316" t="s">
        <v>1505</v>
      </c>
    </row>
    <row r="494" spans="1:13" x14ac:dyDescent="0.3">
      <c r="A494" s="316" t="s">
        <v>908</v>
      </c>
      <c r="B494" s="69" t="str">
        <f>VLOOKUP(A494,URS確認!$E:$F,2,FALSE)</f>
        <v xml:space="preserve">法務進度明細資料查詢 </v>
      </c>
      <c r="C494" s="316">
        <v>3</v>
      </c>
      <c r="D494" s="74" t="s">
        <v>2009</v>
      </c>
      <c r="E494" s="71">
        <v>44496</v>
      </c>
      <c r="F494" s="71">
        <v>44498</v>
      </c>
      <c r="G494" s="71">
        <v>44497</v>
      </c>
      <c r="H494" s="71">
        <v>44497</v>
      </c>
      <c r="I494" s="316" t="str">
        <f>VLOOKUP(A494,URS確認!E:I,5,FALSE)</f>
        <v>蘇曉玲</v>
      </c>
      <c r="L494" s="316" t="s">
        <v>1505</v>
      </c>
    </row>
    <row r="495" spans="1:13" x14ac:dyDescent="0.4">
      <c r="A495" s="316" t="s">
        <v>912</v>
      </c>
      <c r="B495" s="69" t="str">
        <f>VLOOKUP(A495,URS確認!$E:$F,2,FALSE)</f>
        <v xml:space="preserve">提醒事項查詢         </v>
      </c>
      <c r="C495" s="316">
        <v>1</v>
      </c>
      <c r="D495" s="68" t="s">
        <v>2006</v>
      </c>
      <c r="E495" s="71">
        <v>44496</v>
      </c>
      <c r="F495" s="71">
        <v>44498</v>
      </c>
      <c r="G495" s="71">
        <v>44497</v>
      </c>
      <c r="H495" s="71">
        <v>44497</v>
      </c>
      <c r="I495" s="316" t="str">
        <f>VLOOKUP(A495,URS確認!E:I,5,FALSE)</f>
        <v>蘇曉玲</v>
      </c>
      <c r="L495" s="316" t="s">
        <v>1505</v>
      </c>
    </row>
    <row r="496" spans="1:13" x14ac:dyDescent="0.4">
      <c r="A496" s="316" t="s">
        <v>912</v>
      </c>
      <c r="B496" s="69" t="str">
        <f>VLOOKUP(A496,URS確認!$E:$F,2,FALSE)</f>
        <v xml:space="preserve">提醒事項查詢         </v>
      </c>
      <c r="C496" s="316">
        <v>2</v>
      </c>
      <c r="D496" s="68" t="s">
        <v>2007</v>
      </c>
      <c r="E496" s="71">
        <v>44496</v>
      </c>
      <c r="F496" s="71">
        <v>44498</v>
      </c>
      <c r="G496" s="71">
        <v>44497</v>
      </c>
      <c r="H496" s="71">
        <v>44497</v>
      </c>
      <c r="I496" s="316" t="str">
        <f>VLOOKUP(A496,URS確認!E:I,5,FALSE)</f>
        <v>蘇曉玲</v>
      </c>
      <c r="L496" s="316" t="s">
        <v>1505</v>
      </c>
    </row>
    <row r="497" spans="1:13" x14ac:dyDescent="0.3">
      <c r="A497" s="316" t="s">
        <v>912</v>
      </c>
      <c r="B497" s="69" t="str">
        <f>VLOOKUP(A497,URS確認!$E:$F,2,FALSE)</f>
        <v xml:space="preserve">提醒事項查詢         </v>
      </c>
      <c r="C497" s="316">
        <v>3</v>
      </c>
      <c r="D497" s="74" t="s">
        <v>2010</v>
      </c>
      <c r="E497" s="71">
        <v>44496</v>
      </c>
      <c r="F497" s="71">
        <v>44498</v>
      </c>
      <c r="G497" s="71">
        <v>44497</v>
      </c>
      <c r="H497" s="71">
        <v>44497</v>
      </c>
      <c r="I497" s="316" t="str">
        <f>VLOOKUP(A497,URS確認!E:I,5,FALSE)</f>
        <v>蘇曉玲</v>
      </c>
      <c r="L497" s="316" t="s">
        <v>1505</v>
      </c>
    </row>
    <row r="498" spans="1:13" x14ac:dyDescent="0.3">
      <c r="A498" s="316" t="s">
        <v>898</v>
      </c>
      <c r="B498" s="69" t="str">
        <f>VLOOKUP(A498,URS確認!$E:$F,2,FALSE)</f>
        <v xml:space="preserve">電催登錄             </v>
      </c>
      <c r="C498" s="316">
        <v>1</v>
      </c>
      <c r="D498" s="74" t="s">
        <v>2011</v>
      </c>
      <c r="E498" s="71">
        <v>44496</v>
      </c>
      <c r="F498" s="71">
        <v>44503</v>
      </c>
      <c r="G498" s="71">
        <v>44503</v>
      </c>
      <c r="H498" s="71">
        <v>44504</v>
      </c>
      <c r="I498" s="316" t="str">
        <f>VLOOKUP(A498,URS確認!E:I,5,FALSE)</f>
        <v>蘇曉玲</v>
      </c>
      <c r="L498" s="316" t="s">
        <v>1505</v>
      </c>
    </row>
    <row r="499" spans="1:13" x14ac:dyDescent="0.3">
      <c r="A499" s="316" t="s">
        <v>898</v>
      </c>
      <c r="B499" s="69" t="str">
        <f>VLOOKUP(A499,URS確認!$E:$F,2,FALSE)</f>
        <v xml:space="preserve">電催登錄             </v>
      </c>
      <c r="C499" s="316">
        <v>2</v>
      </c>
      <c r="D499" s="74" t="s">
        <v>2012</v>
      </c>
      <c r="E499" s="71">
        <v>44496</v>
      </c>
      <c r="F499" s="71">
        <v>44503</v>
      </c>
      <c r="G499" s="71">
        <v>44503</v>
      </c>
      <c r="H499" s="71">
        <v>44504</v>
      </c>
      <c r="I499" s="316" t="str">
        <f>VLOOKUP(A499,URS確認!E:I,5,FALSE)</f>
        <v>蘇曉玲</v>
      </c>
      <c r="L499" s="316" t="s">
        <v>1505</v>
      </c>
    </row>
    <row r="500" spans="1:13" ht="33" customHeight="1" x14ac:dyDescent="0.3">
      <c r="A500" s="316" t="s">
        <v>902</v>
      </c>
      <c r="B500" s="69" t="str">
        <f>VLOOKUP(A500,URS確認!$E:$F,2,FALSE)</f>
        <v xml:space="preserve">面催登錄             </v>
      </c>
      <c r="C500" s="316">
        <v>1</v>
      </c>
      <c r="D500" s="74" t="s">
        <v>2013</v>
      </c>
      <c r="E500" s="71">
        <v>44496</v>
      </c>
      <c r="F500" s="71">
        <v>44511</v>
      </c>
      <c r="G500" s="71">
        <v>44503</v>
      </c>
      <c r="H500" s="71">
        <v>44504</v>
      </c>
      <c r="I500" s="316" t="str">
        <f>VLOOKUP(A500,URS確認!E:I,5,FALSE)</f>
        <v>蘇曉玲</v>
      </c>
      <c r="L500" s="316" t="s">
        <v>1505</v>
      </c>
    </row>
    <row r="501" spans="1:13" x14ac:dyDescent="0.3">
      <c r="A501" s="316" t="s">
        <v>902</v>
      </c>
      <c r="B501" s="69" t="str">
        <f>VLOOKUP(A501,URS確認!$E:$F,2,FALSE)</f>
        <v xml:space="preserve">面催登錄             </v>
      </c>
      <c r="C501" s="316">
        <v>2</v>
      </c>
      <c r="D501" s="74" t="s">
        <v>2012</v>
      </c>
      <c r="E501" s="71">
        <v>44496</v>
      </c>
      <c r="F501" s="71">
        <v>44511</v>
      </c>
      <c r="G501" s="71">
        <v>44503</v>
      </c>
      <c r="H501" s="71">
        <v>44504</v>
      </c>
      <c r="I501" s="316" t="str">
        <f>VLOOKUP(A501,URS確認!E:I,5,FALSE)</f>
        <v>蘇曉玲</v>
      </c>
      <c r="L501" s="316" t="s">
        <v>1505</v>
      </c>
    </row>
    <row r="502" spans="1:13" x14ac:dyDescent="0.3">
      <c r="A502" s="316" t="s">
        <v>902</v>
      </c>
      <c r="B502" s="69" t="str">
        <f>VLOOKUP(A502,URS確認!$E:$F,2,FALSE)</f>
        <v xml:space="preserve">面催登錄             </v>
      </c>
      <c r="C502" s="316">
        <v>3</v>
      </c>
      <c r="D502" s="74" t="s">
        <v>2014</v>
      </c>
      <c r="E502" s="71">
        <v>44496</v>
      </c>
      <c r="F502" s="71">
        <v>44511</v>
      </c>
      <c r="G502" s="71">
        <v>44503</v>
      </c>
      <c r="H502" s="71">
        <v>44504</v>
      </c>
      <c r="I502" s="316" t="str">
        <f>VLOOKUP(A502,URS確認!E:I,5,FALSE)</f>
        <v>蘇曉玲</v>
      </c>
      <c r="L502" s="316" t="s">
        <v>1505</v>
      </c>
    </row>
    <row r="503" spans="1:13" ht="33" customHeight="1" x14ac:dyDescent="0.4">
      <c r="A503" s="316" t="s">
        <v>902</v>
      </c>
      <c r="B503" s="69" t="str">
        <f>VLOOKUP(A503,URS確認!$E:$F,2,FALSE)</f>
        <v xml:space="preserve">面催登錄             </v>
      </c>
      <c r="C503" s="316">
        <v>4</v>
      </c>
      <c r="D503" s="218" t="s">
        <v>2015</v>
      </c>
      <c r="E503" s="71">
        <v>44496</v>
      </c>
      <c r="F503" s="71">
        <v>44511</v>
      </c>
      <c r="G503" s="71">
        <v>44503</v>
      </c>
      <c r="H503" s="71">
        <v>44504</v>
      </c>
      <c r="I503" s="316" t="str">
        <f>VLOOKUP(A503,URS確認!E:I,5,FALSE)</f>
        <v>蘇曉玲</v>
      </c>
      <c r="M503" s="316" t="s">
        <v>1521</v>
      </c>
    </row>
    <row r="504" spans="1:13" x14ac:dyDescent="0.3">
      <c r="A504" s="316" t="s">
        <v>902</v>
      </c>
      <c r="B504" s="69" t="str">
        <f>VLOOKUP(A504,URS確認!$E:$F,2,FALSE)</f>
        <v xml:space="preserve">面催登錄             </v>
      </c>
      <c r="C504" s="316">
        <v>5</v>
      </c>
      <c r="D504" s="74" t="s">
        <v>2016</v>
      </c>
      <c r="E504" s="71">
        <v>44496</v>
      </c>
      <c r="F504" s="71">
        <v>44511</v>
      </c>
      <c r="G504" s="71">
        <v>44503</v>
      </c>
      <c r="H504" s="71">
        <v>44504</v>
      </c>
      <c r="I504" s="316" t="str">
        <f>VLOOKUP(A504,URS確認!E:I,5,FALSE)</f>
        <v>蘇曉玲</v>
      </c>
      <c r="L504" s="316" t="s">
        <v>1505</v>
      </c>
    </row>
    <row r="505" spans="1:13" x14ac:dyDescent="0.3">
      <c r="A505" s="316" t="s">
        <v>906</v>
      </c>
      <c r="B505" s="69" t="str">
        <f>VLOOKUP(A505,URS確認!$E:$F,2,FALSE)</f>
        <v xml:space="preserve">函催登錄             </v>
      </c>
      <c r="C505" s="316">
        <v>1</v>
      </c>
      <c r="D505" s="74" t="s">
        <v>2011</v>
      </c>
      <c r="E505" s="71">
        <v>44496</v>
      </c>
      <c r="F505" s="71">
        <v>44503</v>
      </c>
      <c r="G505" s="71">
        <v>44503</v>
      </c>
      <c r="H505" s="71">
        <v>44504</v>
      </c>
      <c r="I505" s="316" t="str">
        <f>VLOOKUP(A505,URS確認!E:I,5,FALSE)</f>
        <v>蘇曉玲</v>
      </c>
      <c r="L505" s="316" t="s">
        <v>1505</v>
      </c>
    </row>
    <row r="506" spans="1:13" x14ac:dyDescent="0.3">
      <c r="A506" s="316" t="s">
        <v>906</v>
      </c>
      <c r="B506" s="69" t="str">
        <f>VLOOKUP(A506,URS確認!$E:$F,2,FALSE)</f>
        <v xml:space="preserve">函催登錄             </v>
      </c>
      <c r="C506" s="316">
        <v>2</v>
      </c>
      <c r="D506" s="74" t="s">
        <v>2012</v>
      </c>
      <c r="E506" s="71">
        <v>44496</v>
      </c>
      <c r="F506" s="71">
        <v>44503</v>
      </c>
      <c r="G506" s="71">
        <v>44503</v>
      </c>
      <c r="H506" s="71">
        <v>44504</v>
      </c>
      <c r="I506" s="316" t="str">
        <f>VLOOKUP(A506,URS確認!E:I,5,FALSE)</f>
        <v>蘇曉玲</v>
      </c>
      <c r="L506" s="316" t="s">
        <v>1505</v>
      </c>
    </row>
    <row r="507" spans="1:13" x14ac:dyDescent="0.3">
      <c r="A507" s="316" t="s">
        <v>910</v>
      </c>
      <c r="B507" s="69" t="str">
        <f>VLOOKUP(A507,URS確認!$E:$F,2,FALSE)</f>
        <v xml:space="preserve">法務進度登錄         </v>
      </c>
      <c r="C507" s="316">
        <v>1</v>
      </c>
      <c r="D507" s="74" t="s">
        <v>2011</v>
      </c>
      <c r="E507" s="71">
        <v>44496</v>
      </c>
      <c r="F507" s="71">
        <v>44511</v>
      </c>
      <c r="G507" s="71">
        <v>44504</v>
      </c>
      <c r="H507" s="71">
        <v>44504</v>
      </c>
      <c r="I507" s="316" t="str">
        <f>VLOOKUP(A507,URS確認!E:I,5,FALSE)</f>
        <v>蘇曉玲</v>
      </c>
      <c r="L507" s="316" t="s">
        <v>1505</v>
      </c>
    </row>
    <row r="508" spans="1:13" x14ac:dyDescent="0.3">
      <c r="A508" s="316" t="s">
        <v>910</v>
      </c>
      <c r="B508" s="69" t="str">
        <f>VLOOKUP(A508,URS確認!$E:$F,2,FALSE)</f>
        <v xml:space="preserve">法務進度登錄         </v>
      </c>
      <c r="C508" s="316">
        <v>2</v>
      </c>
      <c r="D508" s="74" t="s">
        <v>2012</v>
      </c>
      <c r="E508" s="71">
        <v>44496</v>
      </c>
      <c r="F508" s="71">
        <v>44511</v>
      </c>
      <c r="G508" s="71">
        <v>44504</v>
      </c>
      <c r="H508" s="71">
        <v>44504</v>
      </c>
      <c r="I508" s="316" t="str">
        <f>VLOOKUP(A508,URS確認!E:I,5,FALSE)</f>
        <v>蘇曉玲</v>
      </c>
      <c r="L508" s="316" t="s">
        <v>1505</v>
      </c>
    </row>
    <row r="509" spans="1:13" x14ac:dyDescent="0.3">
      <c r="A509" s="316" t="s">
        <v>910</v>
      </c>
      <c r="B509" s="69" t="str">
        <f>VLOOKUP(A509,URS確認!$E:$F,2,FALSE)</f>
        <v xml:space="preserve">法務進度登錄         </v>
      </c>
      <c r="C509" s="316">
        <v>3</v>
      </c>
      <c r="D509" s="74" t="s">
        <v>2017</v>
      </c>
      <c r="E509" s="71">
        <v>44496</v>
      </c>
      <c r="F509" s="71">
        <v>44511</v>
      </c>
      <c r="G509" s="71">
        <v>44504</v>
      </c>
      <c r="H509" s="71">
        <v>44504</v>
      </c>
      <c r="I509" s="316" t="str">
        <f>VLOOKUP(A509,URS確認!E:I,5,FALSE)</f>
        <v>蘇曉玲</v>
      </c>
      <c r="M509" s="316" t="s">
        <v>1521</v>
      </c>
    </row>
    <row r="510" spans="1:13" x14ac:dyDescent="0.3">
      <c r="A510" s="316" t="s">
        <v>910</v>
      </c>
      <c r="B510" s="69" t="str">
        <f>VLOOKUP(A510,URS確認!$E:$F,2,FALSE)</f>
        <v xml:space="preserve">法務進度登錄         </v>
      </c>
      <c r="C510" s="316">
        <v>4</v>
      </c>
      <c r="D510" s="74" t="s">
        <v>2018</v>
      </c>
      <c r="E510" s="71">
        <v>44496</v>
      </c>
      <c r="F510" s="71">
        <v>44511</v>
      </c>
      <c r="G510" s="71">
        <v>44504</v>
      </c>
      <c r="H510" s="71">
        <v>44504</v>
      </c>
      <c r="I510" s="316" t="str">
        <f>VLOOKUP(A510,URS確認!E:I,5,FALSE)</f>
        <v>蘇曉玲</v>
      </c>
      <c r="M510" s="316" t="s">
        <v>1521</v>
      </c>
    </row>
    <row r="511" spans="1:13" x14ac:dyDescent="0.3">
      <c r="A511" s="316" t="s">
        <v>914</v>
      </c>
      <c r="B511" s="69" t="str">
        <f>VLOOKUP(A511,URS確認!$E:$F,2,FALSE)</f>
        <v xml:space="preserve">提醒事項登錄         </v>
      </c>
      <c r="C511" s="316">
        <v>1</v>
      </c>
      <c r="D511" s="74" t="s">
        <v>2019</v>
      </c>
      <c r="E511" s="71">
        <v>44496</v>
      </c>
      <c r="F511" s="71">
        <v>44503</v>
      </c>
      <c r="G511" s="71">
        <v>44501</v>
      </c>
      <c r="H511" s="71">
        <v>44501</v>
      </c>
      <c r="I511" s="316" t="str">
        <f>VLOOKUP(A511,URS確認!E:I,5,FALSE)</f>
        <v>蘇曉玲</v>
      </c>
      <c r="L511" s="316" t="s">
        <v>1505</v>
      </c>
    </row>
    <row r="512" spans="1:13" x14ac:dyDescent="0.3">
      <c r="A512" s="316" t="s">
        <v>914</v>
      </c>
      <c r="B512" s="69" t="str">
        <f>VLOOKUP(A512,URS確認!$E:$F,2,FALSE)</f>
        <v xml:space="preserve">提醒事項登錄         </v>
      </c>
      <c r="C512" s="316">
        <v>2</v>
      </c>
      <c r="D512" s="74" t="s">
        <v>2020</v>
      </c>
      <c r="E512" s="71">
        <v>44496</v>
      </c>
      <c r="F512" s="71">
        <v>44503</v>
      </c>
      <c r="G512" s="71">
        <v>44501</v>
      </c>
      <c r="H512" s="71">
        <v>44501</v>
      </c>
      <c r="I512" s="316" t="str">
        <f>VLOOKUP(A512,URS確認!E:I,5,FALSE)</f>
        <v>蘇曉玲</v>
      </c>
      <c r="L512" s="316" t="s">
        <v>1505</v>
      </c>
    </row>
    <row r="513" spans="1:13" x14ac:dyDescent="0.3">
      <c r="A513" s="316" t="s">
        <v>914</v>
      </c>
      <c r="B513" s="69" t="str">
        <f>VLOOKUP(A513,URS確認!$E:$F,2,FALSE)</f>
        <v xml:space="preserve">提醒事項登錄         </v>
      </c>
      <c r="C513" s="316">
        <v>3</v>
      </c>
      <c r="D513" s="74" t="s">
        <v>2021</v>
      </c>
      <c r="E513" s="71">
        <v>44496</v>
      </c>
      <c r="F513" s="71">
        <v>44503</v>
      </c>
      <c r="G513" s="71">
        <v>44501</v>
      </c>
      <c r="H513" s="71">
        <v>44501</v>
      </c>
      <c r="I513" s="316" t="str">
        <f>VLOOKUP(A513,URS確認!E:I,5,FALSE)</f>
        <v>蘇曉玲</v>
      </c>
      <c r="L513" s="316" t="s">
        <v>1505</v>
      </c>
    </row>
    <row r="514" spans="1:13" x14ac:dyDescent="0.3">
      <c r="A514" s="316" t="s">
        <v>916</v>
      </c>
      <c r="B514" s="69" t="str">
        <f>VLOOKUP(A514,URS確認!$E:$F,2,FALSE)</f>
        <v>催收催繳明細</v>
      </c>
      <c r="C514" s="316">
        <v>1</v>
      </c>
      <c r="D514" s="74" t="s">
        <v>2022</v>
      </c>
      <c r="E514" s="71">
        <v>44496</v>
      </c>
      <c r="F514" s="71">
        <v>44511</v>
      </c>
      <c r="G514" s="71">
        <v>44498</v>
      </c>
      <c r="H514" s="71">
        <v>44501</v>
      </c>
      <c r="I514" s="316" t="str">
        <f>VLOOKUP(A514,URS確認!E:I,5,FALSE)</f>
        <v>蘇曉玲</v>
      </c>
      <c r="M514" s="316" t="s">
        <v>1521</v>
      </c>
    </row>
    <row r="515" spans="1:13" x14ac:dyDescent="0.3">
      <c r="A515" s="316" t="s">
        <v>985</v>
      </c>
      <c r="B515" s="69" t="str">
        <f>VLOOKUP(A515,URS確認!$E:$F,2,FALSE)</f>
        <v>授信審議委員會會議紀錄明細資料查詢</v>
      </c>
      <c r="C515" s="316">
        <v>1</v>
      </c>
      <c r="D515" s="74" t="s">
        <v>2023</v>
      </c>
      <c r="E515" s="71">
        <v>44496</v>
      </c>
      <c r="F515" s="71">
        <v>44508</v>
      </c>
      <c r="G515" s="71">
        <v>44508</v>
      </c>
      <c r="H515" s="71">
        <v>44508</v>
      </c>
      <c r="I515" s="316" t="s">
        <v>139</v>
      </c>
    </row>
    <row r="516" spans="1:13" x14ac:dyDescent="0.3">
      <c r="A516" s="316" t="s">
        <v>985</v>
      </c>
      <c r="B516" s="69" t="str">
        <f>VLOOKUP(A516,URS確認!$E:$F,2,FALSE)</f>
        <v>授信審議委員會會議紀錄明細資料查詢</v>
      </c>
      <c r="C516" s="316">
        <v>2</v>
      </c>
      <c r="D516" s="74" t="s">
        <v>2024</v>
      </c>
      <c r="E516" s="71">
        <v>44496</v>
      </c>
      <c r="F516" s="71">
        <v>44508</v>
      </c>
      <c r="G516" s="71">
        <v>44508</v>
      </c>
      <c r="H516" s="71">
        <v>44508</v>
      </c>
      <c r="I516" s="316" t="s">
        <v>139</v>
      </c>
    </row>
    <row r="517" spans="1:13" x14ac:dyDescent="0.3">
      <c r="A517" s="316" t="s">
        <v>985</v>
      </c>
      <c r="B517" s="69" t="str">
        <f>VLOOKUP(A517,URS確認!$E:$F,2,FALSE)</f>
        <v>授信審議委員會會議紀錄明細資料查詢</v>
      </c>
      <c r="C517" s="316">
        <v>3</v>
      </c>
      <c r="D517" s="74" t="s">
        <v>2025</v>
      </c>
      <c r="E517" s="71">
        <v>44496</v>
      </c>
      <c r="F517" s="71">
        <v>44508</v>
      </c>
      <c r="G517" s="71">
        <v>44508</v>
      </c>
      <c r="H517" s="71">
        <v>44508</v>
      </c>
      <c r="I517" s="316" t="s">
        <v>139</v>
      </c>
    </row>
    <row r="518" spans="1:13" x14ac:dyDescent="0.3">
      <c r="A518" s="316" t="s">
        <v>989</v>
      </c>
      <c r="B518" s="69" t="str">
        <f>VLOOKUP(A518,URS確認!$E:$F,2,FALSE)</f>
        <v>授信審議委員會會議紀錄維護</v>
      </c>
      <c r="C518" s="316">
        <v>1</v>
      </c>
      <c r="D518" s="74" t="s">
        <v>2023</v>
      </c>
      <c r="E518" s="71">
        <v>44496</v>
      </c>
      <c r="F518" s="71">
        <v>44508</v>
      </c>
      <c r="G518" s="71">
        <v>44508</v>
      </c>
      <c r="H518" s="71">
        <v>44508</v>
      </c>
      <c r="I518" s="316" t="s">
        <v>139</v>
      </c>
    </row>
    <row r="519" spans="1:13" x14ac:dyDescent="0.3">
      <c r="A519" s="316" t="s">
        <v>989</v>
      </c>
      <c r="B519" s="69" t="str">
        <f>VLOOKUP(A519,URS確認!$E:$F,2,FALSE)</f>
        <v>授信審議委員會會議紀錄維護</v>
      </c>
      <c r="C519" s="316">
        <v>2</v>
      </c>
      <c r="D519" s="74" t="s">
        <v>2026</v>
      </c>
      <c r="E519" s="71">
        <v>44496</v>
      </c>
      <c r="F519" s="71">
        <v>44508</v>
      </c>
      <c r="G519" s="71">
        <v>44508</v>
      </c>
      <c r="H519" s="71">
        <v>44508</v>
      </c>
      <c r="I519" s="316" t="s">
        <v>139</v>
      </c>
    </row>
    <row r="520" spans="1:13" x14ac:dyDescent="0.3">
      <c r="A520" s="316" t="s">
        <v>989</v>
      </c>
      <c r="B520" s="69" t="str">
        <f>VLOOKUP(A520,URS確認!$E:$F,2,FALSE)</f>
        <v>授信審議委員會會議紀錄維護</v>
      </c>
      <c r="C520" s="316">
        <v>3</v>
      </c>
      <c r="D520" s="74" t="s">
        <v>2027</v>
      </c>
      <c r="E520" s="71">
        <v>44496</v>
      </c>
      <c r="F520" s="71">
        <v>44508</v>
      </c>
      <c r="G520" s="71">
        <v>44508</v>
      </c>
      <c r="H520" s="71">
        <v>44508</v>
      </c>
      <c r="I520" s="316" t="s">
        <v>139</v>
      </c>
    </row>
    <row r="521" spans="1:13" ht="34" customHeight="1" x14ac:dyDescent="0.3">
      <c r="A521" s="316" t="s">
        <v>1001</v>
      </c>
      <c r="B521" s="69" t="str">
        <f>VLOOKUP(A521,URS確認!$E:$F,2,FALSE)</f>
        <v>覆審案件明細檔查詢</v>
      </c>
      <c r="C521" s="316">
        <v>1</v>
      </c>
      <c r="D521" s="74" t="s">
        <v>2028</v>
      </c>
      <c r="E521" s="71">
        <v>44496</v>
      </c>
      <c r="F521" s="71">
        <v>44510</v>
      </c>
      <c r="G521" s="71">
        <v>44510</v>
      </c>
      <c r="H521" s="71">
        <v>44510</v>
      </c>
      <c r="I521" s="316" t="str">
        <f>VLOOKUP(A521,URS確認!E:I,5,FALSE)</f>
        <v>張嘉榮</v>
      </c>
    </row>
    <row r="522" spans="1:13" x14ac:dyDescent="0.3">
      <c r="A522" s="316" t="s">
        <v>1001</v>
      </c>
      <c r="B522" s="69" t="str">
        <f>VLOOKUP(A522,URS確認!$E:$F,2,FALSE)</f>
        <v>覆審案件明細檔查詢</v>
      </c>
      <c r="C522" s="316">
        <v>2</v>
      </c>
      <c r="D522" s="74" t="s">
        <v>2029</v>
      </c>
      <c r="E522" s="71">
        <v>44496</v>
      </c>
      <c r="F522" s="71">
        <v>44510</v>
      </c>
      <c r="G522" s="71">
        <v>44510</v>
      </c>
      <c r="H522" s="71">
        <v>44510</v>
      </c>
      <c r="I522" s="316" t="str">
        <f>VLOOKUP(A522,URS確認!E:I,5,FALSE)</f>
        <v>張嘉榮</v>
      </c>
    </row>
    <row r="523" spans="1:13" x14ac:dyDescent="0.3">
      <c r="A523" s="316" t="s">
        <v>1001</v>
      </c>
      <c r="B523" s="69" t="str">
        <f>VLOOKUP(A523,URS確認!$E:$F,2,FALSE)</f>
        <v>覆審案件明細檔查詢</v>
      </c>
      <c r="C523" s="316">
        <v>3</v>
      </c>
      <c r="D523" s="74" t="s">
        <v>2030</v>
      </c>
      <c r="E523" s="71">
        <v>44496</v>
      </c>
      <c r="F523" s="71">
        <v>44510</v>
      </c>
      <c r="G523" s="71">
        <v>44510</v>
      </c>
      <c r="H523" s="71">
        <v>44510</v>
      </c>
      <c r="I523" s="316" t="str">
        <f>VLOOKUP(A523,URS確認!E:I,5,FALSE)</f>
        <v>張嘉榮</v>
      </c>
    </row>
    <row r="524" spans="1:13" x14ac:dyDescent="0.3">
      <c r="A524" s="316" t="s">
        <v>1003</v>
      </c>
      <c r="B524" s="69" t="str">
        <f>VLOOKUP(A524,URS確認!$E:$F,2,FALSE)</f>
        <v>覆審案件明細檔維護</v>
      </c>
      <c r="C524" s="316">
        <v>1</v>
      </c>
      <c r="D524" s="74" t="s">
        <v>2031</v>
      </c>
      <c r="E524" s="71">
        <v>44496</v>
      </c>
      <c r="F524" s="71">
        <v>44510</v>
      </c>
      <c r="G524" s="71">
        <v>44510</v>
      </c>
      <c r="H524" s="71">
        <v>44510</v>
      </c>
      <c r="I524" s="316" t="str">
        <f>VLOOKUP(A524,URS確認!E:I,5,FALSE)</f>
        <v>張嘉榮</v>
      </c>
    </row>
    <row r="525" spans="1:13" x14ac:dyDescent="0.3">
      <c r="A525" s="316" t="s">
        <v>1003</v>
      </c>
      <c r="B525" s="69" t="str">
        <f>VLOOKUP(A525,URS確認!$E:$F,2,FALSE)</f>
        <v>覆審案件明細檔維護</v>
      </c>
      <c r="C525" s="316">
        <v>2</v>
      </c>
      <c r="D525" s="74" t="s">
        <v>2032</v>
      </c>
      <c r="E525" s="71">
        <v>44496</v>
      </c>
      <c r="F525" s="71">
        <v>44510</v>
      </c>
      <c r="G525" s="71">
        <v>44510</v>
      </c>
      <c r="H525" s="71">
        <v>44510</v>
      </c>
      <c r="I525" s="316" t="str">
        <f>VLOOKUP(A525,URS確認!E:I,5,FALSE)</f>
        <v>張嘉榮</v>
      </c>
    </row>
    <row r="526" spans="1:13" x14ac:dyDescent="0.3">
      <c r="A526" s="316" t="s">
        <v>947</v>
      </c>
      <c r="B526" s="69" t="str">
        <f>VLOOKUP(A526,URS確認!$E:$F,2,FALSE)</f>
        <v>疑似洗錢樣態條件設定</v>
      </c>
      <c r="C526" s="316">
        <v>1</v>
      </c>
      <c r="D526" s="74" t="s">
        <v>2898</v>
      </c>
      <c r="E526" s="71">
        <v>44498</v>
      </c>
      <c r="F526" s="71">
        <v>44515</v>
      </c>
      <c r="G526" s="71">
        <v>44515</v>
      </c>
      <c r="H526" s="71">
        <v>44515</v>
      </c>
      <c r="I526" s="316" t="str">
        <f>VLOOKUP(A526,URS確認!E:I,5,FALSE)</f>
        <v>楊智誠</v>
      </c>
    </row>
    <row r="527" spans="1:13" x14ac:dyDescent="0.4">
      <c r="A527" s="316" t="s">
        <v>953</v>
      </c>
      <c r="B527" s="69" t="str">
        <f>VLOOKUP(A527,URS確認!$E:$F,2,FALSE)</f>
        <v>疑似洗錢樣態資料產生</v>
      </c>
      <c r="C527" s="316">
        <v>1</v>
      </c>
      <c r="D527" s="68" t="s">
        <v>2033</v>
      </c>
      <c r="E527" s="71">
        <v>44498</v>
      </c>
      <c r="F527" s="71">
        <v>44533</v>
      </c>
      <c r="I527" s="316" t="str">
        <f>VLOOKUP(A527,URS確認!E:I,5,FALSE)</f>
        <v>楊智誠</v>
      </c>
    </row>
    <row r="528" spans="1:13" x14ac:dyDescent="0.3">
      <c r="A528" s="316" t="s">
        <v>960</v>
      </c>
      <c r="B528" s="69" t="str">
        <f>VLOOKUP(A528,URS確認!$E:$F,2,FALSE)</f>
        <v>疑似洗錢交易合理性維護</v>
      </c>
      <c r="C528" s="316">
        <v>1</v>
      </c>
      <c r="D528" s="74" t="s">
        <v>2034</v>
      </c>
      <c r="E528" s="71">
        <v>44498</v>
      </c>
      <c r="F528" s="71">
        <v>44515</v>
      </c>
      <c r="G528" s="71">
        <v>44515</v>
      </c>
      <c r="H528" s="71">
        <v>44515</v>
      </c>
      <c r="I528" s="316" t="str">
        <f>VLOOKUP(A528,URS確認!E:I,5,FALSE)</f>
        <v>楊智誠</v>
      </c>
    </row>
    <row r="529" spans="1:9" x14ac:dyDescent="0.3">
      <c r="A529" s="316" t="s">
        <v>960</v>
      </c>
      <c r="B529" s="69" t="str">
        <f>VLOOKUP(A529,URS確認!$E:$F,2,FALSE)</f>
        <v>疑似洗錢交易合理性維護</v>
      </c>
      <c r="C529" s="316">
        <v>2</v>
      </c>
      <c r="D529" s="74" t="s">
        <v>2035</v>
      </c>
      <c r="E529" s="71">
        <v>44498</v>
      </c>
      <c r="F529" s="71">
        <v>44515</v>
      </c>
      <c r="G529" s="71">
        <v>44515</v>
      </c>
      <c r="H529" s="71">
        <v>44515</v>
      </c>
      <c r="I529" s="316" t="str">
        <f>VLOOKUP(A529,URS確認!E:I,5,FALSE)</f>
        <v>楊智誠</v>
      </c>
    </row>
    <row r="530" spans="1:9" x14ac:dyDescent="0.3">
      <c r="A530" s="316" t="s">
        <v>960</v>
      </c>
      <c r="B530" s="69" t="str">
        <f>VLOOKUP(A530,URS確認!$E:$F,2,FALSE)</f>
        <v>疑似洗錢交易合理性維護</v>
      </c>
      <c r="C530" s="316">
        <v>3</v>
      </c>
      <c r="D530" s="74" t="s">
        <v>2036</v>
      </c>
      <c r="E530" s="71">
        <v>44498</v>
      </c>
      <c r="F530" s="71">
        <v>44515</v>
      </c>
      <c r="G530" s="71">
        <v>44515</v>
      </c>
      <c r="H530" s="71">
        <v>44515</v>
      </c>
      <c r="I530" s="316" t="str">
        <f>VLOOKUP(A530,URS確認!E:I,5,FALSE)</f>
        <v>楊智誠</v>
      </c>
    </row>
    <row r="531" spans="1:9" x14ac:dyDescent="0.3">
      <c r="A531" s="316" t="s">
        <v>960</v>
      </c>
      <c r="B531" s="69" t="str">
        <f>VLOOKUP(A531,URS確認!$E:$F,2,FALSE)</f>
        <v>疑似洗錢交易合理性維護</v>
      </c>
      <c r="C531" s="316">
        <v>4</v>
      </c>
      <c r="D531" s="74" t="s">
        <v>2037</v>
      </c>
      <c r="E531" s="71">
        <v>44498</v>
      </c>
      <c r="F531" s="71">
        <v>44515</v>
      </c>
      <c r="G531" s="71">
        <v>44515</v>
      </c>
      <c r="H531" s="71">
        <v>44515</v>
      </c>
      <c r="I531" s="316" t="str">
        <f>VLOOKUP(A531,URS確認!E:I,5,FALSE)</f>
        <v>楊智誠</v>
      </c>
    </row>
    <row r="532" spans="1:9" x14ac:dyDescent="0.3">
      <c r="A532" s="316" t="s">
        <v>960</v>
      </c>
      <c r="B532" s="69" t="str">
        <f>VLOOKUP(A532,URS確認!$E:$F,2,FALSE)</f>
        <v>疑似洗錢交易合理性維護</v>
      </c>
      <c r="C532" s="316">
        <v>5</v>
      </c>
      <c r="D532" s="74" t="s">
        <v>2038</v>
      </c>
      <c r="E532" s="71">
        <v>44498</v>
      </c>
      <c r="F532" s="71">
        <v>44515</v>
      </c>
      <c r="G532" s="71">
        <v>44515</v>
      </c>
      <c r="H532" s="71">
        <v>44515</v>
      </c>
      <c r="I532" s="316" t="str">
        <f>VLOOKUP(A532,URS確認!E:I,5,FALSE)</f>
        <v>楊智誠</v>
      </c>
    </row>
    <row r="533" spans="1:9" x14ac:dyDescent="0.3">
      <c r="A533" s="316" t="s">
        <v>960</v>
      </c>
      <c r="B533" s="69" t="str">
        <f>VLOOKUP(A533,URS確認!$E:$F,2,FALSE)</f>
        <v>疑似洗錢交易合理性維護</v>
      </c>
      <c r="C533" s="316">
        <v>6</v>
      </c>
      <c r="D533" s="74" t="s">
        <v>2039</v>
      </c>
      <c r="E533" s="71">
        <v>44498</v>
      </c>
      <c r="F533" s="71">
        <v>44515</v>
      </c>
      <c r="G533" s="71">
        <v>44515</v>
      </c>
      <c r="H533" s="71">
        <v>44515</v>
      </c>
      <c r="I533" s="316" t="str">
        <f>VLOOKUP(A533,URS確認!E:I,5,FALSE)</f>
        <v>楊智誠</v>
      </c>
    </row>
    <row r="534" spans="1:9" x14ac:dyDescent="0.3">
      <c r="A534" s="316" t="s">
        <v>960</v>
      </c>
      <c r="B534" s="69" t="str">
        <f>VLOOKUP(A534,URS確認!$E:$F,2,FALSE)</f>
        <v>疑似洗錢交易合理性維護</v>
      </c>
      <c r="C534" s="316">
        <v>7</v>
      </c>
      <c r="D534" s="74" t="s">
        <v>2040</v>
      </c>
      <c r="E534" s="71">
        <v>44498</v>
      </c>
      <c r="F534" s="71">
        <v>44515</v>
      </c>
      <c r="G534" s="71">
        <v>44515</v>
      </c>
      <c r="H534" s="71">
        <v>44515</v>
      </c>
      <c r="I534" s="316" t="str">
        <f>VLOOKUP(A534,URS確認!E:I,5,FALSE)</f>
        <v>楊智誠</v>
      </c>
    </row>
    <row r="535" spans="1:9" x14ac:dyDescent="0.3">
      <c r="A535" s="316" t="s">
        <v>965</v>
      </c>
      <c r="B535" s="69" t="str">
        <f>VLOOKUP(A535,URS確認!$E:$F,2,FALSE)</f>
        <v>疑似洗錢交易訪談記錄維護</v>
      </c>
      <c r="C535" s="316">
        <v>1</v>
      </c>
      <c r="D535" s="74" t="s">
        <v>2041</v>
      </c>
      <c r="E535" s="71">
        <v>44498</v>
      </c>
      <c r="F535" s="71">
        <v>44515</v>
      </c>
      <c r="G535" s="71">
        <v>44515</v>
      </c>
      <c r="H535" s="71">
        <v>44515</v>
      </c>
      <c r="I535" s="316" t="str">
        <f>VLOOKUP(A535,URS確認!E:I,5,FALSE)</f>
        <v>楊智誠</v>
      </c>
    </row>
    <row r="536" spans="1:9" x14ac:dyDescent="0.3">
      <c r="A536" s="316" t="s">
        <v>965</v>
      </c>
      <c r="B536" s="69" t="str">
        <f>VLOOKUP(A536,URS確認!$E:$F,2,FALSE)</f>
        <v>疑似洗錢交易訪談記錄維護</v>
      </c>
      <c r="C536" s="316">
        <v>2</v>
      </c>
      <c r="D536" s="74" t="s">
        <v>2042</v>
      </c>
      <c r="E536" s="71">
        <v>44498</v>
      </c>
      <c r="F536" s="71">
        <v>44515</v>
      </c>
      <c r="G536" s="71">
        <v>44515</v>
      </c>
      <c r="H536" s="71">
        <v>44515</v>
      </c>
      <c r="I536" s="316" t="str">
        <f>VLOOKUP(A536,URS確認!E:I,5,FALSE)</f>
        <v>楊智誠</v>
      </c>
    </row>
    <row r="537" spans="1:9" x14ac:dyDescent="0.3">
      <c r="A537" s="316" t="s">
        <v>961</v>
      </c>
      <c r="B537" s="69" t="str">
        <f>VLOOKUP(A537,URS確認!$E:$F,2,FALSE)</f>
        <v>疑似洗錢交易訪談記錄查詢</v>
      </c>
      <c r="C537" s="316">
        <v>1</v>
      </c>
      <c r="D537" s="74" t="s">
        <v>2851</v>
      </c>
      <c r="E537" s="71">
        <v>44498</v>
      </c>
      <c r="F537" s="71">
        <v>44515</v>
      </c>
      <c r="G537" s="71">
        <v>44515</v>
      </c>
      <c r="H537" s="71">
        <v>44515</v>
      </c>
      <c r="I537" s="316" t="str">
        <f>VLOOKUP(A537,URS確認!E:I,5,FALSE)</f>
        <v>楊智誠</v>
      </c>
    </row>
    <row r="538" spans="1:9" x14ac:dyDescent="0.3">
      <c r="A538" s="316" t="s">
        <v>951</v>
      </c>
      <c r="B538" s="69" t="str">
        <f>VLOOKUP(A538,URS確認!$E:$F,2,FALSE)</f>
        <v>疑似洗錢資料變更查詢</v>
      </c>
      <c r="C538" s="316">
        <v>1</v>
      </c>
      <c r="D538" s="74" t="s">
        <v>2043</v>
      </c>
      <c r="E538" s="71">
        <v>44498</v>
      </c>
      <c r="F538" s="71">
        <v>44515</v>
      </c>
      <c r="G538" s="71">
        <v>44515</v>
      </c>
      <c r="H538" s="71">
        <v>44515</v>
      </c>
      <c r="I538" s="316" t="str">
        <f>VLOOKUP(A538,URS確認!E:I,5,FALSE)</f>
        <v>楊智誠</v>
      </c>
    </row>
    <row r="539" spans="1:9" x14ac:dyDescent="0.3">
      <c r="A539" s="316" t="s">
        <v>951</v>
      </c>
      <c r="B539" s="69" t="str">
        <f>VLOOKUP(A539,URS確認!$E:$F,2,FALSE)</f>
        <v>疑似洗錢資料變更查詢</v>
      </c>
      <c r="C539" s="316">
        <v>2</v>
      </c>
      <c r="D539" s="74" t="s">
        <v>2044</v>
      </c>
      <c r="E539" s="71">
        <v>44498</v>
      </c>
      <c r="F539" s="71">
        <v>44515</v>
      </c>
      <c r="G539" s="71">
        <v>44515</v>
      </c>
      <c r="H539" s="71">
        <v>44515</v>
      </c>
      <c r="I539" s="316" t="str">
        <f>VLOOKUP(A539,URS確認!E:I,5,FALSE)</f>
        <v>楊智誠</v>
      </c>
    </row>
    <row r="540" spans="1:9" ht="34" customHeight="1" x14ac:dyDescent="0.3">
      <c r="A540" s="316" t="s">
        <v>974</v>
      </c>
      <c r="B540" s="69" t="str">
        <f>VLOOKUP(A540,URS確認!$E:$F,2,FALSE)</f>
        <v>產生國稅局申報檢核檔</v>
      </c>
      <c r="C540" s="316">
        <v>1</v>
      </c>
      <c r="D540" s="74" t="s">
        <v>2045</v>
      </c>
      <c r="E540" s="71">
        <v>44503</v>
      </c>
      <c r="F540" s="71">
        <v>44533</v>
      </c>
      <c r="G540" s="71">
        <v>44533</v>
      </c>
      <c r="I540" s="316" t="str">
        <f>VLOOKUP(A540,URS確認!E:I,5,FALSE)</f>
        <v>楊智誠</v>
      </c>
    </row>
    <row r="541" spans="1:9" x14ac:dyDescent="0.4">
      <c r="A541" s="316" t="s">
        <v>974</v>
      </c>
      <c r="B541" s="69" t="str">
        <f>VLOOKUP(A541,URS確認!$E:$F,2,FALSE)</f>
        <v>產生國稅局申報檢核檔</v>
      </c>
      <c r="C541" s="316">
        <v>2</v>
      </c>
      <c r="D541" s="68" t="s">
        <v>2046</v>
      </c>
      <c r="E541" s="71">
        <v>44503</v>
      </c>
      <c r="F541" s="71">
        <v>44533</v>
      </c>
      <c r="G541" s="71">
        <v>44533</v>
      </c>
      <c r="I541" s="316" t="str">
        <f>VLOOKUP(A541,URS確認!E:I,5,FALSE)</f>
        <v>楊智誠</v>
      </c>
    </row>
    <row r="542" spans="1:9" x14ac:dyDescent="0.4">
      <c r="A542" s="316" t="s">
        <v>974</v>
      </c>
      <c r="B542" s="69" t="str">
        <f>VLOOKUP(A542,URS確認!$E:$F,2,FALSE)</f>
        <v>產生國稅局申報檢核檔</v>
      </c>
      <c r="C542" s="316">
        <v>3</v>
      </c>
      <c r="D542" s="68" t="s">
        <v>2047</v>
      </c>
      <c r="E542" s="71">
        <v>44503</v>
      </c>
      <c r="F542" s="71">
        <v>44533</v>
      </c>
      <c r="G542" s="71">
        <v>44533</v>
      </c>
      <c r="I542" s="316" t="str">
        <f>VLOOKUP(A542,URS確認!E:I,5,FALSE)</f>
        <v>楊智誠</v>
      </c>
    </row>
    <row r="543" spans="1:9" x14ac:dyDescent="0.4">
      <c r="A543" s="316" t="s">
        <v>969</v>
      </c>
      <c r="B543" s="69" t="str">
        <f>VLOOKUP(A543,URS確認!$E:$F,2,FALSE)</f>
        <v>國稅局申報檔查詢</v>
      </c>
      <c r="C543" s="316">
        <v>1</v>
      </c>
      <c r="D543" s="68" t="s">
        <v>2048</v>
      </c>
      <c r="E543" s="71">
        <v>44503</v>
      </c>
      <c r="F543" s="71">
        <v>44533</v>
      </c>
      <c r="G543" s="71">
        <v>44533</v>
      </c>
      <c r="I543" s="316" t="str">
        <f>VLOOKUP(A543,URS確認!E:I,5,FALSE)</f>
        <v>楊智誠</v>
      </c>
    </row>
    <row r="544" spans="1:9" x14ac:dyDescent="0.4">
      <c r="A544" s="316" t="s">
        <v>972</v>
      </c>
      <c r="B544" s="69" t="str">
        <f>VLOOKUP(A544,URS確認!$E:$F,2,FALSE)</f>
        <v>國稅局申報檔維護</v>
      </c>
      <c r="C544" s="316">
        <v>1</v>
      </c>
      <c r="D544" s="68" t="s">
        <v>2049</v>
      </c>
      <c r="E544" s="71">
        <v>44503</v>
      </c>
      <c r="F544" s="71">
        <v>44533</v>
      </c>
      <c r="G544" s="71">
        <v>44533</v>
      </c>
      <c r="I544" s="316" t="str">
        <f>VLOOKUP(A544,URS確認!E:I,5,FALSE)</f>
        <v>楊智誠</v>
      </c>
    </row>
    <row r="545" spans="1:9" x14ac:dyDescent="0.4">
      <c r="A545" s="316" t="s">
        <v>976</v>
      </c>
      <c r="B545" s="69" t="str">
        <f>VLOOKUP(A545,URS確認!$E:$F,2,FALSE)</f>
        <v>產生國稅局申報媒體檔</v>
      </c>
      <c r="C545" s="316">
        <v>1</v>
      </c>
      <c r="D545" s="68" t="s">
        <v>2050</v>
      </c>
      <c r="E545" s="71">
        <v>44503</v>
      </c>
      <c r="F545" s="71">
        <v>44533</v>
      </c>
      <c r="G545" s="71">
        <v>44533</v>
      </c>
      <c r="I545" s="316" t="str">
        <f>VLOOKUP(A545,URS確認!E:I,5,FALSE)</f>
        <v>楊智誠</v>
      </c>
    </row>
    <row r="546" spans="1:9" x14ac:dyDescent="0.4">
      <c r="A546" s="316" t="s">
        <v>976</v>
      </c>
      <c r="B546" s="69" t="str">
        <f>VLOOKUP(A546,URS確認!$E:$F,2,FALSE)</f>
        <v>產生國稅局申報媒體檔</v>
      </c>
      <c r="C546" s="316">
        <v>2</v>
      </c>
      <c r="D546" s="68" t="s">
        <v>2051</v>
      </c>
      <c r="E546" s="71">
        <v>44503</v>
      </c>
      <c r="F546" s="71">
        <v>44533</v>
      </c>
      <c r="G546" s="71">
        <v>44533</v>
      </c>
      <c r="I546" s="316" t="str">
        <f>VLOOKUP(A546,URS確認!E:I,5,FALSE)</f>
        <v>楊智誠</v>
      </c>
    </row>
    <row r="547" spans="1:9" ht="34" customHeight="1" x14ac:dyDescent="0.3">
      <c r="A547" s="316" t="s">
        <v>941</v>
      </c>
      <c r="B547" s="69" t="str">
        <f>VLOOKUP(A547,URS確認!$E:$F,2,FALSE)</f>
        <v>產製公務人員報送資料</v>
      </c>
      <c r="C547" s="316">
        <v>1</v>
      </c>
      <c r="D547" s="74" t="s">
        <v>2052</v>
      </c>
      <c r="E547" s="71">
        <v>44503</v>
      </c>
      <c r="F547" s="71">
        <v>44531</v>
      </c>
      <c r="G547" s="71">
        <v>44531</v>
      </c>
      <c r="H547" s="71">
        <v>44531</v>
      </c>
      <c r="I547" s="316" t="str">
        <f>VLOOKUP(A547,URS確認!E:I,5,FALSE)</f>
        <v>楊智誠</v>
      </c>
    </row>
    <row r="548" spans="1:9" x14ac:dyDescent="0.3">
      <c r="A548" s="316" t="s">
        <v>941</v>
      </c>
      <c r="B548" s="69" t="str">
        <f>VLOOKUP(A548,URS確認!$E:$F,2,FALSE)</f>
        <v>產製公務人員報送資料</v>
      </c>
      <c r="C548" s="316">
        <v>2</v>
      </c>
      <c r="D548" s="74" t="s">
        <v>2053</v>
      </c>
      <c r="E548" s="71">
        <v>44503</v>
      </c>
      <c r="F548" s="71">
        <v>44531</v>
      </c>
      <c r="G548" s="71">
        <v>44531</v>
      </c>
      <c r="H548" s="71">
        <v>44531</v>
      </c>
      <c r="I548" s="316" t="str">
        <f>VLOOKUP(A548,URS確認!E:I,5,FALSE)</f>
        <v>楊智誠</v>
      </c>
    </row>
    <row r="549" spans="1:9" x14ac:dyDescent="0.3">
      <c r="A549" s="316" t="s">
        <v>982</v>
      </c>
      <c r="B549" s="69" t="str">
        <f>VLOOKUP(A549,URS確認!$E:$F,2,FALSE)</f>
        <v xml:space="preserve">資金運用概況維護                      </v>
      </c>
      <c r="C549" s="316">
        <v>1</v>
      </c>
      <c r="D549" s="74" t="s">
        <v>2054</v>
      </c>
      <c r="E549" s="71">
        <v>44505</v>
      </c>
      <c r="F549" s="71">
        <v>44518</v>
      </c>
      <c r="G549" s="71">
        <v>44518</v>
      </c>
      <c r="H549" s="71">
        <v>44518</v>
      </c>
      <c r="I549" s="316" t="str">
        <f>VLOOKUP(A549,URS確認!E:I,5,FALSE)</f>
        <v>楊智誠</v>
      </c>
    </row>
    <row r="550" spans="1:9" x14ac:dyDescent="0.3">
      <c r="A550" s="316" t="s">
        <v>991</v>
      </c>
      <c r="B550" s="69" t="str">
        <f>VLOOKUP(A550,URS確認!$E:$F,2,FALSE)</f>
        <v xml:space="preserve">檔案借閱明細資料查詢                  </v>
      </c>
      <c r="C550" s="316">
        <v>1</v>
      </c>
      <c r="D550" s="74" t="s">
        <v>2055</v>
      </c>
      <c r="E550" s="71">
        <v>44505</v>
      </c>
      <c r="F550" s="71">
        <v>44518</v>
      </c>
      <c r="G550" s="71">
        <v>44518</v>
      </c>
      <c r="H550" s="71">
        <v>44518</v>
      </c>
      <c r="I550" s="316" t="str">
        <f>VLOOKUP(A550,URS確認!E:I,5,FALSE)</f>
        <v>楊智誠</v>
      </c>
    </row>
    <row r="551" spans="1:9" x14ac:dyDescent="0.3">
      <c r="A551" s="316" t="s">
        <v>991</v>
      </c>
      <c r="B551" s="69" t="str">
        <f>VLOOKUP(A551,URS確認!$E:$F,2,FALSE)</f>
        <v xml:space="preserve">檔案借閱明細資料查詢                  </v>
      </c>
      <c r="C551" s="316">
        <v>2</v>
      </c>
      <c r="D551" s="74" t="s">
        <v>2056</v>
      </c>
      <c r="E551" s="71">
        <v>44505</v>
      </c>
      <c r="F551" s="71">
        <v>44518</v>
      </c>
      <c r="G551" s="71">
        <v>44518</v>
      </c>
      <c r="H551" s="71">
        <v>44518</v>
      </c>
      <c r="I551" s="316" t="str">
        <f>VLOOKUP(A551,URS確認!E:I,5,FALSE)</f>
        <v>楊智誠</v>
      </c>
    </row>
    <row r="552" spans="1:9" x14ac:dyDescent="0.3">
      <c r="A552" s="316" t="s">
        <v>995</v>
      </c>
      <c r="B552" s="69" t="str">
        <f>VLOOKUP(A552,URS確認!$E:$F,2,FALSE)</f>
        <v xml:space="preserve">檔案借閱維護                          </v>
      </c>
      <c r="C552" s="316">
        <v>1</v>
      </c>
      <c r="D552" s="74" t="s">
        <v>2057</v>
      </c>
      <c r="E552" s="71">
        <v>44505</v>
      </c>
      <c r="F552" s="71">
        <v>44518</v>
      </c>
      <c r="G552" s="71">
        <v>44518</v>
      </c>
      <c r="H552" s="71">
        <v>44518</v>
      </c>
      <c r="I552" s="316" t="str">
        <f>VLOOKUP(A552,URS確認!E:I,5,FALSE)</f>
        <v>楊智誠</v>
      </c>
    </row>
    <row r="553" spans="1:9" x14ac:dyDescent="0.3">
      <c r="A553" s="316" t="s">
        <v>995</v>
      </c>
      <c r="B553" s="69" t="str">
        <f>VLOOKUP(A553,URS確認!$E:$F,2,FALSE)</f>
        <v xml:space="preserve">檔案借閱維護                          </v>
      </c>
      <c r="C553" s="316">
        <v>2</v>
      </c>
      <c r="D553" s="74" t="s">
        <v>2058</v>
      </c>
      <c r="E553" s="71">
        <v>44505</v>
      </c>
      <c r="I553" s="316" t="str">
        <f>VLOOKUP(A553,URS確認!E:I,5,FALSE)</f>
        <v>楊智誠</v>
      </c>
    </row>
    <row r="554" spans="1:9" x14ac:dyDescent="0.3">
      <c r="A554" s="316" t="s">
        <v>997</v>
      </c>
      <c r="B554" s="69" t="str">
        <f>VLOOKUP(A554,URS確認!$E:$F,2,FALSE)</f>
        <v xml:space="preserve">檔案借閱報表作業(列印)                </v>
      </c>
      <c r="C554" s="316">
        <v>1</v>
      </c>
      <c r="D554" s="74" t="s">
        <v>2059</v>
      </c>
      <c r="E554" s="71">
        <v>44505</v>
      </c>
      <c r="F554" s="71">
        <v>44518</v>
      </c>
      <c r="G554" s="71">
        <v>44518</v>
      </c>
      <c r="H554" s="71">
        <v>44518</v>
      </c>
      <c r="I554" s="316" t="str">
        <f>VLOOKUP(A554,URS確認!E:I,5,FALSE)</f>
        <v>楊智誠</v>
      </c>
    </row>
    <row r="555" spans="1:9" x14ac:dyDescent="0.3">
      <c r="A555" s="316" t="s">
        <v>997</v>
      </c>
      <c r="B555" s="69" t="str">
        <f>VLOOKUP(A555,URS確認!$E:$F,2,FALSE)</f>
        <v xml:space="preserve">檔案借閱報表作業(列印)                </v>
      </c>
      <c r="C555" s="316">
        <v>2</v>
      </c>
      <c r="D555" s="74" t="s">
        <v>2060</v>
      </c>
      <c r="E555" s="71">
        <v>44505</v>
      </c>
      <c r="F555" s="71">
        <v>44518</v>
      </c>
      <c r="G555" s="71">
        <v>44518</v>
      </c>
      <c r="H555" s="71">
        <v>44518</v>
      </c>
      <c r="I555" s="316" t="str">
        <f>VLOOKUP(A555,URS確認!E:I,5,FALSE)</f>
        <v>楊智誠</v>
      </c>
    </row>
    <row r="556" spans="1:9" x14ac:dyDescent="0.3">
      <c r="A556" s="316" t="s">
        <v>997</v>
      </c>
      <c r="B556" s="69" t="str">
        <f>VLOOKUP(A556,URS確認!$E:$F,2,FALSE)</f>
        <v xml:space="preserve">檔案借閱報表作業(列印)                </v>
      </c>
      <c r="C556" s="316">
        <v>3</v>
      </c>
      <c r="D556" s="74" t="s">
        <v>2061</v>
      </c>
      <c r="E556" s="71">
        <v>44505</v>
      </c>
      <c r="F556" s="71">
        <v>44518</v>
      </c>
      <c r="G556" s="71">
        <v>44518</v>
      </c>
      <c r="H556" s="71">
        <v>44518</v>
      </c>
      <c r="I556" s="316" t="str">
        <f>VLOOKUP(A556,URS確認!E:I,5,FALSE)</f>
        <v>楊智誠</v>
      </c>
    </row>
    <row r="557" spans="1:9" ht="34" customHeight="1" x14ac:dyDescent="0.3">
      <c r="A557" s="316" t="s">
        <v>997</v>
      </c>
      <c r="B557" s="69" t="str">
        <f>VLOOKUP(A557,URS確認!$E:$F,2,FALSE)</f>
        <v xml:space="preserve">檔案借閱報表作業(列印)                </v>
      </c>
      <c r="C557" s="316">
        <v>4</v>
      </c>
      <c r="D557" s="74" t="s">
        <v>2062</v>
      </c>
      <c r="E557" s="71">
        <v>44505</v>
      </c>
      <c r="F557" s="71">
        <v>44518</v>
      </c>
      <c r="G557" s="71">
        <v>44518</v>
      </c>
      <c r="H557" s="71">
        <v>44518</v>
      </c>
      <c r="I557" s="316" t="str">
        <f>VLOOKUP(A557,URS確認!E:I,5,FALSE)</f>
        <v>楊智誠</v>
      </c>
    </row>
    <row r="558" spans="1:9" x14ac:dyDescent="0.3">
      <c r="A558" s="316" t="s">
        <v>997</v>
      </c>
      <c r="B558" s="69" t="str">
        <f>VLOOKUP(A558,URS確認!$E:$F,2,FALSE)</f>
        <v xml:space="preserve">檔案借閱報表作業(列印)                </v>
      </c>
      <c r="C558" s="316">
        <v>5</v>
      </c>
      <c r="D558" s="74" t="s">
        <v>2063</v>
      </c>
      <c r="E558" s="71">
        <v>44505</v>
      </c>
      <c r="F558" s="71">
        <v>44518</v>
      </c>
      <c r="G558" s="71">
        <v>44518</v>
      </c>
      <c r="H558" s="71">
        <v>44518</v>
      </c>
      <c r="I558" s="316" t="str">
        <f>VLOOKUP(A558,URS確認!E:I,5,FALSE)</f>
        <v>楊智誠</v>
      </c>
    </row>
    <row r="559" spans="1:9" x14ac:dyDescent="0.3">
      <c r="A559" s="316" t="s">
        <v>997</v>
      </c>
      <c r="B559" s="69" t="str">
        <f>VLOOKUP(A559,URS確認!$E:$F,2,FALSE)</f>
        <v xml:space="preserve">檔案借閱報表作業(列印)                </v>
      </c>
      <c r="C559" s="316">
        <v>6</v>
      </c>
      <c r="D559" s="74" t="s">
        <v>2064</v>
      </c>
      <c r="E559" s="71">
        <v>44505</v>
      </c>
      <c r="F559" s="71">
        <v>44518</v>
      </c>
      <c r="G559" s="71">
        <v>44518</v>
      </c>
      <c r="H559" s="71">
        <v>44518</v>
      </c>
      <c r="I559" s="316" t="str">
        <f>VLOOKUP(A559,URS確認!E:I,5,FALSE)</f>
        <v>楊智誠</v>
      </c>
    </row>
    <row r="560" spans="1:9" x14ac:dyDescent="0.3">
      <c r="A560" s="316" t="s">
        <v>1408</v>
      </c>
      <c r="B560" s="69" t="s">
        <v>2065</v>
      </c>
      <c r="C560" s="316">
        <v>1</v>
      </c>
      <c r="D560" s="74" t="s">
        <v>2066</v>
      </c>
      <c r="E560" s="71">
        <v>44505</v>
      </c>
      <c r="F560" s="71">
        <v>44533</v>
      </c>
      <c r="I560" s="397" t="str">
        <f>VLOOKUP(A560,URS確認!E:I,5,FALSE)</f>
        <v>張金龍</v>
      </c>
    </row>
    <row r="561" spans="1:16" x14ac:dyDescent="0.3">
      <c r="A561" s="316" t="s">
        <v>809</v>
      </c>
      <c r="B561" s="69" t="str">
        <f>VLOOKUP(A561,URS確認!$E:$F,2,FALSE)</f>
        <v>領取清償證明作業</v>
      </c>
      <c r="C561" s="316">
        <v>1</v>
      </c>
      <c r="D561" s="74" t="s">
        <v>2067</v>
      </c>
      <c r="E561" s="71">
        <v>44505</v>
      </c>
      <c r="F561" s="71">
        <v>44533</v>
      </c>
      <c r="G561" s="71">
        <v>44539</v>
      </c>
      <c r="I561" s="316" t="str">
        <f>VLOOKUP(A561,URS確認!E:I,5,FALSE)</f>
        <v>余家興</v>
      </c>
    </row>
    <row r="562" spans="1:16" x14ac:dyDescent="0.4">
      <c r="A562" s="316" t="s">
        <v>1289</v>
      </c>
      <c r="B562" s="69" t="str">
        <f>VLOOKUP(A562,URS確認!$E:$F,2,FALSE)</f>
        <v>(574)更生款項統一收付結案通知資料</v>
      </c>
      <c r="C562" s="316">
        <v>1</v>
      </c>
      <c r="D562" s="68" t="s">
        <v>2068</v>
      </c>
      <c r="E562" s="71">
        <v>44517</v>
      </c>
      <c r="F562" s="71">
        <v>44540</v>
      </c>
      <c r="I562" s="316" t="str">
        <f>VLOOKUP(A562,URS確認!E:I,5,FALSE)</f>
        <v>張嘉榮</v>
      </c>
      <c r="L562" s="316" t="s">
        <v>2834</v>
      </c>
    </row>
    <row r="563" spans="1:16" x14ac:dyDescent="0.3">
      <c r="A563" s="316" t="s">
        <v>2069</v>
      </c>
      <c r="B563" s="69" t="s">
        <v>2070</v>
      </c>
      <c r="C563" s="316">
        <v>1</v>
      </c>
      <c r="D563" s="74" t="s">
        <v>2071</v>
      </c>
      <c r="E563" s="71">
        <v>44517</v>
      </c>
      <c r="F563" s="71">
        <v>44540</v>
      </c>
      <c r="I563" s="316" t="s">
        <v>139</v>
      </c>
      <c r="L563" s="316" t="s">
        <v>2834</v>
      </c>
    </row>
    <row r="564" spans="1:16" x14ac:dyDescent="0.3">
      <c r="A564" s="397" t="s">
        <v>2069</v>
      </c>
      <c r="B564" s="69" t="s">
        <v>2070</v>
      </c>
      <c r="C564" s="316">
        <v>2</v>
      </c>
      <c r="D564" s="74" t="s">
        <v>2072</v>
      </c>
      <c r="E564" s="71">
        <v>44517</v>
      </c>
      <c r="F564" s="71">
        <v>44540</v>
      </c>
      <c r="I564" s="316" t="s">
        <v>139</v>
      </c>
      <c r="L564" s="316" t="s">
        <v>2834</v>
      </c>
    </row>
    <row r="565" spans="1:16" x14ac:dyDescent="0.3">
      <c r="A565" s="397" t="s">
        <v>2069</v>
      </c>
      <c r="B565" s="69" t="s">
        <v>2070</v>
      </c>
      <c r="C565" s="316">
        <v>3</v>
      </c>
      <c r="D565" s="74" t="s">
        <v>2073</v>
      </c>
      <c r="E565" s="71">
        <v>44517</v>
      </c>
      <c r="F565" s="71">
        <v>44540</v>
      </c>
      <c r="I565" s="316" t="s">
        <v>139</v>
      </c>
      <c r="L565" s="316" t="s">
        <v>2834</v>
      </c>
    </row>
    <row r="566" spans="1:16" x14ac:dyDescent="0.3">
      <c r="A566" s="397" t="s">
        <v>2069</v>
      </c>
      <c r="B566" s="69" t="s">
        <v>2070</v>
      </c>
      <c r="C566" s="316">
        <v>4</v>
      </c>
      <c r="D566" s="74" t="s">
        <v>2074</v>
      </c>
      <c r="E566" s="71">
        <v>44517</v>
      </c>
      <c r="F566" s="71">
        <v>44540</v>
      </c>
      <c r="I566" s="316" t="s">
        <v>139</v>
      </c>
      <c r="L566" s="316" t="s">
        <v>2834</v>
      </c>
    </row>
    <row r="567" spans="1:16" ht="102" x14ac:dyDescent="0.3">
      <c r="A567" s="316" t="s">
        <v>2853</v>
      </c>
      <c r="B567" s="69" t="s">
        <v>2854</v>
      </c>
      <c r="D567" s="74" t="s">
        <v>2994</v>
      </c>
      <c r="E567" s="71">
        <v>44530</v>
      </c>
      <c r="F567" s="71">
        <v>44540</v>
      </c>
      <c r="G567" s="71">
        <v>44536</v>
      </c>
      <c r="H567" s="71">
        <v>44536</v>
      </c>
      <c r="I567" s="316" t="s">
        <v>2866</v>
      </c>
      <c r="L567" s="316" t="s">
        <v>2834</v>
      </c>
    </row>
    <row r="568" spans="1:16" ht="51" x14ac:dyDescent="0.3">
      <c r="A568" s="471" t="s">
        <v>2991</v>
      </c>
      <c r="B568" s="69" t="s">
        <v>2992</v>
      </c>
      <c r="C568" s="471"/>
      <c r="D568" s="74" t="s">
        <v>2993</v>
      </c>
      <c r="E568" s="71">
        <v>44530</v>
      </c>
      <c r="F568" s="71">
        <v>44540</v>
      </c>
      <c r="G568" s="71">
        <v>44536</v>
      </c>
      <c r="H568" s="71">
        <v>44536</v>
      </c>
      <c r="I568" s="471" t="s">
        <v>2866</v>
      </c>
      <c r="J568" s="471"/>
      <c r="K568" s="471"/>
      <c r="L568" s="471" t="s">
        <v>2834</v>
      </c>
      <c r="M568" s="471"/>
      <c r="N568" s="471"/>
      <c r="O568" s="471"/>
      <c r="P568" s="471"/>
    </row>
    <row r="569" spans="1:16" ht="85" x14ac:dyDescent="0.3">
      <c r="A569" s="316" t="s">
        <v>2856</v>
      </c>
      <c r="B569" s="69" t="s">
        <v>2857</v>
      </c>
      <c r="D569" s="74" t="s">
        <v>2864</v>
      </c>
      <c r="E569" s="71">
        <v>44530</v>
      </c>
      <c r="F569" s="71">
        <v>44540</v>
      </c>
      <c r="G569" s="71">
        <v>44536</v>
      </c>
      <c r="H569" s="71">
        <v>44536</v>
      </c>
      <c r="I569" s="409" t="s">
        <v>2866</v>
      </c>
      <c r="M569" s="316" t="s">
        <v>2869</v>
      </c>
    </row>
    <row r="570" spans="1:16" x14ac:dyDescent="0.3">
      <c r="A570" s="316" t="s">
        <v>2858</v>
      </c>
      <c r="B570" s="69" t="s">
        <v>2859</v>
      </c>
      <c r="D570" s="74" t="s">
        <v>2860</v>
      </c>
      <c r="E570" s="71">
        <v>44530</v>
      </c>
      <c r="F570" s="71">
        <v>44533</v>
      </c>
      <c r="G570" s="71">
        <v>44533</v>
      </c>
      <c r="H570" s="366">
        <v>44533</v>
      </c>
      <c r="I570" s="409" t="s">
        <v>2866</v>
      </c>
      <c r="L570" s="316" t="s">
        <v>2834</v>
      </c>
    </row>
    <row r="571" spans="1:16" x14ac:dyDescent="0.3">
      <c r="A571" s="316" t="s">
        <v>2861</v>
      </c>
      <c r="B571" s="69" t="s">
        <v>2843</v>
      </c>
      <c r="D571" s="74" t="s">
        <v>2862</v>
      </c>
      <c r="E571" s="71">
        <v>44530</v>
      </c>
      <c r="F571" s="71">
        <v>44531</v>
      </c>
      <c r="G571" s="71">
        <v>44531</v>
      </c>
      <c r="H571" s="366">
        <v>44533</v>
      </c>
      <c r="I571" s="409" t="s">
        <v>2866</v>
      </c>
      <c r="L571" s="316" t="s">
        <v>2834</v>
      </c>
    </row>
    <row r="572" spans="1:16" x14ac:dyDescent="0.3">
      <c r="A572" s="316" t="s">
        <v>2865</v>
      </c>
      <c r="B572" s="69" t="s">
        <v>2870</v>
      </c>
      <c r="D572" s="74" t="s">
        <v>2863</v>
      </c>
      <c r="E572" s="71">
        <v>44530</v>
      </c>
      <c r="F572" s="71">
        <v>44530</v>
      </c>
      <c r="G572" s="71">
        <v>44530</v>
      </c>
      <c r="H572" s="366">
        <v>44533</v>
      </c>
      <c r="I572" s="409" t="s">
        <v>2866</v>
      </c>
      <c r="L572" s="316" t="s">
        <v>2834</v>
      </c>
    </row>
    <row r="573" spans="1:16" x14ac:dyDescent="0.3">
      <c r="A573" s="496" t="s">
        <v>3034</v>
      </c>
      <c r="B573" s="69" t="s">
        <v>3035</v>
      </c>
      <c r="C573" s="496"/>
      <c r="D573" s="74" t="s">
        <v>3036</v>
      </c>
      <c r="E573" s="71">
        <v>44530</v>
      </c>
      <c r="F573" s="71">
        <v>44561</v>
      </c>
      <c r="H573" s="366"/>
      <c r="I573" s="496" t="s">
        <v>2866</v>
      </c>
      <c r="J573" s="496"/>
      <c r="K573" s="496"/>
      <c r="L573" s="496"/>
      <c r="M573" s="496" t="s">
        <v>2869</v>
      </c>
      <c r="N573" s="496"/>
      <c r="O573" s="496"/>
      <c r="P573" s="496"/>
    </row>
    <row r="574" spans="1:16" x14ac:dyDescent="0.3">
      <c r="A574" s="316" t="s">
        <v>2855</v>
      </c>
      <c r="B574" s="69" t="s">
        <v>2867</v>
      </c>
      <c r="D574" s="74" t="s">
        <v>2868</v>
      </c>
      <c r="E574" s="71">
        <v>44496</v>
      </c>
      <c r="F574" s="71">
        <v>44540</v>
      </c>
      <c r="G574" s="71">
        <v>44538</v>
      </c>
      <c r="H574" s="366">
        <v>44539</v>
      </c>
      <c r="I574" s="409" t="s">
        <v>2866</v>
      </c>
      <c r="L574" s="316" t="s">
        <v>2834</v>
      </c>
    </row>
    <row r="575" spans="1:16" x14ac:dyDescent="0.3">
      <c r="A575" s="410" t="s">
        <v>2871</v>
      </c>
      <c r="B575" s="69" t="s">
        <v>2872</v>
      </c>
      <c r="C575" s="410">
        <v>2</v>
      </c>
      <c r="D575" s="74" t="s">
        <v>2873</v>
      </c>
      <c r="E575" s="71">
        <v>44484</v>
      </c>
      <c r="F575" s="71">
        <v>44554</v>
      </c>
      <c r="H575" s="410"/>
      <c r="I575" s="410" t="s">
        <v>2874</v>
      </c>
      <c r="J575" s="410"/>
      <c r="K575" s="410"/>
      <c r="L575" s="410"/>
      <c r="M575" s="410"/>
      <c r="N575" s="410"/>
      <c r="O575" s="410"/>
      <c r="P575" s="410"/>
    </row>
    <row r="576" spans="1:16" x14ac:dyDescent="0.3">
      <c r="A576" s="410" t="s">
        <v>2875</v>
      </c>
      <c r="B576" s="69" t="s">
        <v>2876</v>
      </c>
      <c r="C576" s="410">
        <v>1</v>
      </c>
      <c r="D576" s="74" t="s">
        <v>2877</v>
      </c>
      <c r="E576" s="71">
        <v>44455</v>
      </c>
      <c r="F576" s="71">
        <v>44554</v>
      </c>
      <c r="H576" s="410"/>
      <c r="I576" s="410" t="s">
        <v>2874</v>
      </c>
      <c r="J576" s="410"/>
      <c r="K576" s="410"/>
      <c r="L576" s="410"/>
      <c r="M576" s="410"/>
      <c r="N576" s="410"/>
      <c r="O576" s="410"/>
      <c r="P576" s="410"/>
    </row>
    <row r="577" spans="1:16" ht="34" x14ac:dyDescent="0.3">
      <c r="A577" s="471" t="s">
        <v>2995</v>
      </c>
      <c r="B577" s="69" t="s">
        <v>2996</v>
      </c>
      <c r="C577" s="471"/>
      <c r="D577" s="74" t="s">
        <v>2999</v>
      </c>
      <c r="E577" s="71">
        <v>44525</v>
      </c>
      <c r="F577" s="71">
        <v>44529</v>
      </c>
      <c r="G577" s="71">
        <v>44529</v>
      </c>
      <c r="H577" s="71">
        <v>44529</v>
      </c>
      <c r="I577" s="471" t="s">
        <v>2866</v>
      </c>
      <c r="J577" s="471"/>
      <c r="K577" s="471"/>
      <c r="L577" s="471" t="s">
        <v>2834</v>
      </c>
      <c r="M577" s="471"/>
      <c r="N577" s="471"/>
      <c r="O577" s="471"/>
      <c r="P577" s="471"/>
    </row>
    <row r="578" spans="1:16" ht="68" x14ac:dyDescent="0.3">
      <c r="A578" s="471" t="s">
        <v>2997</v>
      </c>
      <c r="B578" s="69" t="s">
        <v>2998</v>
      </c>
      <c r="C578" s="471"/>
      <c r="D578" s="74" t="s">
        <v>3000</v>
      </c>
      <c r="E578" s="71">
        <v>44525</v>
      </c>
      <c r="F578" s="71">
        <v>44529</v>
      </c>
      <c r="G578" s="71">
        <v>44529</v>
      </c>
      <c r="H578" s="71">
        <v>44529</v>
      </c>
      <c r="I578" s="471" t="s">
        <v>2866</v>
      </c>
      <c r="J578" s="471"/>
      <c r="K578" s="471"/>
      <c r="L578" s="471" t="s">
        <v>2834</v>
      </c>
      <c r="M578" s="471"/>
      <c r="N578" s="471"/>
      <c r="O578" s="471"/>
      <c r="P578" s="471"/>
    </row>
    <row r="579" spans="1:16" x14ac:dyDescent="0.3">
      <c r="A579" s="132"/>
      <c r="B579" s="458"/>
      <c r="C579" s="132"/>
      <c r="D579" s="459"/>
      <c r="E579" s="132"/>
      <c r="F579" s="113"/>
      <c r="G579" s="113"/>
      <c r="H579" s="132"/>
      <c r="I579" s="132"/>
      <c r="J579" s="132"/>
      <c r="K579" s="132"/>
      <c r="L579" s="132"/>
      <c r="M579" s="132"/>
      <c r="N579" s="132"/>
      <c r="O579" s="132"/>
      <c r="P579" s="132"/>
    </row>
  </sheetData>
  <autoFilter ref="A1:Q578" xr:uid="{00000000-0009-0000-0000-00000A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zoomScale="120" zoomScaleNormal="120" workbookViewId="0">
      <selection activeCell="B14" sqref="B14"/>
    </sheetView>
  </sheetViews>
  <sheetFormatPr defaultColWidth="9" defaultRowHeight="14.5" x14ac:dyDescent="0.35"/>
  <cols>
    <col min="1" max="1" width="9" style="260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2158</v>
      </c>
      <c r="B1" s="5" t="s">
        <v>2159</v>
      </c>
      <c r="C1" s="5" t="s">
        <v>2160</v>
      </c>
    </row>
    <row r="2" spans="1:3" x14ac:dyDescent="0.35">
      <c r="A2" s="260">
        <v>1</v>
      </c>
      <c r="B2" s="46" t="s">
        <v>2106</v>
      </c>
      <c r="C2" s="4" t="s">
        <v>2161</v>
      </c>
    </row>
    <row r="3" spans="1:3" x14ac:dyDescent="0.35">
      <c r="A3" s="260">
        <v>2</v>
      </c>
      <c r="B3" s="4" t="s">
        <v>2105</v>
      </c>
      <c r="C3" s="4" t="s">
        <v>370</v>
      </c>
    </row>
    <row r="4" spans="1:3" ht="45" customHeight="1" x14ac:dyDescent="0.35">
      <c r="A4" s="260">
        <v>3</v>
      </c>
      <c r="B4" s="46" t="s">
        <v>2162</v>
      </c>
      <c r="C4" s="4" t="s">
        <v>2163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8"/>
  <sheetViews>
    <sheetView zoomScale="85" zoomScaleNormal="85" workbookViewId="0">
      <pane ySplit="1" topLeftCell="A77" activePane="bottomLeft" state="frozen"/>
      <selection pane="bottomLeft" activeCell="C92" sqref="C92"/>
    </sheetView>
  </sheetViews>
  <sheetFormatPr defaultColWidth="9" defaultRowHeight="17" x14ac:dyDescent="0.3"/>
  <cols>
    <col min="1" max="1" width="14.59765625" style="89" bestFit="1" customWidth="1"/>
    <col min="2" max="2" width="5.59765625" style="82" bestFit="1" customWidth="1"/>
    <col min="3" max="3" width="62.3984375" style="78" bestFit="1" customWidth="1"/>
    <col min="4" max="4" width="14.59765625" style="89" bestFit="1" customWidth="1"/>
    <col min="5" max="5" width="27.3984375" style="81" bestFit="1" customWidth="1"/>
    <col min="6" max="6" width="63.69921875" style="82" bestFit="1" customWidth="1"/>
    <col min="7" max="7" width="15.59765625" style="81" bestFit="1" customWidth="1"/>
    <col min="8" max="8" width="27.3984375" style="82" customWidth="1"/>
    <col min="9" max="12" width="9" style="82" customWidth="1"/>
    <col min="13" max="16384" width="9" style="82"/>
  </cols>
  <sheetData>
    <row r="1" spans="1:8" s="122" customFormat="1" x14ac:dyDescent="0.3">
      <c r="A1" s="119" t="s">
        <v>1491</v>
      </c>
      <c r="B1" s="120" t="s">
        <v>2188</v>
      </c>
      <c r="C1" s="119" t="s">
        <v>2189</v>
      </c>
      <c r="D1" s="119" t="s">
        <v>1494</v>
      </c>
      <c r="E1" s="121" t="s">
        <v>2190</v>
      </c>
      <c r="F1" s="119" t="s">
        <v>2191</v>
      </c>
      <c r="G1" s="121" t="s">
        <v>2192</v>
      </c>
      <c r="H1" s="121" t="s">
        <v>2193</v>
      </c>
    </row>
    <row r="2" spans="1:8" s="98" customFormat="1" ht="33" customHeight="1" x14ac:dyDescent="0.3">
      <c r="A2" s="81">
        <v>44399</v>
      </c>
      <c r="B2" s="89">
        <v>1</v>
      </c>
      <c r="C2" s="78" t="s">
        <v>2075</v>
      </c>
      <c r="D2" s="89" t="s">
        <v>138</v>
      </c>
      <c r="E2" s="81">
        <v>44403</v>
      </c>
      <c r="F2" s="80" t="s">
        <v>2194</v>
      </c>
      <c r="G2" s="81">
        <v>44403</v>
      </c>
      <c r="H2" s="82"/>
    </row>
    <row r="3" spans="1:8" x14ac:dyDescent="0.3">
      <c r="A3" s="81">
        <v>44397</v>
      </c>
      <c r="B3" s="89">
        <v>1</v>
      </c>
      <c r="C3" s="78" t="s">
        <v>2076</v>
      </c>
      <c r="D3" s="89" t="s">
        <v>5</v>
      </c>
      <c r="E3" s="81">
        <v>44407</v>
      </c>
      <c r="F3" s="82" t="s">
        <v>2195</v>
      </c>
      <c r="G3" s="81">
        <v>44474</v>
      </c>
    </row>
    <row r="4" spans="1:8" x14ac:dyDescent="0.3">
      <c r="A4" s="81">
        <v>44397</v>
      </c>
      <c r="B4" s="89">
        <v>2</v>
      </c>
      <c r="C4" s="78" t="s">
        <v>2077</v>
      </c>
      <c r="D4" s="89" t="s">
        <v>5</v>
      </c>
      <c r="E4" s="81">
        <v>44407</v>
      </c>
      <c r="F4" s="82" t="s">
        <v>2195</v>
      </c>
      <c r="G4" s="81">
        <v>44474</v>
      </c>
    </row>
    <row r="5" spans="1:8" s="98" customFormat="1" ht="33" customHeight="1" x14ac:dyDescent="0.3">
      <c r="A5" s="81">
        <v>44398</v>
      </c>
      <c r="B5" s="89">
        <v>3</v>
      </c>
      <c r="C5" s="99" t="s">
        <v>2078</v>
      </c>
      <c r="D5" s="89" t="s">
        <v>540</v>
      </c>
      <c r="E5" s="81">
        <v>44407</v>
      </c>
      <c r="F5" s="80" t="s">
        <v>2196</v>
      </c>
      <c r="G5" s="81">
        <v>44407</v>
      </c>
      <c r="H5" s="82" t="s">
        <v>2197</v>
      </c>
    </row>
    <row r="6" spans="1:8" s="98" customFormat="1" ht="34" customHeight="1" x14ac:dyDescent="0.3">
      <c r="A6" s="81">
        <v>44399</v>
      </c>
      <c r="B6" s="89">
        <v>2</v>
      </c>
      <c r="C6" s="78" t="s">
        <v>2079</v>
      </c>
      <c r="D6" s="89" t="s">
        <v>10</v>
      </c>
      <c r="E6" s="81">
        <v>44407</v>
      </c>
      <c r="F6" s="80" t="s">
        <v>2198</v>
      </c>
      <c r="G6" s="81">
        <v>44400</v>
      </c>
      <c r="H6" s="82" t="s">
        <v>2199</v>
      </c>
    </row>
    <row r="7" spans="1:8" s="98" customFormat="1" ht="33" customHeight="1" x14ac:dyDescent="0.3">
      <c r="A7" s="81">
        <v>44399</v>
      </c>
      <c r="B7" s="89">
        <v>3</v>
      </c>
      <c r="C7" s="78" t="s">
        <v>2080</v>
      </c>
      <c r="D7" s="89" t="s">
        <v>10</v>
      </c>
      <c r="E7" s="81">
        <v>44407</v>
      </c>
      <c r="F7" s="78" t="s">
        <v>2200</v>
      </c>
      <c r="G7" s="81">
        <v>44400</v>
      </c>
      <c r="H7" s="82"/>
    </row>
    <row r="8" spans="1:8" s="98" customFormat="1" x14ac:dyDescent="0.3">
      <c r="A8" s="81">
        <v>44400</v>
      </c>
      <c r="B8" s="89">
        <v>1</v>
      </c>
      <c r="C8" s="78" t="s">
        <v>2081</v>
      </c>
      <c r="D8" s="89" t="s">
        <v>9</v>
      </c>
      <c r="E8" s="81">
        <v>44407</v>
      </c>
      <c r="F8" s="82" t="s">
        <v>2201</v>
      </c>
      <c r="G8" s="81">
        <v>44407</v>
      </c>
      <c r="H8" s="82"/>
    </row>
    <row r="9" spans="1:8" s="98" customFormat="1" x14ac:dyDescent="0.3">
      <c r="A9" s="81">
        <v>44403</v>
      </c>
      <c r="B9" s="89">
        <v>6</v>
      </c>
      <c r="C9" s="78" t="s">
        <v>2082</v>
      </c>
      <c r="D9" s="89" t="s">
        <v>138</v>
      </c>
      <c r="E9" s="81">
        <v>44414</v>
      </c>
      <c r="F9" s="82"/>
      <c r="G9" s="81">
        <v>44481</v>
      </c>
      <c r="H9" s="82" t="s">
        <v>2197</v>
      </c>
    </row>
    <row r="10" spans="1:8" s="98" customFormat="1" ht="33" customHeight="1" x14ac:dyDescent="0.3">
      <c r="A10" s="81">
        <v>44398</v>
      </c>
      <c r="B10" s="89">
        <v>1</v>
      </c>
      <c r="C10" s="99" t="s">
        <v>1539</v>
      </c>
      <c r="D10" s="89" t="s">
        <v>138</v>
      </c>
      <c r="E10" s="81">
        <v>44414</v>
      </c>
      <c r="F10" s="78" t="s">
        <v>2202</v>
      </c>
      <c r="G10" s="81">
        <v>44413</v>
      </c>
      <c r="H10" s="82" t="s">
        <v>2197</v>
      </c>
    </row>
    <row r="11" spans="1:8" s="98" customFormat="1" ht="33" customHeight="1" x14ac:dyDescent="0.3">
      <c r="A11" s="81">
        <v>44398</v>
      </c>
      <c r="B11" s="89">
        <v>2</v>
      </c>
      <c r="C11" s="99" t="s">
        <v>1543</v>
      </c>
      <c r="D11" s="89" t="s">
        <v>318</v>
      </c>
      <c r="E11" s="81">
        <v>44414</v>
      </c>
      <c r="F11" s="82" t="s">
        <v>2203</v>
      </c>
      <c r="G11" s="81">
        <v>44413</v>
      </c>
      <c r="H11" s="82"/>
    </row>
    <row r="12" spans="1:8" s="98" customFormat="1" x14ac:dyDescent="0.3">
      <c r="A12" s="81">
        <v>44403</v>
      </c>
      <c r="B12" s="89">
        <v>7</v>
      </c>
      <c r="C12" s="78" t="s">
        <v>2083</v>
      </c>
      <c r="D12" s="89" t="s">
        <v>138</v>
      </c>
      <c r="E12" s="81">
        <v>44414</v>
      </c>
      <c r="F12" s="82"/>
      <c r="G12" s="81">
        <v>44481</v>
      </c>
      <c r="H12" s="82"/>
    </row>
    <row r="13" spans="1:8" s="98" customFormat="1" ht="33" customHeight="1" x14ac:dyDescent="0.3">
      <c r="A13" s="81">
        <v>44398</v>
      </c>
      <c r="B13" s="89">
        <v>5</v>
      </c>
      <c r="C13" s="99" t="s">
        <v>2084</v>
      </c>
      <c r="D13" s="89" t="s">
        <v>138</v>
      </c>
      <c r="E13" s="81">
        <v>44414</v>
      </c>
      <c r="F13" s="82" t="s">
        <v>2204</v>
      </c>
      <c r="G13" s="81">
        <v>44413</v>
      </c>
      <c r="H13" s="82"/>
    </row>
    <row r="14" spans="1:8" s="98" customFormat="1" ht="33" customHeight="1" x14ac:dyDescent="0.3">
      <c r="A14" s="81">
        <v>44398</v>
      </c>
      <c r="B14" s="89">
        <v>6</v>
      </c>
      <c r="C14" s="99" t="s">
        <v>2085</v>
      </c>
      <c r="D14" s="89" t="s">
        <v>138</v>
      </c>
      <c r="E14" s="81">
        <v>44414</v>
      </c>
      <c r="F14" s="82" t="s">
        <v>2204</v>
      </c>
      <c r="G14" s="81">
        <v>44413</v>
      </c>
      <c r="H14" s="82"/>
    </row>
    <row r="15" spans="1:8" s="98" customFormat="1" ht="21" customHeight="1" x14ac:dyDescent="0.3">
      <c r="A15" s="81">
        <v>44403</v>
      </c>
      <c r="B15" s="89">
        <v>1</v>
      </c>
      <c r="C15" s="78" t="s">
        <v>2086</v>
      </c>
      <c r="D15" s="89" t="s">
        <v>15</v>
      </c>
      <c r="E15" s="81">
        <v>44414</v>
      </c>
      <c r="F15" s="80" t="s">
        <v>2205</v>
      </c>
      <c r="G15" s="81">
        <v>44406</v>
      </c>
      <c r="H15" s="82"/>
    </row>
    <row r="16" spans="1:8" s="98" customFormat="1" ht="21" customHeight="1" x14ac:dyDescent="0.3">
      <c r="A16" s="81">
        <v>44403</v>
      </c>
      <c r="B16" s="89">
        <v>2</v>
      </c>
      <c r="C16" s="78" t="s">
        <v>2087</v>
      </c>
      <c r="D16" s="89" t="s">
        <v>15</v>
      </c>
      <c r="E16" s="81">
        <v>44414</v>
      </c>
      <c r="F16" s="96" t="s">
        <v>2206</v>
      </c>
      <c r="G16" s="81">
        <v>44417</v>
      </c>
      <c r="H16" s="82"/>
    </row>
    <row r="17" spans="1:8" s="98" customFormat="1" x14ac:dyDescent="0.3">
      <c r="A17" s="81">
        <v>44403</v>
      </c>
      <c r="B17" s="89">
        <v>3</v>
      </c>
      <c r="C17" s="78" t="s">
        <v>2088</v>
      </c>
      <c r="D17" s="89" t="s">
        <v>15</v>
      </c>
      <c r="E17" s="81">
        <v>44414</v>
      </c>
      <c r="F17" s="97" t="s">
        <v>2207</v>
      </c>
      <c r="G17" s="81">
        <v>44404</v>
      </c>
      <c r="H17" s="82"/>
    </row>
    <row r="18" spans="1:8" x14ac:dyDescent="0.3">
      <c r="A18" s="81">
        <v>44403</v>
      </c>
      <c r="B18" s="89">
        <v>5</v>
      </c>
      <c r="C18" s="78" t="s">
        <v>2089</v>
      </c>
      <c r="D18" s="89" t="s">
        <v>10</v>
      </c>
      <c r="E18" s="81">
        <v>44414</v>
      </c>
      <c r="F18" s="82" t="s">
        <v>2208</v>
      </c>
      <c r="G18" s="81">
        <v>44412</v>
      </c>
    </row>
    <row r="19" spans="1:8" x14ac:dyDescent="0.3">
      <c r="A19" s="81">
        <v>44405</v>
      </c>
      <c r="B19" s="89">
        <v>3</v>
      </c>
      <c r="C19" s="78" t="s">
        <v>2090</v>
      </c>
      <c r="D19" s="89" t="s">
        <v>138</v>
      </c>
      <c r="E19" s="81">
        <v>44419</v>
      </c>
      <c r="G19" s="81">
        <v>44481</v>
      </c>
    </row>
    <row r="20" spans="1:8" s="98" customFormat="1" ht="33" customHeight="1" x14ac:dyDescent="0.3">
      <c r="A20" s="81">
        <v>44405</v>
      </c>
      <c r="B20" s="89">
        <v>4</v>
      </c>
      <c r="C20" s="78" t="s">
        <v>2091</v>
      </c>
      <c r="D20" s="89" t="s">
        <v>138</v>
      </c>
      <c r="E20" s="81">
        <v>44419</v>
      </c>
      <c r="F20" s="82"/>
      <c r="G20" s="81">
        <v>44481</v>
      </c>
      <c r="H20" s="82"/>
    </row>
    <row r="21" spans="1:8" s="98" customFormat="1" ht="34" customHeight="1" x14ac:dyDescent="0.3">
      <c r="A21" s="81">
        <v>44405</v>
      </c>
      <c r="B21" s="89">
        <v>5</v>
      </c>
      <c r="C21" s="78" t="s">
        <v>2092</v>
      </c>
      <c r="D21" s="89" t="s">
        <v>138</v>
      </c>
      <c r="E21" s="81">
        <v>44419</v>
      </c>
      <c r="F21" s="82"/>
      <c r="G21" s="81"/>
      <c r="H21" s="82"/>
    </row>
    <row r="22" spans="1:8" x14ac:dyDescent="0.3">
      <c r="A22" s="81">
        <v>44405</v>
      </c>
      <c r="B22" s="89">
        <v>1</v>
      </c>
      <c r="C22" s="78" t="s">
        <v>2093</v>
      </c>
      <c r="D22" s="89" t="s">
        <v>9</v>
      </c>
      <c r="E22" s="81">
        <v>44419</v>
      </c>
      <c r="F22" s="82" t="s">
        <v>2209</v>
      </c>
      <c r="G22" s="81">
        <v>44405</v>
      </c>
    </row>
    <row r="23" spans="1:8" ht="63" customHeight="1" x14ac:dyDescent="0.3">
      <c r="A23" s="81">
        <v>44405</v>
      </c>
      <c r="B23" s="89">
        <v>2</v>
      </c>
      <c r="C23" s="78" t="s">
        <v>2094</v>
      </c>
      <c r="D23" s="89" t="s">
        <v>239</v>
      </c>
      <c r="E23" s="81">
        <v>44419</v>
      </c>
      <c r="F23" s="96" t="s">
        <v>2210</v>
      </c>
      <c r="G23" s="81">
        <v>44419</v>
      </c>
    </row>
    <row r="24" spans="1:8" s="98" customFormat="1" ht="33" customHeight="1" x14ac:dyDescent="0.3">
      <c r="A24" s="81">
        <v>44405</v>
      </c>
      <c r="B24" s="89">
        <v>6</v>
      </c>
      <c r="C24" s="78" t="s">
        <v>2095</v>
      </c>
      <c r="D24" s="89" t="s">
        <v>9</v>
      </c>
      <c r="E24" s="81">
        <v>44419</v>
      </c>
      <c r="F24" s="78" t="s">
        <v>2211</v>
      </c>
      <c r="G24" s="81">
        <v>44407</v>
      </c>
      <c r="H24" s="82"/>
    </row>
    <row r="25" spans="1:8" s="98" customFormat="1" ht="31.5" customHeight="1" x14ac:dyDescent="0.3">
      <c r="A25" s="81">
        <v>44399</v>
      </c>
      <c r="B25" s="89">
        <v>4</v>
      </c>
      <c r="C25" s="78" t="s">
        <v>2096</v>
      </c>
      <c r="D25" s="89" t="s">
        <v>9</v>
      </c>
      <c r="E25" s="79">
        <v>44421</v>
      </c>
      <c r="F25" s="96" t="s">
        <v>2212</v>
      </c>
      <c r="G25" s="79">
        <v>44420</v>
      </c>
      <c r="H25" s="82" t="s">
        <v>2213</v>
      </c>
    </row>
    <row r="26" spans="1:8" s="98" customFormat="1" x14ac:dyDescent="0.3">
      <c r="A26" s="81">
        <v>44404</v>
      </c>
      <c r="B26" s="89">
        <v>3</v>
      </c>
      <c r="C26" s="78" t="s">
        <v>2097</v>
      </c>
      <c r="D26" s="89" t="s">
        <v>15</v>
      </c>
      <c r="E26" s="81">
        <v>44421</v>
      </c>
      <c r="F26" s="97" t="s">
        <v>2214</v>
      </c>
      <c r="G26" s="81">
        <v>44406</v>
      </c>
      <c r="H26" s="82"/>
    </row>
    <row r="27" spans="1:8" s="98" customFormat="1" ht="178.5" customHeight="1" x14ac:dyDescent="0.3">
      <c r="A27" s="79">
        <v>44404</v>
      </c>
      <c r="B27" s="100">
        <v>4</v>
      </c>
      <c r="C27" s="101" t="s">
        <v>2098</v>
      </c>
      <c r="D27" s="100" t="s">
        <v>239</v>
      </c>
      <c r="E27" s="79">
        <v>44421</v>
      </c>
      <c r="F27" s="96" t="s">
        <v>2215</v>
      </c>
      <c r="G27" s="79">
        <v>44419</v>
      </c>
      <c r="H27" s="82"/>
    </row>
    <row r="28" spans="1:8" s="98" customFormat="1" x14ac:dyDescent="0.3">
      <c r="A28" s="81">
        <v>44400</v>
      </c>
      <c r="B28" s="89">
        <v>2</v>
      </c>
      <c r="C28" s="78" t="s">
        <v>2099</v>
      </c>
      <c r="D28" s="89" t="s">
        <v>138</v>
      </c>
      <c r="E28" s="81">
        <v>44428</v>
      </c>
      <c r="F28" s="82"/>
      <c r="G28" s="81">
        <v>44456</v>
      </c>
      <c r="H28" s="82"/>
    </row>
    <row r="29" spans="1:8" s="103" customFormat="1" ht="21" customHeight="1" x14ac:dyDescent="0.3">
      <c r="A29" s="81">
        <v>44403</v>
      </c>
      <c r="B29" s="89">
        <v>9</v>
      </c>
      <c r="C29" s="78" t="s">
        <v>2100</v>
      </c>
      <c r="D29" s="89" t="s">
        <v>195</v>
      </c>
      <c r="E29" s="79">
        <v>44428</v>
      </c>
      <c r="F29" s="96" t="s">
        <v>2216</v>
      </c>
      <c r="G29" s="81">
        <v>44432</v>
      </c>
      <c r="H29" s="102" t="s">
        <v>2217</v>
      </c>
    </row>
    <row r="30" spans="1:8" s="98" customFormat="1" x14ac:dyDescent="0.3">
      <c r="A30" s="81">
        <v>44396</v>
      </c>
      <c r="B30" s="89">
        <v>1</v>
      </c>
      <c r="C30" s="78" t="s">
        <v>2101</v>
      </c>
      <c r="D30" s="89" t="s">
        <v>138</v>
      </c>
      <c r="E30" s="310">
        <v>44255</v>
      </c>
      <c r="F30" s="82"/>
      <c r="G30" s="81"/>
      <c r="H30" s="82"/>
    </row>
    <row r="31" spans="1:8" s="98" customFormat="1" ht="33" customHeight="1" x14ac:dyDescent="0.3">
      <c r="A31" s="81">
        <v>44398</v>
      </c>
      <c r="B31" s="89">
        <v>4</v>
      </c>
      <c r="C31" s="99" t="s">
        <v>2102</v>
      </c>
      <c r="D31" s="89" t="s">
        <v>5</v>
      </c>
      <c r="E31" s="81">
        <v>44439</v>
      </c>
      <c r="F31" s="82"/>
      <c r="G31" s="81"/>
      <c r="H31" s="82"/>
    </row>
    <row r="32" spans="1:8" s="98" customFormat="1" x14ac:dyDescent="0.3">
      <c r="A32" s="81">
        <v>44403</v>
      </c>
      <c r="B32" s="89">
        <v>4</v>
      </c>
      <c r="C32" s="78" t="s">
        <v>2103</v>
      </c>
      <c r="D32" s="89" t="s">
        <v>195</v>
      </c>
      <c r="E32" s="81">
        <v>44439</v>
      </c>
      <c r="F32" s="82"/>
      <c r="G32" s="81"/>
      <c r="H32" s="82"/>
    </row>
    <row r="33" spans="1:9" s="98" customFormat="1" ht="33" customHeight="1" x14ac:dyDescent="0.3">
      <c r="A33" s="81">
        <v>44403</v>
      </c>
      <c r="B33" s="89">
        <v>8</v>
      </c>
      <c r="C33" s="78" t="s">
        <v>2104</v>
      </c>
      <c r="D33" s="89" t="s">
        <v>15</v>
      </c>
      <c r="E33" s="81">
        <v>44439</v>
      </c>
      <c r="F33" s="96" t="s">
        <v>2218</v>
      </c>
      <c r="G33" s="81"/>
      <c r="H33" s="82"/>
    </row>
    <row r="34" spans="1:9" s="98" customFormat="1" ht="33" customHeight="1" x14ac:dyDescent="0.3">
      <c r="A34" s="81">
        <v>44404</v>
      </c>
      <c r="B34" s="89">
        <v>2</v>
      </c>
      <c r="C34" s="78" t="s">
        <v>2105</v>
      </c>
      <c r="D34" s="89" t="s">
        <v>195</v>
      </c>
      <c r="E34" s="81">
        <v>44439</v>
      </c>
      <c r="F34" s="82"/>
      <c r="G34" s="81"/>
      <c r="H34" s="82"/>
    </row>
    <row r="35" spans="1:9" s="98" customFormat="1" ht="33" customHeight="1" x14ac:dyDescent="0.3">
      <c r="A35" s="81">
        <v>44404</v>
      </c>
      <c r="B35" s="89">
        <v>1</v>
      </c>
      <c r="C35" s="78" t="s">
        <v>2106</v>
      </c>
      <c r="D35" s="89" t="s">
        <v>138</v>
      </c>
      <c r="E35" s="81" t="s">
        <v>2219</v>
      </c>
      <c r="F35" s="82"/>
      <c r="G35" s="81"/>
      <c r="H35" s="82"/>
    </row>
    <row r="36" spans="1:9" x14ac:dyDescent="0.3">
      <c r="A36" s="81">
        <v>44431</v>
      </c>
      <c r="B36" s="316">
        <v>1</v>
      </c>
      <c r="C36" s="78" t="s">
        <v>2107</v>
      </c>
      <c r="D36" s="89" t="s">
        <v>138</v>
      </c>
      <c r="E36" s="71">
        <v>44454</v>
      </c>
      <c r="G36" s="81">
        <v>44519</v>
      </c>
    </row>
    <row r="37" spans="1:9" x14ac:dyDescent="0.4">
      <c r="A37" s="81">
        <v>44431</v>
      </c>
      <c r="B37" s="316">
        <v>2</v>
      </c>
      <c r="C37" s="68" t="s">
        <v>2108</v>
      </c>
      <c r="D37" s="89" t="s">
        <v>138</v>
      </c>
      <c r="E37" s="71">
        <v>44454</v>
      </c>
      <c r="G37" s="81">
        <v>44519</v>
      </c>
    </row>
    <row r="38" spans="1:9" ht="31.5" customHeight="1" x14ac:dyDescent="0.3">
      <c r="A38" s="71">
        <v>44432</v>
      </c>
      <c r="B38" s="316">
        <v>1</v>
      </c>
      <c r="C38" s="78" t="s">
        <v>2109</v>
      </c>
      <c r="D38" s="316" t="s">
        <v>9</v>
      </c>
      <c r="E38" s="71">
        <v>44442</v>
      </c>
      <c r="F38" s="80" t="s">
        <v>2220</v>
      </c>
      <c r="G38" s="81">
        <v>44433</v>
      </c>
    </row>
    <row r="39" spans="1:9" ht="33" customHeight="1" x14ac:dyDescent="0.3">
      <c r="A39" s="71">
        <v>44432</v>
      </c>
      <c r="B39" s="316">
        <v>2</v>
      </c>
      <c r="C39" s="78" t="s">
        <v>2110</v>
      </c>
      <c r="D39" s="316" t="s">
        <v>195</v>
      </c>
      <c r="E39" s="71">
        <v>44454</v>
      </c>
    </row>
    <row r="40" spans="1:9" x14ac:dyDescent="0.3">
      <c r="A40" s="71">
        <v>44432</v>
      </c>
      <c r="B40" s="316">
        <v>3</v>
      </c>
      <c r="C40" s="78" t="s">
        <v>2111</v>
      </c>
      <c r="D40" s="316" t="s">
        <v>138</v>
      </c>
      <c r="E40" s="71">
        <v>44439</v>
      </c>
    </row>
    <row r="41" spans="1:9" x14ac:dyDescent="0.3">
      <c r="A41" s="71">
        <v>44432</v>
      </c>
      <c r="B41" s="316">
        <v>4</v>
      </c>
      <c r="C41" s="78" t="s">
        <v>2112</v>
      </c>
      <c r="D41" s="316" t="s">
        <v>138</v>
      </c>
      <c r="E41" s="71">
        <v>44435</v>
      </c>
      <c r="G41" s="81">
        <v>44519</v>
      </c>
    </row>
    <row r="42" spans="1:9" ht="33" customHeight="1" x14ac:dyDescent="0.3">
      <c r="A42" s="71">
        <v>44432</v>
      </c>
      <c r="B42" s="316">
        <v>5</v>
      </c>
      <c r="C42" s="78" t="s">
        <v>2113</v>
      </c>
      <c r="D42" s="316" t="s">
        <v>138</v>
      </c>
      <c r="E42" s="71">
        <v>44435</v>
      </c>
      <c r="G42" s="81">
        <v>44456</v>
      </c>
    </row>
    <row r="43" spans="1:9" x14ac:dyDescent="0.3">
      <c r="A43" s="71">
        <v>44432</v>
      </c>
      <c r="B43" s="316">
        <v>6</v>
      </c>
      <c r="C43" s="78" t="s">
        <v>2114</v>
      </c>
      <c r="D43" s="316" t="s">
        <v>138</v>
      </c>
      <c r="E43" s="71">
        <v>44435</v>
      </c>
    </row>
    <row r="44" spans="1:9" ht="33" customHeight="1" x14ac:dyDescent="0.3">
      <c r="A44" s="71">
        <v>44433</v>
      </c>
      <c r="B44" s="316">
        <v>1</v>
      </c>
      <c r="C44" s="78" t="s">
        <v>2115</v>
      </c>
      <c r="D44" s="316" t="s">
        <v>138</v>
      </c>
      <c r="E44" s="71">
        <v>44449</v>
      </c>
    </row>
    <row r="45" spans="1:9" x14ac:dyDescent="0.3">
      <c r="A45" s="71">
        <v>44433</v>
      </c>
      <c r="B45" s="316">
        <v>2</v>
      </c>
      <c r="C45" s="78" t="s">
        <v>2116</v>
      </c>
      <c r="D45" s="316" t="s">
        <v>138</v>
      </c>
      <c r="E45" s="71">
        <v>44469</v>
      </c>
    </row>
    <row r="46" spans="1:9" ht="33" customHeight="1" x14ac:dyDescent="0.3">
      <c r="A46" s="71">
        <v>44438</v>
      </c>
      <c r="B46" s="316">
        <v>1</v>
      </c>
      <c r="C46" s="74" t="s">
        <v>2117</v>
      </c>
      <c r="D46" s="126" t="s">
        <v>2221</v>
      </c>
      <c r="E46" s="71">
        <v>44449</v>
      </c>
      <c r="F46" s="80" t="s">
        <v>2222</v>
      </c>
      <c r="G46" s="81">
        <v>44462</v>
      </c>
    </row>
    <row r="47" spans="1:9" ht="73.5" customHeight="1" x14ac:dyDescent="0.3">
      <c r="A47" s="71">
        <v>44438</v>
      </c>
      <c r="B47" s="316">
        <v>2</v>
      </c>
      <c r="C47" s="74" t="s">
        <v>2118</v>
      </c>
      <c r="D47" s="126" t="s">
        <v>2221</v>
      </c>
      <c r="E47" s="71">
        <v>44449</v>
      </c>
      <c r="F47" s="80" t="s">
        <v>2223</v>
      </c>
      <c r="G47" s="81">
        <v>44462</v>
      </c>
    </row>
    <row r="48" spans="1:9" ht="34" customHeight="1" x14ac:dyDescent="0.3">
      <c r="A48" s="71">
        <v>44438</v>
      </c>
      <c r="B48" s="316">
        <v>3</v>
      </c>
      <c r="C48" s="78" t="s">
        <v>2119</v>
      </c>
      <c r="D48" s="316" t="s">
        <v>5</v>
      </c>
      <c r="E48" s="71">
        <v>44469</v>
      </c>
      <c r="F48" s="80"/>
      <c r="I48" s="82" t="s">
        <v>2224</v>
      </c>
    </row>
    <row r="49" spans="1:8" x14ac:dyDescent="0.3">
      <c r="A49" s="71">
        <v>44438</v>
      </c>
      <c r="B49" s="316">
        <v>4</v>
      </c>
      <c r="C49" s="74" t="s">
        <v>2120</v>
      </c>
      <c r="D49" s="316" t="s">
        <v>9</v>
      </c>
      <c r="E49" s="71">
        <v>44449</v>
      </c>
      <c r="F49" s="80" t="s">
        <v>2225</v>
      </c>
    </row>
    <row r="50" spans="1:8" x14ac:dyDescent="0.3">
      <c r="A50" s="71">
        <v>44439</v>
      </c>
      <c r="B50" s="316">
        <v>1</v>
      </c>
      <c r="C50" s="78" t="s">
        <v>2121</v>
      </c>
      <c r="D50" s="89" t="s">
        <v>195</v>
      </c>
      <c r="E50" s="71">
        <v>44469</v>
      </c>
      <c r="G50" s="81">
        <v>44494</v>
      </c>
    </row>
    <row r="51" spans="1:8" ht="49.5" customHeight="1" x14ac:dyDescent="0.3">
      <c r="A51" s="71">
        <v>44439</v>
      </c>
      <c r="B51" s="316">
        <v>2</v>
      </c>
      <c r="C51" s="124" t="s">
        <v>2122</v>
      </c>
      <c r="D51" s="126" t="s">
        <v>2226</v>
      </c>
      <c r="E51" s="71">
        <v>44449</v>
      </c>
      <c r="F51" s="80" t="s">
        <v>2227</v>
      </c>
      <c r="G51" s="81">
        <v>44435</v>
      </c>
    </row>
    <row r="52" spans="1:8" ht="34" customHeight="1" x14ac:dyDescent="0.3">
      <c r="A52" s="81">
        <v>44452</v>
      </c>
      <c r="B52" s="89">
        <v>1</v>
      </c>
      <c r="C52" s="78" t="s">
        <v>2123</v>
      </c>
      <c r="D52" s="89" t="s">
        <v>195</v>
      </c>
      <c r="E52" s="71">
        <v>44469</v>
      </c>
    </row>
    <row r="53" spans="1:8" ht="49.5" customHeight="1" x14ac:dyDescent="0.3">
      <c r="A53" s="81">
        <v>44452</v>
      </c>
      <c r="B53" s="89">
        <v>2</v>
      </c>
      <c r="C53" s="78" t="s">
        <v>2124</v>
      </c>
      <c r="D53" s="89" t="s">
        <v>195</v>
      </c>
      <c r="E53" s="71">
        <v>44469</v>
      </c>
    </row>
    <row r="54" spans="1:8" ht="33" customHeight="1" x14ac:dyDescent="0.3">
      <c r="A54" s="81">
        <v>44455</v>
      </c>
      <c r="B54" s="89">
        <v>1</v>
      </c>
      <c r="C54" s="78" t="s">
        <v>2125</v>
      </c>
      <c r="D54" s="159" t="s">
        <v>2228</v>
      </c>
      <c r="E54" s="71">
        <v>44466</v>
      </c>
    </row>
    <row r="55" spans="1:8" ht="33" customHeight="1" x14ac:dyDescent="0.3">
      <c r="A55" s="81">
        <v>44455</v>
      </c>
      <c r="B55" s="89">
        <v>2</v>
      </c>
      <c r="C55" s="78" t="s">
        <v>2126</v>
      </c>
      <c r="D55" s="89" t="s">
        <v>24</v>
      </c>
      <c r="E55" s="71">
        <v>44466</v>
      </c>
      <c r="F55" s="78" t="s">
        <v>2229</v>
      </c>
      <c r="G55" s="81">
        <v>44463</v>
      </c>
    </row>
    <row r="56" spans="1:8" x14ac:dyDescent="0.3">
      <c r="A56" s="81">
        <v>44455</v>
      </c>
      <c r="B56" s="89">
        <v>3</v>
      </c>
      <c r="C56" s="78" t="s">
        <v>2127</v>
      </c>
      <c r="D56" s="316" t="s">
        <v>10</v>
      </c>
      <c r="E56" s="71">
        <v>44466</v>
      </c>
      <c r="F56" s="82" t="s">
        <v>2230</v>
      </c>
      <c r="G56" s="81">
        <v>44468</v>
      </c>
    </row>
    <row r="57" spans="1:8" x14ac:dyDescent="0.3">
      <c r="A57" s="81">
        <v>44455</v>
      </c>
      <c r="B57" s="89">
        <v>4</v>
      </c>
      <c r="C57" s="78" t="s">
        <v>2128</v>
      </c>
      <c r="D57" s="316" t="s">
        <v>24</v>
      </c>
      <c r="E57" s="71">
        <v>44474</v>
      </c>
    </row>
    <row r="58" spans="1:8" ht="33" customHeight="1" x14ac:dyDescent="0.3">
      <c r="A58" s="81">
        <v>44462</v>
      </c>
      <c r="B58" s="89">
        <v>1</v>
      </c>
      <c r="C58" s="78" t="s">
        <v>2129</v>
      </c>
      <c r="D58" s="89" t="s">
        <v>25</v>
      </c>
      <c r="E58" s="81">
        <v>44467</v>
      </c>
      <c r="F58" s="82" t="s">
        <v>2231</v>
      </c>
      <c r="G58" s="81">
        <v>44463</v>
      </c>
      <c r="H58" s="368">
        <v>44489</v>
      </c>
    </row>
    <row r="59" spans="1:8" x14ac:dyDescent="0.3">
      <c r="A59" s="81">
        <v>44463</v>
      </c>
      <c r="B59" s="89">
        <v>1</v>
      </c>
      <c r="C59" s="78" t="s">
        <v>2130</v>
      </c>
      <c r="D59" s="89" t="s">
        <v>25</v>
      </c>
      <c r="E59" s="81">
        <v>44469</v>
      </c>
      <c r="F59" s="82" t="s">
        <v>2232</v>
      </c>
      <c r="G59" s="81">
        <v>44469</v>
      </c>
      <c r="H59" s="368">
        <v>44489</v>
      </c>
    </row>
    <row r="60" spans="1:8" x14ac:dyDescent="0.3">
      <c r="A60" s="81">
        <v>44463</v>
      </c>
      <c r="B60" s="89">
        <v>2</v>
      </c>
      <c r="C60" s="78" t="s">
        <v>2131</v>
      </c>
      <c r="D60" s="89" t="s">
        <v>7</v>
      </c>
      <c r="E60" s="81">
        <v>44469</v>
      </c>
      <c r="F60" s="82" t="s">
        <v>2232</v>
      </c>
      <c r="G60" s="81">
        <v>44469</v>
      </c>
    </row>
    <row r="61" spans="1:8" ht="32.5" customHeight="1" x14ac:dyDescent="0.3">
      <c r="A61" s="71">
        <v>44467</v>
      </c>
      <c r="B61" s="316">
        <v>1</v>
      </c>
      <c r="C61" s="78" t="s">
        <v>2132</v>
      </c>
      <c r="D61" s="316" t="s">
        <v>8</v>
      </c>
      <c r="E61" s="71">
        <v>44477</v>
      </c>
    </row>
    <row r="62" spans="1:8" ht="49.5" customHeight="1" x14ac:dyDescent="0.3">
      <c r="A62" s="71">
        <v>44468</v>
      </c>
      <c r="B62" s="316">
        <v>1</v>
      </c>
      <c r="C62" s="78" t="s">
        <v>2133</v>
      </c>
      <c r="D62" s="126" t="s">
        <v>2233</v>
      </c>
      <c r="E62" s="71">
        <v>44475</v>
      </c>
    </row>
    <row r="63" spans="1:8" ht="33" customHeight="1" x14ac:dyDescent="0.3">
      <c r="A63" s="71">
        <v>44481</v>
      </c>
      <c r="B63" s="316">
        <v>1</v>
      </c>
      <c r="C63" s="78" t="s">
        <v>2134</v>
      </c>
      <c r="D63" s="126" t="s">
        <v>23</v>
      </c>
      <c r="E63" s="81">
        <v>44487</v>
      </c>
      <c r="F63" s="82" t="s">
        <v>2234</v>
      </c>
      <c r="G63" s="81">
        <v>44483</v>
      </c>
    </row>
    <row r="64" spans="1:8" ht="148.5" customHeight="1" x14ac:dyDescent="0.3">
      <c r="A64" s="71">
        <v>44484</v>
      </c>
      <c r="B64" s="316">
        <v>1</v>
      </c>
      <c r="C64" s="78" t="s">
        <v>2135</v>
      </c>
      <c r="D64" s="126" t="s">
        <v>22</v>
      </c>
      <c r="E64" s="71">
        <v>44498</v>
      </c>
      <c r="F64" s="101" t="s">
        <v>2235</v>
      </c>
    </row>
    <row r="65" spans="1:7" ht="71.25" customHeight="1" x14ac:dyDescent="0.3">
      <c r="A65" s="71">
        <v>44487</v>
      </c>
      <c r="B65" s="316">
        <v>1</v>
      </c>
      <c r="C65" s="78" t="s">
        <v>2136</v>
      </c>
      <c r="D65" s="89" t="s">
        <v>14</v>
      </c>
      <c r="E65" s="81">
        <v>44487</v>
      </c>
      <c r="F65" s="234" t="s">
        <v>2236</v>
      </c>
      <c r="G65" s="81">
        <v>44494</v>
      </c>
    </row>
    <row r="66" spans="1:7" s="316" customFormat="1" ht="66" customHeight="1" x14ac:dyDescent="0.3">
      <c r="A66" s="71">
        <v>44488</v>
      </c>
      <c r="B66" s="316">
        <v>1</v>
      </c>
      <c r="C66" s="99" t="s">
        <v>2137</v>
      </c>
      <c r="D66" s="316" t="s">
        <v>24</v>
      </c>
      <c r="E66" s="71">
        <v>44491</v>
      </c>
      <c r="F66" s="78" t="s">
        <v>2237</v>
      </c>
      <c r="G66" s="71">
        <v>44490</v>
      </c>
    </row>
    <row r="67" spans="1:7" ht="33" customHeight="1" x14ac:dyDescent="0.3">
      <c r="A67" s="71">
        <v>44488</v>
      </c>
      <c r="B67" s="316">
        <v>2</v>
      </c>
      <c r="C67" s="78" t="s">
        <v>2138</v>
      </c>
      <c r="D67" s="316" t="s">
        <v>24</v>
      </c>
      <c r="E67" s="71">
        <v>44491</v>
      </c>
      <c r="F67" s="78" t="s">
        <v>2238</v>
      </c>
      <c r="G67" s="71">
        <v>44490</v>
      </c>
    </row>
    <row r="68" spans="1:7" ht="49.5" customHeight="1" x14ac:dyDescent="0.3">
      <c r="A68" s="71">
        <v>44488</v>
      </c>
      <c r="B68" s="316">
        <v>3</v>
      </c>
      <c r="C68" s="78" t="s">
        <v>2139</v>
      </c>
      <c r="D68" s="89" t="s">
        <v>8</v>
      </c>
      <c r="E68" s="71">
        <v>44491</v>
      </c>
      <c r="F68" s="78" t="s">
        <v>2239</v>
      </c>
      <c r="G68" s="71">
        <v>44490</v>
      </c>
    </row>
    <row r="69" spans="1:7" ht="49.5" customHeight="1" x14ac:dyDescent="0.3">
      <c r="A69" s="71">
        <v>44488</v>
      </c>
      <c r="B69" s="316">
        <v>4</v>
      </c>
      <c r="C69" s="78" t="s">
        <v>2140</v>
      </c>
      <c r="D69" s="89" t="s">
        <v>24</v>
      </c>
      <c r="E69" s="71">
        <v>44491</v>
      </c>
      <c r="F69" s="78" t="s">
        <v>2240</v>
      </c>
      <c r="G69" s="71">
        <v>44490</v>
      </c>
    </row>
    <row r="70" spans="1:7" ht="33" customHeight="1" x14ac:dyDescent="0.3">
      <c r="A70" s="71">
        <v>44488</v>
      </c>
      <c r="B70" s="316">
        <v>5</v>
      </c>
      <c r="C70" s="78" t="s">
        <v>2141</v>
      </c>
      <c r="D70" s="89" t="s">
        <v>8</v>
      </c>
      <c r="E70" s="71">
        <v>44496</v>
      </c>
    </row>
    <row r="71" spans="1:7" ht="42.75" customHeight="1" x14ac:dyDescent="0.3">
      <c r="A71" s="71">
        <v>44488</v>
      </c>
      <c r="B71" s="316">
        <v>6</v>
      </c>
      <c r="C71" s="78" t="s">
        <v>2142</v>
      </c>
      <c r="D71" s="89" t="s">
        <v>14</v>
      </c>
      <c r="E71" s="81">
        <v>44495</v>
      </c>
      <c r="F71" s="234" t="s">
        <v>2241</v>
      </c>
      <c r="G71" s="71">
        <v>44495</v>
      </c>
    </row>
    <row r="72" spans="1:7" ht="66" customHeight="1" x14ac:dyDescent="0.3">
      <c r="A72" s="71">
        <v>44490</v>
      </c>
      <c r="B72" s="316">
        <v>1</v>
      </c>
      <c r="C72" s="78" t="s">
        <v>2143</v>
      </c>
      <c r="D72" s="316" t="s">
        <v>7</v>
      </c>
      <c r="E72" s="71">
        <v>44498</v>
      </c>
    </row>
    <row r="73" spans="1:7" ht="33" customHeight="1" x14ac:dyDescent="0.3">
      <c r="A73" s="71">
        <v>44491</v>
      </c>
      <c r="B73" s="316">
        <v>1</v>
      </c>
      <c r="C73" s="78" t="s">
        <v>2144</v>
      </c>
      <c r="D73" s="316" t="s">
        <v>196</v>
      </c>
      <c r="E73" s="71">
        <v>44498</v>
      </c>
    </row>
    <row r="74" spans="1:7" ht="313.5" customHeight="1" x14ac:dyDescent="0.3">
      <c r="A74" s="71">
        <v>44491</v>
      </c>
      <c r="B74" s="316">
        <v>2</v>
      </c>
      <c r="C74" s="78" t="s">
        <v>2145</v>
      </c>
      <c r="D74" s="316" t="s">
        <v>195</v>
      </c>
      <c r="E74" s="71">
        <v>44494</v>
      </c>
      <c r="F74" s="78" t="s">
        <v>2242</v>
      </c>
    </row>
    <row r="75" spans="1:7" ht="33" customHeight="1" x14ac:dyDescent="0.3">
      <c r="A75" s="71">
        <v>44494</v>
      </c>
      <c r="B75" s="316">
        <v>1</v>
      </c>
      <c r="C75" s="78" t="s">
        <v>2146</v>
      </c>
      <c r="D75" s="316" t="s">
        <v>138</v>
      </c>
      <c r="E75" s="71">
        <v>44498</v>
      </c>
      <c r="F75" s="78"/>
    </row>
    <row r="76" spans="1:7" x14ac:dyDescent="0.3">
      <c r="A76" s="71">
        <v>44494</v>
      </c>
      <c r="B76" s="316">
        <v>2</v>
      </c>
      <c r="C76" s="78" t="s">
        <v>2147</v>
      </c>
      <c r="D76" s="316" t="s">
        <v>138</v>
      </c>
      <c r="E76" s="71">
        <v>44620</v>
      </c>
      <c r="F76" s="78"/>
    </row>
    <row r="77" spans="1:7" x14ac:dyDescent="0.3">
      <c r="A77" s="71">
        <v>44494</v>
      </c>
      <c r="B77" s="316">
        <v>1</v>
      </c>
      <c r="C77" s="78" t="s">
        <v>2148</v>
      </c>
      <c r="D77" s="316" t="s">
        <v>2243</v>
      </c>
      <c r="E77" s="71">
        <v>44530</v>
      </c>
      <c r="F77" s="78"/>
    </row>
    <row r="78" spans="1:7" ht="34" customHeight="1" x14ac:dyDescent="0.3">
      <c r="A78" s="71">
        <v>44496</v>
      </c>
      <c r="B78" s="89">
        <v>1</v>
      </c>
      <c r="C78" s="78" t="s">
        <v>2149</v>
      </c>
      <c r="D78" s="89" t="s">
        <v>25</v>
      </c>
      <c r="E78" s="81">
        <v>44526</v>
      </c>
      <c r="F78" s="78" t="s">
        <v>2244</v>
      </c>
    </row>
    <row r="79" spans="1:7" x14ac:dyDescent="0.3">
      <c r="A79" s="71">
        <v>44496</v>
      </c>
      <c r="B79" s="89">
        <v>2</v>
      </c>
      <c r="C79" s="78" t="s">
        <v>2150</v>
      </c>
      <c r="D79" s="89" t="s">
        <v>7</v>
      </c>
      <c r="E79" s="81" t="s">
        <v>2245</v>
      </c>
      <c r="G79" s="81">
        <v>44505</v>
      </c>
    </row>
    <row r="80" spans="1:7" ht="144.75" customHeight="1" x14ac:dyDescent="0.3">
      <c r="A80" s="81">
        <v>44503</v>
      </c>
      <c r="B80" s="89">
        <v>1</v>
      </c>
      <c r="C80" s="78" t="s">
        <v>2151</v>
      </c>
      <c r="D80" s="89" t="s">
        <v>28</v>
      </c>
      <c r="E80" s="81">
        <v>44505</v>
      </c>
      <c r="F80" s="78" t="s">
        <v>2246</v>
      </c>
    </row>
    <row r="81" spans="1:6" ht="33" customHeight="1" x14ac:dyDescent="0.3">
      <c r="A81" s="81">
        <v>44503</v>
      </c>
      <c r="B81" s="89">
        <v>2</v>
      </c>
      <c r="C81" s="78" t="s">
        <v>2152</v>
      </c>
      <c r="D81" s="89" t="s">
        <v>28</v>
      </c>
      <c r="E81" s="81">
        <v>44505</v>
      </c>
      <c r="F81" s="78" t="s">
        <v>2247</v>
      </c>
    </row>
    <row r="82" spans="1:6" x14ac:dyDescent="0.3">
      <c r="A82" s="81">
        <v>44503</v>
      </c>
      <c r="B82" s="89">
        <v>3</v>
      </c>
      <c r="C82" s="78" t="s">
        <v>2153</v>
      </c>
      <c r="D82" s="89" t="s">
        <v>139</v>
      </c>
      <c r="F82" s="82" t="s">
        <v>2248</v>
      </c>
    </row>
    <row r="83" spans="1:6" x14ac:dyDescent="0.3">
      <c r="A83" s="81">
        <v>44504</v>
      </c>
      <c r="B83" s="89">
        <v>1</v>
      </c>
      <c r="C83" s="78" t="s">
        <v>2154</v>
      </c>
      <c r="D83" s="89" t="s">
        <v>139</v>
      </c>
      <c r="E83" s="81">
        <v>44515</v>
      </c>
    </row>
    <row r="84" spans="1:6" x14ac:dyDescent="0.3">
      <c r="A84" s="81">
        <v>44504</v>
      </c>
      <c r="B84" s="89">
        <v>2</v>
      </c>
      <c r="C84" s="78" t="s">
        <v>2155</v>
      </c>
      <c r="D84" s="89" t="s">
        <v>25</v>
      </c>
      <c r="E84" s="81">
        <v>44519</v>
      </c>
    </row>
    <row r="85" spans="1:6" ht="34" customHeight="1" x14ac:dyDescent="0.3">
      <c r="A85" s="81">
        <v>44517</v>
      </c>
      <c r="B85" s="89">
        <v>1</v>
      </c>
      <c r="C85" s="78" t="s">
        <v>2249</v>
      </c>
      <c r="D85" s="89" t="s">
        <v>139</v>
      </c>
      <c r="E85" s="81">
        <v>44526</v>
      </c>
    </row>
    <row r="86" spans="1:6" ht="34" customHeight="1" x14ac:dyDescent="0.3">
      <c r="A86" s="406"/>
      <c r="B86" s="89">
        <v>1</v>
      </c>
      <c r="C86" s="78" t="s">
        <v>2250</v>
      </c>
      <c r="D86" s="89" t="s">
        <v>24</v>
      </c>
      <c r="E86" s="81">
        <v>44498</v>
      </c>
      <c r="F86" s="82" t="s">
        <v>2203</v>
      </c>
    </row>
    <row r="87" spans="1:6" x14ac:dyDescent="0.3">
      <c r="B87" s="89">
        <v>2</v>
      </c>
      <c r="C87" s="78" t="s">
        <v>2251</v>
      </c>
      <c r="D87" s="89" t="s">
        <v>24</v>
      </c>
      <c r="E87" s="81">
        <v>44498</v>
      </c>
      <c r="F87" s="82" t="s">
        <v>2203</v>
      </c>
    </row>
    <row r="88" spans="1:6" ht="34" customHeight="1" x14ac:dyDescent="0.3">
      <c r="B88" s="89">
        <v>1</v>
      </c>
      <c r="C88" s="78" t="s">
        <v>2252</v>
      </c>
      <c r="D88" s="159" t="s">
        <v>2228</v>
      </c>
      <c r="E88" s="81">
        <v>44526</v>
      </c>
    </row>
  </sheetData>
  <autoFilter ref="A1:H85" xr:uid="{00000000-0009-0000-0000-00000C000000}"/>
  <phoneticPr fontId="1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topLeftCell="A239" workbookViewId="0">
      <selection activeCell="D256" sqref="D256"/>
    </sheetView>
  </sheetViews>
  <sheetFormatPr defaultRowHeight="14.5" x14ac:dyDescent="0.3"/>
  <cols>
    <col min="2" max="2" width="10.19921875" style="294" bestFit="1" customWidth="1"/>
    <col min="3" max="3" width="11.59765625" style="367" bestFit="1" customWidth="1"/>
    <col min="4" max="4" width="50.69921875" style="294" customWidth="1"/>
    <col min="5" max="6" width="10.19921875" style="294" bestFit="1" customWidth="1"/>
  </cols>
  <sheetData>
    <row r="1" spans="1:7" x14ac:dyDescent="0.3">
      <c r="A1" t="s">
        <v>2831</v>
      </c>
    </row>
    <row r="3" spans="1:7" x14ac:dyDescent="0.3">
      <c r="A3" s="294" t="s">
        <v>1019</v>
      </c>
      <c r="B3" t="str">
        <f t="shared" ref="B3:B34" si="0">IF(FIND("連結",D3)&gt;0,"連結",FIND("連結",D3))</f>
        <v>連結</v>
      </c>
      <c r="C3" s="367" t="str">
        <f t="shared" ref="C3:C34" si="1">MID(D3,FIND("L",D3),5)</f>
        <v>L6752</v>
      </c>
      <c r="D3" t="s">
        <v>1506</v>
      </c>
      <c r="E3"/>
      <c r="F3" t="e">
        <f>MID(M10,FIND("L",M10),5)</f>
        <v>#VALUE!</v>
      </c>
      <c r="G3" t="s">
        <v>2075</v>
      </c>
    </row>
    <row r="4" spans="1:7" x14ac:dyDescent="0.3">
      <c r="A4" s="294" t="s">
        <v>1024</v>
      </c>
      <c r="B4" t="str">
        <f t="shared" si="0"/>
        <v>連結</v>
      </c>
      <c r="C4" s="367" t="str">
        <f t="shared" si="1"/>
        <v>L6082</v>
      </c>
      <c r="D4" t="s">
        <v>1508</v>
      </c>
      <c r="F4" t="str">
        <f t="shared" ref="F4:F34" si="2">MID(G4,FIND("L",G4),5)</f>
        <v>L6083</v>
      </c>
      <c r="G4" t="s">
        <v>2076</v>
      </c>
    </row>
    <row r="5" spans="1:7" x14ac:dyDescent="0.3">
      <c r="A5" s="294" t="s">
        <v>1027</v>
      </c>
      <c r="B5" t="e">
        <f t="shared" si="0"/>
        <v>#VALUE!</v>
      </c>
      <c r="C5" s="367" t="str">
        <f t="shared" si="1"/>
        <v>L6041</v>
      </c>
      <c r="D5" t="s">
        <v>1516</v>
      </c>
      <c r="F5" t="str">
        <f t="shared" si="2"/>
        <v>L6753</v>
      </c>
      <c r="G5" t="s">
        <v>2077</v>
      </c>
    </row>
    <row r="6" spans="1:7" x14ac:dyDescent="0.3">
      <c r="A6" s="294" t="s">
        <v>1029</v>
      </c>
      <c r="B6" t="e">
        <f t="shared" si="0"/>
        <v>#VALUE!</v>
      </c>
      <c r="C6" s="367" t="str">
        <f t="shared" si="1"/>
        <v>L5022</v>
      </c>
      <c r="D6" t="s">
        <v>1529</v>
      </c>
      <c r="F6" t="str">
        <f t="shared" si="2"/>
        <v>L6754</v>
      </c>
      <c r="G6" t="s">
        <v>2078</v>
      </c>
    </row>
    <row r="7" spans="1:7" x14ac:dyDescent="0.3">
      <c r="A7" s="294" t="s">
        <v>1031</v>
      </c>
      <c r="B7" t="e">
        <f t="shared" si="0"/>
        <v>#VALUE!</v>
      </c>
      <c r="C7" s="367" t="str">
        <f t="shared" si="1"/>
        <v>L6503</v>
      </c>
      <c r="D7" t="s">
        <v>1530</v>
      </c>
      <c r="F7" t="str">
        <f t="shared" si="2"/>
        <v>L1101</v>
      </c>
      <c r="G7" t="s">
        <v>2079</v>
      </c>
    </row>
    <row r="8" spans="1:7" x14ac:dyDescent="0.3">
      <c r="A8" s="294" t="s">
        <v>1039</v>
      </c>
      <c r="B8" t="e">
        <f t="shared" si="0"/>
        <v>#VALUE!</v>
      </c>
      <c r="C8" s="367" t="str">
        <f t="shared" si="1"/>
        <v>L5051</v>
      </c>
      <c r="D8" t="s">
        <v>1551</v>
      </c>
      <c r="F8" t="str">
        <f t="shared" si="2"/>
        <v>L1101</v>
      </c>
      <c r="G8" t="s">
        <v>2080</v>
      </c>
    </row>
    <row r="9" spans="1:7" x14ac:dyDescent="0.3">
      <c r="A9" s="294" t="s">
        <v>1033</v>
      </c>
      <c r="B9" t="e">
        <f t="shared" si="0"/>
        <v>#VALUE!</v>
      </c>
      <c r="C9" s="367" t="str">
        <f t="shared" si="1"/>
        <v>L5052</v>
      </c>
      <c r="D9" t="s">
        <v>1553</v>
      </c>
      <c r="F9" t="e">
        <f t="shared" si="2"/>
        <v>#VALUE!</v>
      </c>
      <c r="G9" t="s">
        <v>2081</v>
      </c>
    </row>
    <row r="10" spans="1:7" x14ac:dyDescent="0.3">
      <c r="A10" s="294" t="s">
        <v>1035</v>
      </c>
      <c r="B10" t="e">
        <f t="shared" si="0"/>
        <v>#VALUE!</v>
      </c>
      <c r="C10" s="367" t="str">
        <f t="shared" si="1"/>
        <v>L1001</v>
      </c>
      <c r="D10" t="s">
        <v>1560</v>
      </c>
      <c r="F10" t="str">
        <f t="shared" si="2"/>
        <v>L2111</v>
      </c>
      <c r="G10" t="s">
        <v>2082</v>
      </c>
    </row>
    <row r="11" spans="1:7" x14ac:dyDescent="0.3">
      <c r="A11" s="294" t="s">
        <v>1041</v>
      </c>
      <c r="B11" t="e">
        <f t="shared" si="0"/>
        <v>#VALUE!</v>
      </c>
      <c r="C11" s="367" t="str">
        <f t="shared" si="1"/>
        <v>L1109</v>
      </c>
      <c r="D11" t="s">
        <v>1572</v>
      </c>
      <c r="F11" t="str">
        <f t="shared" si="2"/>
        <v>L功能,待</v>
      </c>
      <c r="G11" t="s">
        <v>1539</v>
      </c>
    </row>
    <row r="12" spans="1:7" x14ac:dyDescent="0.3">
      <c r="A12" s="294" t="s">
        <v>1045</v>
      </c>
      <c r="B12" t="str">
        <f t="shared" si="0"/>
        <v>連結</v>
      </c>
      <c r="C12" s="367" t="str">
        <f t="shared" si="1"/>
        <v>L1105</v>
      </c>
      <c r="D12" t="s">
        <v>1573</v>
      </c>
      <c r="F12" t="e">
        <f t="shared" si="2"/>
        <v>#VALUE!</v>
      </c>
      <c r="G12" t="s">
        <v>1543</v>
      </c>
    </row>
    <row r="13" spans="1:7" x14ac:dyDescent="0.3">
      <c r="A13" s="294" t="s">
        <v>1057</v>
      </c>
      <c r="B13" t="e">
        <f t="shared" si="0"/>
        <v>#VALUE!</v>
      </c>
      <c r="C13" s="367" t="str">
        <f t="shared" si="1"/>
        <v>L1101</v>
      </c>
      <c r="D13" t="s">
        <v>1577</v>
      </c>
      <c r="F13" t="str">
        <f t="shared" si="2"/>
        <v>L2111</v>
      </c>
      <c r="G13" t="s">
        <v>2083</v>
      </c>
    </row>
    <row r="14" spans="1:7" x14ac:dyDescent="0.3">
      <c r="A14" s="294" t="s">
        <v>1061</v>
      </c>
      <c r="B14" t="e">
        <f t="shared" si="0"/>
        <v>#VALUE!</v>
      </c>
      <c r="C14" s="367" t="str">
        <f t="shared" si="1"/>
        <v>L1101</v>
      </c>
      <c r="D14" t="s">
        <v>1579</v>
      </c>
      <c r="F14" t="str">
        <f t="shared" si="2"/>
        <v>L5951</v>
      </c>
      <c r="G14" t="s">
        <v>2084</v>
      </c>
    </row>
    <row r="15" spans="1:7" x14ac:dyDescent="0.3">
      <c r="A15" s="294" t="s">
        <v>1063</v>
      </c>
      <c r="B15" t="e">
        <f t="shared" si="0"/>
        <v>#VALUE!</v>
      </c>
      <c r="C15" s="367" t="str">
        <f t="shared" si="1"/>
        <v>L1101</v>
      </c>
      <c r="D15" t="s">
        <v>1580</v>
      </c>
      <c r="F15" t="str">
        <f t="shared" si="2"/>
        <v>L5952</v>
      </c>
      <c r="G15" t="s">
        <v>2085</v>
      </c>
    </row>
    <row r="16" spans="1:7" x14ac:dyDescent="0.3">
      <c r="A16" s="294" t="s">
        <v>1049</v>
      </c>
      <c r="B16" t="e">
        <f t="shared" si="0"/>
        <v>#VALUE!</v>
      </c>
      <c r="C16" s="367" t="str">
        <f t="shared" si="1"/>
        <v>L2017</v>
      </c>
      <c r="D16" t="s">
        <v>1584</v>
      </c>
      <c r="F16" t="e">
        <f t="shared" si="2"/>
        <v>#VALUE!</v>
      </c>
      <c r="G16" t="s">
        <v>2086</v>
      </c>
    </row>
    <row r="17" spans="1:7" x14ac:dyDescent="0.3">
      <c r="A17" s="294" t="s">
        <v>1051</v>
      </c>
      <c r="B17" t="e">
        <f t="shared" si="0"/>
        <v>#VALUE!</v>
      </c>
      <c r="C17" s="367" t="str">
        <f t="shared" si="1"/>
        <v>L6608</v>
      </c>
      <c r="D17" t="s">
        <v>1590</v>
      </c>
      <c r="F17" t="str">
        <f t="shared" si="2"/>
        <v>L1105</v>
      </c>
      <c r="G17" t="s">
        <v>2087</v>
      </c>
    </row>
    <row r="18" spans="1:7" x14ac:dyDescent="0.3">
      <c r="A18" s="294" t="s">
        <v>1053</v>
      </c>
      <c r="B18" t="e">
        <f t="shared" si="0"/>
        <v>#VALUE!</v>
      </c>
      <c r="C18" s="367" t="str">
        <f t="shared" si="1"/>
        <v>LOAN於</v>
      </c>
      <c r="D18" t="s">
        <v>1594</v>
      </c>
      <c r="F18" t="e">
        <f t="shared" si="2"/>
        <v>#VALUE!</v>
      </c>
      <c r="G18" t="s">
        <v>2088</v>
      </c>
    </row>
    <row r="19" spans="1:7" x14ac:dyDescent="0.3">
      <c r="A19" s="294" t="s">
        <v>1090</v>
      </c>
      <c r="B19" t="e">
        <f t="shared" si="0"/>
        <v>#VALUE!</v>
      </c>
      <c r="C19" s="367" t="str">
        <f t="shared" si="1"/>
        <v>L1109</v>
      </c>
      <c r="D19" t="s">
        <v>1600</v>
      </c>
      <c r="F19" t="str">
        <f t="shared" si="2"/>
        <v>LOAN作</v>
      </c>
      <c r="G19" t="s">
        <v>2089</v>
      </c>
    </row>
    <row r="20" spans="1:7" x14ac:dyDescent="0.3">
      <c r="A20" s="294" t="s">
        <v>331</v>
      </c>
      <c r="B20" t="str">
        <f t="shared" si="0"/>
        <v>連結</v>
      </c>
      <c r="C20" s="367" t="str">
        <f t="shared" si="1"/>
        <v>L1105</v>
      </c>
      <c r="D20" t="s">
        <v>1602</v>
      </c>
      <c r="F20" t="str">
        <f t="shared" si="2"/>
        <v>L2801</v>
      </c>
      <c r="G20" t="s">
        <v>2090</v>
      </c>
    </row>
    <row r="21" spans="1:7" x14ac:dyDescent="0.3">
      <c r="A21" s="294" t="s">
        <v>1456</v>
      </c>
      <c r="B21" t="e">
        <f t="shared" si="0"/>
        <v>#VALUE!</v>
      </c>
      <c r="C21" s="367" t="str">
        <f t="shared" si="1"/>
        <v>L1102</v>
      </c>
      <c r="D21" t="s">
        <v>1603</v>
      </c>
      <c r="F21" t="str">
        <f t="shared" si="2"/>
        <v>LOAN亦</v>
      </c>
      <c r="G21" t="s">
        <v>2091</v>
      </c>
    </row>
    <row r="22" spans="1:7" x14ac:dyDescent="0.3">
      <c r="A22" s="294" t="s">
        <v>1459</v>
      </c>
      <c r="B22" t="e">
        <f t="shared" si="0"/>
        <v>#VALUE!</v>
      </c>
      <c r="C22" s="367" t="str">
        <f t="shared" si="1"/>
        <v>L1102</v>
      </c>
      <c r="D22" t="s">
        <v>1604</v>
      </c>
      <c r="F22" t="str">
        <f t="shared" si="2"/>
        <v>L範例</v>
      </c>
      <c r="G22" t="s">
        <v>2092</v>
      </c>
    </row>
    <row r="23" spans="1:7" x14ac:dyDescent="0.3">
      <c r="A23" s="294" t="s">
        <v>1554</v>
      </c>
      <c r="B23" t="e">
        <f t="shared" si="0"/>
        <v>#VALUE!</v>
      </c>
      <c r="C23" s="367" t="str">
        <f t="shared" si="1"/>
        <v>L1102</v>
      </c>
      <c r="D23" t="s">
        <v>1605</v>
      </c>
      <c r="F23" t="e">
        <f t="shared" si="2"/>
        <v>#VALUE!</v>
      </c>
      <c r="G23" t="s">
        <v>2093</v>
      </c>
    </row>
    <row r="24" spans="1:7" x14ac:dyDescent="0.3">
      <c r="A24" s="294" t="s">
        <v>1558</v>
      </c>
      <c r="B24" t="e">
        <f t="shared" si="0"/>
        <v>#VALUE!</v>
      </c>
      <c r="C24" s="367" t="str">
        <f t="shared" si="1"/>
        <v>L2306</v>
      </c>
      <c r="D24" t="s">
        <v>1607</v>
      </c>
      <c r="F24" t="str">
        <f t="shared" si="2"/>
        <v>L2801</v>
      </c>
      <c r="G24" t="s">
        <v>2094</v>
      </c>
    </row>
    <row r="25" spans="1:7" x14ac:dyDescent="0.3">
      <c r="A25" s="294" t="s">
        <v>136</v>
      </c>
      <c r="B25" t="e">
        <f t="shared" si="0"/>
        <v>#VALUE!</v>
      </c>
      <c r="C25" s="367" t="str">
        <f t="shared" si="1"/>
        <v>L2306</v>
      </c>
      <c r="D25" t="s">
        <v>1608</v>
      </c>
      <c r="F25" t="e">
        <f t="shared" si="2"/>
        <v>#VALUE!</v>
      </c>
      <c r="G25" t="s">
        <v>2095</v>
      </c>
    </row>
    <row r="26" spans="1:7" x14ac:dyDescent="0.3">
      <c r="A26" s="294" t="s">
        <v>142</v>
      </c>
      <c r="B26" t="e">
        <f t="shared" si="0"/>
        <v>#VALUE!</v>
      </c>
      <c r="C26" s="367" t="str">
        <f t="shared" si="1"/>
        <v>L2306</v>
      </c>
      <c r="D26" t="s">
        <v>1609</v>
      </c>
      <c r="F26" t="str">
        <f t="shared" si="2"/>
        <v>L1105</v>
      </c>
      <c r="G26" t="s">
        <v>2096</v>
      </c>
    </row>
    <row r="27" spans="1:7" x14ac:dyDescent="0.3">
      <c r="A27" s="294" t="s">
        <v>149</v>
      </c>
      <c r="B27" t="e">
        <f t="shared" si="0"/>
        <v>#VALUE!</v>
      </c>
      <c r="C27" s="367" t="str">
        <f t="shared" si="1"/>
        <v>L2153</v>
      </c>
      <c r="D27" t="s">
        <v>1624</v>
      </c>
      <c r="F27" t="e">
        <f t="shared" si="2"/>
        <v>#VALUE!</v>
      </c>
      <c r="G27" t="s">
        <v>2097</v>
      </c>
    </row>
    <row r="28" spans="1:7" x14ac:dyDescent="0.3">
      <c r="A28" s="294" t="s">
        <v>166</v>
      </c>
      <c r="B28" t="str">
        <f t="shared" si="0"/>
        <v>連結</v>
      </c>
      <c r="C28" s="367" t="str">
        <f t="shared" si="1"/>
        <v>L2151</v>
      </c>
      <c r="D28" t="s">
        <v>1628</v>
      </c>
      <c r="F28" t="e">
        <f t="shared" si="2"/>
        <v>#VALUE!</v>
      </c>
      <c r="G28" t="s">
        <v>2098</v>
      </c>
    </row>
    <row r="29" spans="1:7" x14ac:dyDescent="0.3">
      <c r="A29" s="294" t="s">
        <v>288</v>
      </c>
      <c r="B29" t="e">
        <f t="shared" si="0"/>
        <v>#VALUE!</v>
      </c>
      <c r="C29" s="367" t="str">
        <f t="shared" si="1"/>
        <v>LOAN作</v>
      </c>
      <c r="D29" t="s">
        <v>1630</v>
      </c>
      <c r="F29" t="e">
        <f t="shared" si="2"/>
        <v>#VALUE!</v>
      </c>
      <c r="G29" t="s">
        <v>2099</v>
      </c>
    </row>
    <row r="30" spans="1:7" x14ac:dyDescent="0.3">
      <c r="A30" s="294" t="s">
        <v>168</v>
      </c>
      <c r="B30" t="e">
        <f t="shared" si="0"/>
        <v>#VALUE!</v>
      </c>
      <c r="C30" s="367" t="str">
        <f t="shared" si="1"/>
        <v>LOAN規</v>
      </c>
      <c r="D30" t="s">
        <v>1634</v>
      </c>
      <c r="F30" t="e">
        <f t="shared" si="2"/>
        <v>#VALUE!</v>
      </c>
      <c r="G30" t="s">
        <v>2100</v>
      </c>
    </row>
    <row r="31" spans="1:7" x14ac:dyDescent="0.3">
      <c r="A31" s="294" t="s">
        <v>172</v>
      </c>
      <c r="B31" t="e">
        <f t="shared" si="0"/>
        <v>#VALUE!</v>
      </c>
      <c r="C31" s="367" t="str">
        <f t="shared" si="1"/>
        <v>L2111</v>
      </c>
      <c r="D31" t="s">
        <v>1637</v>
      </c>
      <c r="F31" t="e">
        <f t="shared" si="2"/>
        <v>#VALUE!</v>
      </c>
      <c r="G31" t="s">
        <v>2101</v>
      </c>
    </row>
    <row r="32" spans="1:7" x14ac:dyDescent="0.3">
      <c r="A32" s="294" t="s">
        <v>177</v>
      </c>
      <c r="B32" t="e">
        <f t="shared" si="0"/>
        <v>#VALUE!</v>
      </c>
      <c r="C32" s="367" t="str">
        <f t="shared" si="1"/>
        <v>L2101</v>
      </c>
      <c r="D32" t="s">
        <v>1643</v>
      </c>
      <c r="F32" t="str">
        <f t="shared" si="2"/>
        <v>L5500</v>
      </c>
      <c r="G32" t="s">
        <v>2102</v>
      </c>
    </row>
    <row r="33" spans="1:7" x14ac:dyDescent="0.3">
      <c r="A33" s="294" t="s">
        <v>146</v>
      </c>
      <c r="B33" t="e">
        <f t="shared" si="0"/>
        <v>#VALUE!</v>
      </c>
      <c r="C33" s="367" t="str">
        <f t="shared" si="1"/>
        <v>L3701</v>
      </c>
      <c r="D33" t="s">
        <v>1650</v>
      </c>
      <c r="F33" t="e">
        <f t="shared" si="2"/>
        <v>#VALUE!</v>
      </c>
      <c r="G33" t="s">
        <v>2103</v>
      </c>
    </row>
    <row r="34" spans="1:7" x14ac:dyDescent="0.3">
      <c r="A34" s="294" t="s">
        <v>153</v>
      </c>
      <c r="B34" t="e">
        <f t="shared" si="0"/>
        <v>#VALUE!</v>
      </c>
      <c r="C34" s="367" t="str">
        <f t="shared" si="1"/>
        <v>L3701</v>
      </c>
      <c r="D34" t="s">
        <v>1656</v>
      </c>
      <c r="F34" t="str">
        <f t="shared" si="2"/>
        <v>L2111</v>
      </c>
      <c r="G34" t="s">
        <v>2104</v>
      </c>
    </row>
    <row r="35" spans="1:7" x14ac:dyDescent="0.3">
      <c r="A35" s="294" t="s">
        <v>1430</v>
      </c>
      <c r="B35" t="e">
        <f t="shared" ref="B35:B66" si="3">IF(FIND("連結",D35)&gt;0,"連結",FIND("連結",D35))</f>
        <v>#VALUE!</v>
      </c>
      <c r="C35" s="367" t="str">
        <f t="shared" ref="C35:C66" si="4">MID(D35,FIND("L",D35),5)</f>
        <v>L通知
(</v>
      </c>
      <c r="D35" t="s">
        <v>1663</v>
      </c>
      <c r="F35" t="str">
        <f t="shared" ref="F35:F66" si="5">MID(G35,FIND("L",G35),5)</f>
        <v>L3701</v>
      </c>
      <c r="G35" t="s">
        <v>2105</v>
      </c>
    </row>
    <row r="36" spans="1:7" x14ac:dyDescent="0.3">
      <c r="A36" s="294" t="s">
        <v>1610</v>
      </c>
      <c r="B36" t="e">
        <f t="shared" si="3"/>
        <v>#VALUE!</v>
      </c>
      <c r="C36" s="367" t="str">
        <f t="shared" si="4"/>
        <v>L2801</v>
      </c>
      <c r="D36" t="s">
        <v>1669</v>
      </c>
      <c r="F36" t="str">
        <f t="shared" si="5"/>
        <v>L2154</v>
      </c>
      <c r="G36" t="s">
        <v>2106</v>
      </c>
    </row>
    <row r="37" spans="1:7" x14ac:dyDescent="0.3">
      <c r="A37" s="294" t="s">
        <v>851</v>
      </c>
      <c r="B37" t="e">
        <f t="shared" si="3"/>
        <v>#VALUE!</v>
      </c>
      <c r="C37" s="367" t="str">
        <f t="shared" si="4"/>
        <v>L1101</v>
      </c>
      <c r="D37" t="s">
        <v>1677</v>
      </c>
      <c r="F37" t="str">
        <f t="shared" si="5"/>
        <v>L2111</v>
      </c>
      <c r="G37" t="s">
        <v>2107</v>
      </c>
    </row>
    <row r="38" spans="1:7" x14ac:dyDescent="0.3">
      <c r="A38" s="294" t="s">
        <v>853</v>
      </c>
      <c r="B38" t="str">
        <f t="shared" si="3"/>
        <v>連結</v>
      </c>
      <c r="C38" s="367" t="str">
        <f t="shared" si="4"/>
        <v>LOAN共</v>
      </c>
      <c r="D38" t="s">
        <v>1681</v>
      </c>
      <c r="F38" t="str">
        <f t="shared" si="5"/>
        <v>L2221</v>
      </c>
      <c r="G38" t="s">
        <v>2108</v>
      </c>
    </row>
    <row r="39" spans="1:7" x14ac:dyDescent="0.3">
      <c r="A39" s="294" t="s">
        <v>202</v>
      </c>
      <c r="B39" t="e">
        <f t="shared" si="3"/>
        <v>#VALUE!</v>
      </c>
      <c r="C39" s="367" t="str">
        <f t="shared" si="4"/>
        <v>LOAN現</v>
      </c>
      <c r="D39" t="s">
        <v>1682</v>
      </c>
      <c r="F39" t="str">
        <f t="shared" si="5"/>
        <v>L表,供整</v>
      </c>
      <c r="G39" t="s">
        <v>2109</v>
      </c>
    </row>
    <row r="40" spans="1:7" x14ac:dyDescent="0.3">
      <c r="A40" s="294" t="s">
        <v>204</v>
      </c>
      <c r="B40" t="e">
        <f t="shared" si="3"/>
        <v>#VALUE!</v>
      </c>
      <c r="C40" s="367" t="str">
        <f t="shared" si="4"/>
        <v>LOAN規</v>
      </c>
      <c r="D40" t="s">
        <v>1684</v>
      </c>
      <c r="F40" t="e">
        <f t="shared" si="5"/>
        <v>#VALUE!</v>
      </c>
      <c r="G40" t="s">
        <v>2110</v>
      </c>
    </row>
    <row r="41" spans="1:7" x14ac:dyDescent="0.3">
      <c r="A41" s="294" t="s">
        <v>208</v>
      </c>
      <c r="B41" t="e">
        <f t="shared" si="3"/>
        <v>#VALUE!</v>
      </c>
      <c r="C41" s="367" t="str">
        <f t="shared" si="4"/>
        <v>LOAN於</v>
      </c>
      <c r="D41" t="s">
        <v>1685</v>
      </c>
      <c r="F41" t="e">
        <f t="shared" si="5"/>
        <v>#VALUE!</v>
      </c>
      <c r="G41" t="s">
        <v>2111</v>
      </c>
    </row>
    <row r="42" spans="1:7" x14ac:dyDescent="0.3">
      <c r="A42" s="294" t="s">
        <v>210</v>
      </c>
      <c r="B42" t="e">
        <f t="shared" si="3"/>
        <v>#VALUE!</v>
      </c>
      <c r="C42" s="367" t="str">
        <f t="shared" si="4"/>
        <v>L表[整批</v>
      </c>
      <c r="D42" t="s">
        <v>1688</v>
      </c>
      <c r="F42" t="str">
        <f t="shared" si="5"/>
        <v>L2038</v>
      </c>
      <c r="G42" t="s">
        <v>2112</v>
      </c>
    </row>
    <row r="43" spans="1:7" x14ac:dyDescent="0.3">
      <c r="A43" s="294" t="s">
        <v>215</v>
      </c>
      <c r="B43" t="e">
        <f t="shared" si="3"/>
        <v>#VALUE!</v>
      </c>
      <c r="C43" s="367" t="str">
        <f t="shared" si="4"/>
        <v>LOAN輸</v>
      </c>
      <c r="D43" t="s">
        <v>1690</v>
      </c>
      <c r="F43" t="str">
        <f t="shared" si="5"/>
        <v>L2221</v>
      </c>
      <c r="G43" t="s">
        <v>2113</v>
      </c>
    </row>
    <row r="44" spans="1:7" x14ac:dyDescent="0.3">
      <c r="A44" s="294" t="s">
        <v>218</v>
      </c>
      <c r="B44" t="str">
        <f t="shared" si="3"/>
        <v>連結</v>
      </c>
      <c r="C44" s="367" t="str">
        <f t="shared" si="4"/>
        <v>L4610</v>
      </c>
      <c r="D44" t="s">
        <v>1695</v>
      </c>
      <c r="F44" t="e">
        <f t="shared" si="5"/>
        <v>#VALUE!</v>
      </c>
      <c r="G44" t="s">
        <v>2114</v>
      </c>
    </row>
    <row r="45" spans="1:7" x14ac:dyDescent="0.3">
      <c r="A45" s="294" t="s">
        <v>221</v>
      </c>
      <c r="B45" t="str">
        <f t="shared" si="3"/>
        <v>連結</v>
      </c>
      <c r="C45" s="367" t="str">
        <f t="shared" si="4"/>
        <v>L4060</v>
      </c>
      <c r="D45" t="s">
        <v>1698</v>
      </c>
      <c r="F45" t="e">
        <f t="shared" si="5"/>
        <v>#VALUE!</v>
      </c>
      <c r="G45" t="s">
        <v>2115</v>
      </c>
    </row>
    <row r="46" spans="1:7" x14ac:dyDescent="0.3">
      <c r="A46" s="294" t="s">
        <v>224</v>
      </c>
      <c r="B46" t="e">
        <f t="shared" si="3"/>
        <v>#VALUE!</v>
      </c>
      <c r="C46" s="367" t="str">
        <f t="shared" si="4"/>
        <v>L2911</v>
      </c>
      <c r="D46" t="s">
        <v>1699</v>
      </c>
      <c r="F46" t="e">
        <f t="shared" si="5"/>
        <v>#VALUE!</v>
      </c>
      <c r="G46" t="s">
        <v>2116</v>
      </c>
    </row>
    <row r="47" spans="1:7" x14ac:dyDescent="0.3">
      <c r="A47" s="294" t="s">
        <v>1419</v>
      </c>
      <c r="B47" t="e">
        <f t="shared" si="3"/>
        <v>#VALUE!</v>
      </c>
      <c r="C47" s="367" t="str">
        <f t="shared" si="4"/>
        <v>L2911</v>
      </c>
      <c r="D47" t="s">
        <v>1700</v>
      </c>
      <c r="F47" t="e">
        <f t="shared" si="5"/>
        <v>#VALUE!</v>
      </c>
      <c r="G47" t="s">
        <v>2117</v>
      </c>
    </row>
    <row r="48" spans="1:7" x14ac:dyDescent="0.3">
      <c r="A48" s="294" t="s">
        <v>240</v>
      </c>
      <c r="B48" t="e">
        <f t="shared" si="3"/>
        <v>#VALUE!</v>
      </c>
      <c r="C48" s="367" t="str">
        <f t="shared" si="4"/>
        <v>L1101</v>
      </c>
      <c r="D48" t="s">
        <v>1701</v>
      </c>
      <c r="F48" t="e">
        <f t="shared" si="5"/>
        <v>#VALUE!</v>
      </c>
      <c r="G48" t="s">
        <v>2118</v>
      </c>
    </row>
    <row r="49" spans="1:7" x14ac:dyDescent="0.3">
      <c r="A49" s="294" t="s">
        <v>242</v>
      </c>
      <c r="B49" t="e">
        <f t="shared" si="3"/>
        <v>#VALUE!</v>
      </c>
      <c r="C49" s="367" t="str">
        <f t="shared" si="4"/>
        <v>LOAN輸</v>
      </c>
      <c r="D49" t="s">
        <v>1703</v>
      </c>
      <c r="F49" t="e">
        <f t="shared" si="5"/>
        <v>#VALUE!</v>
      </c>
      <c r="G49" t="s">
        <v>2119</v>
      </c>
    </row>
    <row r="50" spans="1:7" x14ac:dyDescent="0.3">
      <c r="A50" s="294" t="s">
        <v>245</v>
      </c>
      <c r="B50" t="str">
        <f t="shared" si="3"/>
        <v>連結</v>
      </c>
      <c r="C50" s="367" t="str">
        <f t="shared" si="4"/>
        <v>L4610</v>
      </c>
      <c r="D50" t="s">
        <v>1704</v>
      </c>
      <c r="F50" t="e">
        <f t="shared" si="5"/>
        <v>#VALUE!</v>
      </c>
      <c r="G50" t="s">
        <v>2120</v>
      </c>
    </row>
    <row r="51" spans="1:7" x14ac:dyDescent="0.3">
      <c r="A51" s="294" t="s">
        <v>227</v>
      </c>
      <c r="B51" t="e">
        <f t="shared" si="3"/>
        <v>#VALUE!</v>
      </c>
      <c r="C51" s="367" t="str">
        <f t="shared" si="4"/>
        <v>L2017</v>
      </c>
      <c r="D51" t="s">
        <v>1705</v>
      </c>
      <c r="F51" t="str">
        <f t="shared" si="5"/>
        <v>L3005</v>
      </c>
      <c r="G51" t="s">
        <v>2121</v>
      </c>
    </row>
    <row r="52" spans="1:7" x14ac:dyDescent="0.3">
      <c r="A52" s="294" t="s">
        <v>232</v>
      </c>
      <c r="B52" t="e">
        <f t="shared" si="3"/>
        <v>#VALUE!</v>
      </c>
      <c r="C52" s="367" t="str">
        <f t="shared" si="4"/>
        <v>L2038</v>
      </c>
      <c r="D52" t="s">
        <v>1706</v>
      </c>
      <c r="F52" t="e">
        <f t="shared" si="5"/>
        <v>#VALUE!</v>
      </c>
      <c r="G52" t="s">
        <v>2122</v>
      </c>
    </row>
    <row r="53" spans="1:7" x14ac:dyDescent="0.3">
      <c r="A53" s="294" t="s">
        <v>234</v>
      </c>
      <c r="B53" t="e">
        <f t="shared" si="3"/>
        <v>#VALUE!</v>
      </c>
      <c r="C53" s="367" t="str">
        <f t="shared" si="4"/>
        <v>L2038</v>
      </c>
      <c r="D53" t="s">
        <v>1706</v>
      </c>
      <c r="F53" t="str">
        <f t="shared" si="5"/>
        <v>L3220</v>
      </c>
      <c r="G53" t="s">
        <v>2123</v>
      </c>
    </row>
    <row r="54" spans="1:7" x14ac:dyDescent="0.3">
      <c r="A54" s="294" t="s">
        <v>262</v>
      </c>
      <c r="B54" t="e">
        <f t="shared" si="3"/>
        <v>#VALUE!</v>
      </c>
      <c r="C54" s="367" t="str">
        <f t="shared" si="4"/>
        <v>L2038</v>
      </c>
      <c r="D54" t="s">
        <v>1707</v>
      </c>
      <c r="F54" t="e">
        <f t="shared" si="5"/>
        <v>#VALUE!</v>
      </c>
      <c r="G54" t="s">
        <v>2124</v>
      </c>
    </row>
    <row r="55" spans="1:7" x14ac:dyDescent="0.3">
      <c r="A55" s="294" t="s">
        <v>265</v>
      </c>
      <c r="B55" t="e">
        <f t="shared" si="3"/>
        <v>#VALUE!</v>
      </c>
      <c r="C55" s="367" t="str">
        <f t="shared" si="4"/>
        <v>L2035</v>
      </c>
      <c r="D55" t="s">
        <v>1714</v>
      </c>
      <c r="F55" t="e">
        <f t="shared" si="5"/>
        <v>#VALUE!</v>
      </c>
      <c r="G55" t="s">
        <v>2125</v>
      </c>
    </row>
    <row r="56" spans="1:7" x14ac:dyDescent="0.3">
      <c r="A56" s="294" t="s">
        <v>267</v>
      </c>
      <c r="B56" t="e">
        <f t="shared" si="3"/>
        <v>#VALUE!</v>
      </c>
      <c r="C56" s="367" t="str">
        <f t="shared" si="4"/>
        <v>L給案件承</v>
      </c>
      <c r="D56" t="s">
        <v>1719</v>
      </c>
      <c r="F56" t="e">
        <f t="shared" si="5"/>
        <v>#VALUE!</v>
      </c>
      <c r="G56" t="s">
        <v>2126</v>
      </c>
    </row>
    <row r="57" spans="1:7" x14ac:dyDescent="0.3">
      <c r="A57" s="294" t="s">
        <v>275</v>
      </c>
      <c r="B57" t="str">
        <f t="shared" si="3"/>
        <v>連結</v>
      </c>
      <c r="C57" s="367" t="str">
        <f t="shared" si="4"/>
        <v>L2072</v>
      </c>
      <c r="D57" t="s">
        <v>1723</v>
      </c>
      <c r="F57" t="e">
        <f t="shared" si="5"/>
        <v>#VALUE!</v>
      </c>
      <c r="G57" t="s">
        <v>2127</v>
      </c>
    </row>
    <row r="58" spans="1:7" x14ac:dyDescent="0.3">
      <c r="A58" s="294" t="s">
        <v>272</v>
      </c>
      <c r="B58" t="e">
        <f t="shared" si="3"/>
        <v>#VALUE!</v>
      </c>
      <c r="C58" s="367" t="str">
        <f t="shared" si="4"/>
        <v>L6402</v>
      </c>
      <c r="D58" t="s">
        <v>1725</v>
      </c>
      <c r="F58" t="e">
        <f t="shared" si="5"/>
        <v>#VALUE!</v>
      </c>
      <c r="G58" t="s">
        <v>2128</v>
      </c>
    </row>
    <row r="59" spans="1:7" x14ac:dyDescent="0.3">
      <c r="A59" s="294" t="s">
        <v>1441</v>
      </c>
      <c r="B59" t="e">
        <f t="shared" si="3"/>
        <v>#VALUE!</v>
      </c>
      <c r="C59" s="367" t="str">
        <f t="shared" si="4"/>
        <v>L1905</v>
      </c>
      <c r="D59" t="s">
        <v>1730</v>
      </c>
      <c r="F59" t="str">
        <f t="shared" si="5"/>
        <v>L5075</v>
      </c>
      <c r="G59" t="s">
        <v>2129</v>
      </c>
    </row>
    <row r="60" spans="1:7" x14ac:dyDescent="0.3">
      <c r="A60" s="294" t="s">
        <v>1444</v>
      </c>
      <c r="B60" t="e">
        <f t="shared" si="3"/>
        <v>#VALUE!</v>
      </c>
      <c r="C60" s="367" t="e">
        <f t="shared" si="4"/>
        <v>#VALUE!</v>
      </c>
      <c r="D60" t="s">
        <v>1748</v>
      </c>
      <c r="F60" t="str">
        <f t="shared" si="5"/>
        <v>L597A</v>
      </c>
      <c r="G60" t="s">
        <v>2130</v>
      </c>
    </row>
    <row r="61" spans="1:7" x14ac:dyDescent="0.3">
      <c r="A61" s="294" t="s">
        <v>292</v>
      </c>
      <c r="B61" t="e">
        <f t="shared" si="3"/>
        <v>#VALUE!</v>
      </c>
      <c r="C61" s="367" t="str">
        <f t="shared" si="4"/>
        <v>L2154</v>
      </c>
      <c r="D61" t="s">
        <v>1749</v>
      </c>
      <c r="F61" t="e">
        <f t="shared" si="5"/>
        <v>#VALUE!</v>
      </c>
      <c r="G61" t="s">
        <v>2131</v>
      </c>
    </row>
    <row r="62" spans="1:7" x14ac:dyDescent="0.3">
      <c r="A62" s="294" t="s">
        <v>1449</v>
      </c>
      <c r="B62" t="e">
        <f t="shared" si="3"/>
        <v>#VALUE!</v>
      </c>
      <c r="C62" s="367" t="str">
        <f t="shared" si="4"/>
        <v>L檢核結果</v>
      </c>
      <c r="D62" t="s">
        <v>1757</v>
      </c>
      <c r="F62" t="str">
        <f t="shared" si="5"/>
        <v>L6605</v>
      </c>
      <c r="G62" t="s">
        <v>2132</v>
      </c>
    </row>
    <row r="63" spans="1:7" x14ac:dyDescent="0.3">
      <c r="A63" s="294" t="s">
        <v>1452</v>
      </c>
      <c r="B63" t="e">
        <f t="shared" si="3"/>
        <v>#VALUE!</v>
      </c>
      <c r="C63" s="367" t="str">
        <f t="shared" si="4"/>
        <v>L3100</v>
      </c>
      <c r="D63" t="s">
        <v>1759</v>
      </c>
      <c r="F63" t="e">
        <f t="shared" si="5"/>
        <v>#VALUE!</v>
      </c>
      <c r="G63" t="s">
        <v>2133</v>
      </c>
    </row>
    <row r="64" spans="1:7" x14ac:dyDescent="0.3">
      <c r="A64" s="294" t="s">
        <v>1454</v>
      </c>
      <c r="B64" t="e">
        <f t="shared" si="3"/>
        <v>#VALUE!</v>
      </c>
      <c r="C64" s="367" t="str">
        <f t="shared" si="4"/>
        <v>L2060</v>
      </c>
      <c r="D64" t="s">
        <v>1765</v>
      </c>
      <c r="F64" t="str">
        <f t="shared" si="5"/>
        <v>L4703</v>
      </c>
      <c r="G64" t="s">
        <v>2134</v>
      </c>
    </row>
    <row r="65" spans="1:7" x14ac:dyDescent="0.3">
      <c r="A65" s="294" t="s">
        <v>1446</v>
      </c>
      <c r="B65" t="e">
        <f t="shared" si="3"/>
        <v>#VALUE!</v>
      </c>
      <c r="C65" s="367" t="str">
        <f t="shared" si="4"/>
        <v>L2600</v>
      </c>
      <c r="D65" t="s">
        <v>1767</v>
      </c>
      <c r="F65" t="str">
        <f t="shared" si="5"/>
        <v>L4454</v>
      </c>
      <c r="G65" t="s">
        <v>2135</v>
      </c>
    </row>
    <row r="66" spans="1:7" x14ac:dyDescent="0.3">
      <c r="A66" s="294" t="s">
        <v>296</v>
      </c>
      <c r="B66" t="e">
        <f t="shared" si="3"/>
        <v>#VALUE!</v>
      </c>
      <c r="C66" s="367" t="str">
        <f t="shared" si="4"/>
        <v>L3600</v>
      </c>
      <c r="D66" t="s">
        <v>1768</v>
      </c>
      <c r="F66" t="str">
        <f t="shared" si="5"/>
        <v>L3731</v>
      </c>
      <c r="G66" t="s">
        <v>2136</v>
      </c>
    </row>
    <row r="67" spans="1:7" x14ac:dyDescent="0.3">
      <c r="A67" s="294" t="s">
        <v>299</v>
      </c>
      <c r="B67" t="e">
        <f t="shared" ref="B67:B98" si="6">IF(FIND("連結",D67)&gt;0,"連結",FIND("連結",D67))</f>
        <v>#VALUE!</v>
      </c>
      <c r="C67" s="367" t="str">
        <f t="shared" ref="C67:C98" si="7">MID(D67,FIND("L",D67),5)</f>
        <v>L3600</v>
      </c>
      <c r="D67" t="s">
        <v>1769</v>
      </c>
      <c r="F67" t="str">
        <f t="shared" ref="F67:F88" si="8">MID(G67,FIND("L",G67),5)</f>
        <v>L4605</v>
      </c>
      <c r="G67" t="s">
        <v>2137</v>
      </c>
    </row>
    <row r="68" spans="1:7" x14ac:dyDescent="0.3">
      <c r="A68" s="294" t="s">
        <v>301</v>
      </c>
      <c r="B68" t="e">
        <f t="shared" si="6"/>
        <v>#VALUE!</v>
      </c>
      <c r="C68" s="367" t="str">
        <f t="shared" si="7"/>
        <v>L3600</v>
      </c>
      <c r="D68" t="s">
        <v>1770</v>
      </c>
      <c r="F68" t="e">
        <f t="shared" si="8"/>
        <v>#VALUE!</v>
      </c>
      <c r="G68" t="s">
        <v>2138</v>
      </c>
    </row>
    <row r="69" spans="1:7" x14ac:dyDescent="0.3">
      <c r="A69" s="294" t="s">
        <v>305</v>
      </c>
      <c r="B69" t="e">
        <f t="shared" si="6"/>
        <v>#VALUE!</v>
      </c>
      <c r="C69" s="367" t="str">
        <f t="shared" si="7"/>
        <v>L4042</v>
      </c>
      <c r="D69" t="s">
        <v>1772</v>
      </c>
      <c r="F69" t="e">
        <f t="shared" si="8"/>
        <v>#VALUE!</v>
      </c>
      <c r="G69" t="s">
        <v>2139</v>
      </c>
    </row>
    <row r="70" spans="1:7" x14ac:dyDescent="0.3">
      <c r="A70" s="294" t="s">
        <v>309</v>
      </c>
      <c r="B70" t="str">
        <f t="shared" si="6"/>
        <v>連結</v>
      </c>
      <c r="C70" s="367" t="str">
        <f t="shared" si="7"/>
        <v>L3943</v>
      </c>
      <c r="D70" t="s">
        <v>1791</v>
      </c>
      <c r="F70" t="e">
        <f t="shared" si="8"/>
        <v>#VALUE!</v>
      </c>
      <c r="G70" t="s">
        <v>2140</v>
      </c>
    </row>
    <row r="71" spans="1:7" x14ac:dyDescent="0.3">
      <c r="A71" s="294" t="s">
        <v>316</v>
      </c>
      <c r="B71" t="e">
        <f t="shared" si="6"/>
        <v>#VALUE!</v>
      </c>
      <c r="C71" s="367" t="str">
        <f t="shared" si="7"/>
        <v>L3007</v>
      </c>
      <c r="D71" t="s">
        <v>1792</v>
      </c>
      <c r="F71" t="e">
        <f t="shared" si="8"/>
        <v>#VALUE!</v>
      </c>
      <c r="G71" t="s">
        <v>2141</v>
      </c>
    </row>
    <row r="72" spans="1:7" x14ac:dyDescent="0.3">
      <c r="A72" s="294" t="s">
        <v>335</v>
      </c>
      <c r="B72" t="str">
        <f t="shared" si="6"/>
        <v>連結</v>
      </c>
      <c r="C72" s="367" t="str">
        <f t="shared" si="7"/>
        <v>L3943</v>
      </c>
      <c r="D72" t="s">
        <v>1791</v>
      </c>
      <c r="F72" t="e">
        <f t="shared" si="8"/>
        <v>#VALUE!</v>
      </c>
      <c r="G72" t="s">
        <v>2142</v>
      </c>
    </row>
    <row r="73" spans="1:7" x14ac:dyDescent="0.3">
      <c r="A73" s="294" t="s">
        <v>338</v>
      </c>
      <c r="B73" t="str">
        <f t="shared" si="6"/>
        <v>連結</v>
      </c>
      <c r="C73" s="367" t="str">
        <f t="shared" si="7"/>
        <v>L2061</v>
      </c>
      <c r="D73" t="s">
        <v>1794</v>
      </c>
      <c r="F73" t="str">
        <f t="shared" si="8"/>
        <v>L4030</v>
      </c>
      <c r="G73" t="s">
        <v>2143</v>
      </c>
    </row>
    <row r="74" spans="1:7" x14ac:dyDescent="0.3">
      <c r="A74" s="294" t="s">
        <v>374</v>
      </c>
      <c r="B74" t="str">
        <f t="shared" si="6"/>
        <v>連結</v>
      </c>
      <c r="C74" s="367" t="str">
        <f t="shared" si="7"/>
        <v>L4943</v>
      </c>
      <c r="D74" t="s">
        <v>1795</v>
      </c>
      <c r="F74" t="str">
        <f t="shared" si="8"/>
        <v>L6042</v>
      </c>
      <c r="G74" t="s">
        <v>2144</v>
      </c>
    </row>
    <row r="75" spans="1:7" x14ac:dyDescent="0.3">
      <c r="A75" s="294" t="s">
        <v>924</v>
      </c>
      <c r="B75" t="e">
        <f t="shared" si="6"/>
        <v>#VALUE!</v>
      </c>
      <c r="C75" s="367" t="e">
        <f t="shared" si="7"/>
        <v>#VALUE!</v>
      </c>
      <c r="D75" t="s">
        <v>1811</v>
      </c>
      <c r="F75" t="str">
        <f t="shared" si="8"/>
        <v>L1905</v>
      </c>
      <c r="G75" t="s">
        <v>2145</v>
      </c>
    </row>
    <row r="76" spans="1:7" x14ac:dyDescent="0.3">
      <c r="A76" s="294" t="s">
        <v>325</v>
      </c>
      <c r="B76" t="e">
        <f t="shared" si="6"/>
        <v>#VALUE!</v>
      </c>
      <c r="C76" s="367" t="e">
        <f t="shared" si="7"/>
        <v>#VALUE!</v>
      </c>
      <c r="D76" t="s">
        <v>1814</v>
      </c>
      <c r="F76" t="e">
        <f t="shared" si="8"/>
        <v>#VALUE!</v>
      </c>
      <c r="G76" t="s">
        <v>2146</v>
      </c>
    </row>
    <row r="77" spans="1:7" x14ac:dyDescent="0.3">
      <c r="A77" s="294" t="s">
        <v>329</v>
      </c>
      <c r="B77" t="e">
        <f t="shared" si="6"/>
        <v>#VALUE!</v>
      </c>
      <c r="C77" s="367" t="str">
        <f t="shared" si="7"/>
        <v>L後續處理</v>
      </c>
      <c r="D77" t="s">
        <v>1817</v>
      </c>
      <c r="F77" t="str">
        <f t="shared" si="8"/>
        <v>L2222</v>
      </c>
      <c r="G77" t="s">
        <v>2147</v>
      </c>
    </row>
    <row r="78" spans="1:7" x14ac:dyDescent="0.3">
      <c r="A78" s="294" t="s">
        <v>359</v>
      </c>
      <c r="B78" t="e">
        <f t="shared" si="6"/>
        <v>#VALUE!</v>
      </c>
      <c r="C78" s="367" t="str">
        <f t="shared" si="7"/>
        <v>L後續處理</v>
      </c>
      <c r="D78" t="s">
        <v>1817</v>
      </c>
      <c r="F78" t="str">
        <f t="shared" si="8"/>
        <v>L2480</v>
      </c>
      <c r="G78" t="s">
        <v>2148</v>
      </c>
    </row>
    <row r="79" spans="1:7" x14ac:dyDescent="0.3">
      <c r="A79" s="294" t="s">
        <v>362</v>
      </c>
      <c r="B79" t="e">
        <f t="shared" si="6"/>
        <v>#VALUE!</v>
      </c>
      <c r="C79" s="367" t="str">
        <f t="shared" si="7"/>
        <v>LD暫收款</v>
      </c>
      <c r="D79" t="s">
        <v>1828</v>
      </c>
      <c r="F79" t="e">
        <f t="shared" si="8"/>
        <v>#VALUE!</v>
      </c>
      <c r="G79" t="s">
        <v>2149</v>
      </c>
    </row>
    <row r="80" spans="1:7" x14ac:dyDescent="0.3">
      <c r="A80" s="294" t="s">
        <v>367</v>
      </c>
      <c r="B80" t="e">
        <f t="shared" si="6"/>
        <v>#VALUE!</v>
      </c>
      <c r="C80" s="367" t="str">
        <f t="shared" si="7"/>
        <v>LC009</v>
      </c>
      <c r="D80" t="s">
        <v>1832</v>
      </c>
      <c r="F80" t="e">
        <f t="shared" si="8"/>
        <v>#VALUE!</v>
      </c>
      <c r="G80" t="s">
        <v>2150</v>
      </c>
    </row>
    <row r="81" spans="1:7" x14ac:dyDescent="0.3">
      <c r="A81" s="294" t="s">
        <v>342</v>
      </c>
      <c r="B81" t="e">
        <f t="shared" si="6"/>
        <v>#VALUE!</v>
      </c>
      <c r="C81" s="367" t="str">
        <f t="shared" si="7"/>
        <v>L8030</v>
      </c>
      <c r="D81" t="s">
        <v>1834</v>
      </c>
      <c r="F81" t="e">
        <f t="shared" si="8"/>
        <v>#VALUE!</v>
      </c>
      <c r="G81" t="s">
        <v>2151</v>
      </c>
    </row>
    <row r="82" spans="1:7" x14ac:dyDescent="0.3">
      <c r="A82" s="294" t="s">
        <v>345</v>
      </c>
      <c r="B82" t="str">
        <f t="shared" si="6"/>
        <v>連結</v>
      </c>
      <c r="C82" s="367" t="str">
        <f t="shared" si="7"/>
        <v>L6932</v>
      </c>
      <c r="D82" t="s">
        <v>1837</v>
      </c>
      <c r="F82" t="e">
        <f t="shared" si="8"/>
        <v>#VALUE!</v>
      </c>
      <c r="G82" t="s">
        <v>2152</v>
      </c>
    </row>
    <row r="83" spans="1:7" x14ac:dyDescent="0.3">
      <c r="A83" s="294" t="s">
        <v>384</v>
      </c>
      <c r="B83" t="str">
        <f t="shared" si="6"/>
        <v>連結</v>
      </c>
      <c r="C83" s="367" t="str">
        <f t="shared" si="7"/>
        <v>L5960</v>
      </c>
      <c r="D83" t="s">
        <v>1840</v>
      </c>
      <c r="F83" t="e">
        <f t="shared" si="8"/>
        <v>#VALUE!</v>
      </c>
      <c r="G83" t="s">
        <v>2153</v>
      </c>
    </row>
    <row r="84" spans="1:7" x14ac:dyDescent="0.3">
      <c r="A84" s="294" t="s">
        <v>386</v>
      </c>
      <c r="B84" t="str">
        <f t="shared" si="6"/>
        <v>連結</v>
      </c>
      <c r="C84" s="367" t="str">
        <f t="shared" si="7"/>
        <v>L5976</v>
      </c>
      <c r="D84" t="s">
        <v>1842</v>
      </c>
      <c r="F84" t="e">
        <f t="shared" si="8"/>
        <v>#VALUE!</v>
      </c>
      <c r="G84" t="s">
        <v>2154</v>
      </c>
    </row>
    <row r="85" spans="1:7" x14ac:dyDescent="0.3">
      <c r="A85" s="294" t="s">
        <v>392</v>
      </c>
      <c r="B85" t="e">
        <f t="shared" si="6"/>
        <v>#VALUE!</v>
      </c>
      <c r="C85" s="367" t="str">
        <f t="shared" si="7"/>
        <v>L5702</v>
      </c>
      <c r="D85" t="s">
        <v>1844</v>
      </c>
      <c r="F85" t="e">
        <f t="shared" si="8"/>
        <v>#VALUE!</v>
      </c>
      <c r="G85" t="s">
        <v>2155</v>
      </c>
    </row>
    <row r="86" spans="1:7" x14ac:dyDescent="0.3">
      <c r="A86" s="294" t="s">
        <v>394</v>
      </c>
      <c r="B86" t="str">
        <f t="shared" si="6"/>
        <v>連結</v>
      </c>
      <c r="C86" s="367" t="str">
        <f t="shared" si="7"/>
        <v>L5977</v>
      </c>
      <c r="D86" t="s">
        <v>1846</v>
      </c>
      <c r="F86" s="294" t="str">
        <f t="shared" si="8"/>
        <v>L8203</v>
      </c>
      <c r="G86" t="s">
        <v>2250</v>
      </c>
    </row>
    <row r="87" spans="1:7" x14ac:dyDescent="0.3">
      <c r="A87" s="294" t="s">
        <v>396</v>
      </c>
      <c r="B87" t="e">
        <f t="shared" si="6"/>
        <v>#VALUE!</v>
      </c>
      <c r="C87" s="367" t="str">
        <f t="shared" si="7"/>
        <v>L5711</v>
      </c>
      <c r="D87" t="s">
        <v>1847</v>
      </c>
      <c r="F87" s="294" t="str">
        <f t="shared" si="8"/>
        <v>L8204</v>
      </c>
      <c r="G87" t="s">
        <v>2251</v>
      </c>
    </row>
    <row r="88" spans="1:7" x14ac:dyDescent="0.3">
      <c r="A88" s="294" t="s">
        <v>398</v>
      </c>
      <c r="B88" t="e">
        <f t="shared" si="6"/>
        <v>#VALUE!</v>
      </c>
      <c r="C88" s="367" t="str">
        <f t="shared" si="7"/>
        <v>L5711</v>
      </c>
      <c r="D88" t="s">
        <v>1848</v>
      </c>
      <c r="F88" s="294" t="str">
        <f t="shared" si="8"/>
        <v>L5813</v>
      </c>
      <c r="G88" t="s">
        <v>2252</v>
      </c>
    </row>
    <row r="89" spans="1:7" x14ac:dyDescent="0.3">
      <c r="A89" s="294" t="s">
        <v>407</v>
      </c>
      <c r="B89" t="e">
        <f t="shared" si="6"/>
        <v>#VALUE!</v>
      </c>
      <c r="C89" s="367" t="str">
        <f t="shared" si="7"/>
        <v>L6085</v>
      </c>
      <c r="D89" t="s">
        <v>1853</v>
      </c>
    </row>
    <row r="90" spans="1:7" x14ac:dyDescent="0.3">
      <c r="A90" s="294" t="s">
        <v>420</v>
      </c>
      <c r="B90" t="e">
        <f t="shared" si="6"/>
        <v>#VALUE!</v>
      </c>
      <c r="C90" s="367" t="str">
        <f t="shared" si="7"/>
        <v>L4500</v>
      </c>
      <c r="D90" t="s">
        <v>1870</v>
      </c>
    </row>
    <row r="91" spans="1:7" x14ac:dyDescent="0.3">
      <c r="A91" s="294" t="s">
        <v>427</v>
      </c>
      <c r="B91" t="e">
        <f t="shared" si="6"/>
        <v>#VALUE!</v>
      </c>
      <c r="C91" s="367" t="str">
        <f t="shared" si="7"/>
        <v>L4500</v>
      </c>
      <c r="D91" t="s">
        <v>1871</v>
      </c>
    </row>
    <row r="92" spans="1:7" x14ac:dyDescent="0.3">
      <c r="A92" s="294" t="s">
        <v>1437</v>
      </c>
      <c r="B92" t="e">
        <f t="shared" si="6"/>
        <v>#VALUE!</v>
      </c>
      <c r="C92" s="367" t="str">
        <f t="shared" si="7"/>
        <v>L4210</v>
      </c>
      <c r="D92" t="s">
        <v>1875</v>
      </c>
    </row>
    <row r="93" spans="1:7" x14ac:dyDescent="0.3">
      <c r="A93" s="294" t="s">
        <v>430</v>
      </c>
      <c r="B93" t="e">
        <f t="shared" si="6"/>
        <v>#VALUE!</v>
      </c>
      <c r="C93" s="367" t="str">
        <f t="shared" si="7"/>
        <v>L3200</v>
      </c>
      <c r="D93" t="s">
        <v>1885</v>
      </c>
    </row>
    <row r="94" spans="1:7" x14ac:dyDescent="0.3">
      <c r="A94" s="294" t="s">
        <v>432</v>
      </c>
      <c r="B94" t="e">
        <f t="shared" si="6"/>
        <v>#VALUE!</v>
      </c>
      <c r="C94" s="367" t="str">
        <f t="shared" si="7"/>
        <v>L3130</v>
      </c>
      <c r="D94" t="s">
        <v>1888</v>
      </c>
    </row>
    <row r="95" spans="1:7" x14ac:dyDescent="0.3">
      <c r="A95" s="294" t="s">
        <v>718</v>
      </c>
      <c r="B95" t="e">
        <f t="shared" si="6"/>
        <v>#VALUE!</v>
      </c>
      <c r="C95" s="367" t="str">
        <f t="shared" si="7"/>
        <v>L4920</v>
      </c>
      <c r="D95" t="s">
        <v>1901</v>
      </c>
    </row>
    <row r="96" spans="1:7" x14ac:dyDescent="0.3">
      <c r="A96" s="294" t="s">
        <v>434</v>
      </c>
      <c r="B96" t="e">
        <f t="shared" si="6"/>
        <v>#VALUE!</v>
      </c>
      <c r="C96" s="367" t="str">
        <f t="shared" si="7"/>
        <v>L6501</v>
      </c>
      <c r="D96" t="s">
        <v>1906</v>
      </c>
    </row>
    <row r="97" spans="1:4" x14ac:dyDescent="0.3">
      <c r="A97" s="294" t="s">
        <v>438</v>
      </c>
      <c r="B97" t="e">
        <f t="shared" si="6"/>
        <v>#VALUE!</v>
      </c>
      <c r="C97" s="367" t="str">
        <f t="shared" si="7"/>
        <v>L3130</v>
      </c>
      <c r="D97" t="s">
        <v>1912</v>
      </c>
    </row>
    <row r="98" spans="1:4" x14ac:dyDescent="0.3">
      <c r="A98" s="294" t="s">
        <v>441</v>
      </c>
      <c r="B98" t="str">
        <f t="shared" si="6"/>
        <v>連結</v>
      </c>
      <c r="C98" s="367" t="str">
        <f t="shared" si="7"/>
        <v>L8204</v>
      </c>
      <c r="D98" t="s">
        <v>1913</v>
      </c>
    </row>
    <row r="99" spans="1:4" x14ac:dyDescent="0.3">
      <c r="A99" s="294" t="s">
        <v>804</v>
      </c>
      <c r="B99" t="e">
        <f t="shared" ref="B99:B114" si="9">IF(FIND("連結",D99)&gt;0,"連結",FIND("連結",D99))</f>
        <v>#VALUE!</v>
      </c>
      <c r="C99" s="367" t="str">
        <f t="shared" ref="C99:C114" si="10">MID(D99,FIND("L",D99),5)</f>
        <v>L9133</v>
      </c>
      <c r="D99" t="s">
        <v>1944</v>
      </c>
    </row>
    <row r="100" spans="1:4" x14ac:dyDescent="0.3">
      <c r="A100" s="294" t="s">
        <v>449</v>
      </c>
      <c r="B100" t="e">
        <f t="shared" si="9"/>
        <v>#VALUE!</v>
      </c>
      <c r="C100" s="367" t="e">
        <f t="shared" si="10"/>
        <v>#VALUE!</v>
      </c>
      <c r="D100" t="s">
        <v>1946</v>
      </c>
    </row>
    <row r="101" spans="1:4" x14ac:dyDescent="0.3">
      <c r="A101" s="294" t="s">
        <v>453</v>
      </c>
      <c r="B101" t="str">
        <f t="shared" si="9"/>
        <v>連結</v>
      </c>
      <c r="C101" s="367" t="str">
        <f t="shared" si="10"/>
        <v>L2038</v>
      </c>
      <c r="D101" t="s">
        <v>1950</v>
      </c>
    </row>
    <row r="102" spans="1:4" x14ac:dyDescent="0.3">
      <c r="A102" s="294" t="s">
        <v>451</v>
      </c>
      <c r="B102" t="e">
        <f t="shared" si="9"/>
        <v>#VALUE!</v>
      </c>
      <c r="C102" s="367" t="str">
        <f t="shared" si="10"/>
        <v>L4610</v>
      </c>
      <c r="D102" t="s">
        <v>1955</v>
      </c>
    </row>
    <row r="103" spans="1:4" x14ac:dyDescent="0.3">
      <c r="A103" s="294" t="s">
        <v>457</v>
      </c>
      <c r="B103" t="e">
        <f t="shared" si="9"/>
        <v>#VALUE!</v>
      </c>
      <c r="C103" s="367" t="str">
        <f t="shared" si="10"/>
        <v>L4611</v>
      </c>
      <c r="D103" t="s">
        <v>1956</v>
      </c>
    </row>
    <row r="104" spans="1:4" x14ac:dyDescent="0.3">
      <c r="A104" s="294" t="s">
        <v>471</v>
      </c>
      <c r="B104" t="e">
        <f t="shared" si="9"/>
        <v>#VALUE!</v>
      </c>
      <c r="C104" s="367" t="str">
        <f t="shared" si="10"/>
        <v>L4962</v>
      </c>
      <c r="D104" t="s">
        <v>1957</v>
      </c>
    </row>
    <row r="105" spans="1:4" x14ac:dyDescent="0.3">
      <c r="A105" s="294" t="s">
        <v>477</v>
      </c>
      <c r="B105" t="str">
        <f t="shared" si="9"/>
        <v>連結</v>
      </c>
      <c r="C105" s="367" t="str">
        <f t="shared" si="10"/>
        <v>L4961</v>
      </c>
      <c r="D105" t="s">
        <v>1958</v>
      </c>
    </row>
    <row r="106" spans="1:4" x14ac:dyDescent="0.3">
      <c r="A106" s="294" t="s">
        <v>479</v>
      </c>
      <c r="B106" t="e">
        <f t="shared" si="9"/>
        <v>#VALUE!</v>
      </c>
      <c r="C106" s="367" t="str">
        <f t="shared" si="10"/>
        <v>L6301</v>
      </c>
      <c r="D106" t="s">
        <v>1963</v>
      </c>
    </row>
    <row r="107" spans="1:4" x14ac:dyDescent="0.3">
      <c r="A107" s="294" t="s">
        <v>481</v>
      </c>
      <c r="B107" t="e">
        <f t="shared" si="9"/>
        <v>#VALUE!</v>
      </c>
      <c r="C107" s="367" t="str">
        <f t="shared" si="10"/>
        <v>L8204</v>
      </c>
      <c r="D107" t="s">
        <v>1989</v>
      </c>
    </row>
    <row r="108" spans="1:4" x14ac:dyDescent="0.3">
      <c r="A108" s="294" t="s">
        <v>474</v>
      </c>
      <c r="B108" t="e">
        <f t="shared" si="9"/>
        <v>#VALUE!</v>
      </c>
      <c r="C108" s="367" t="e">
        <f t="shared" si="10"/>
        <v>#VALUE!</v>
      </c>
      <c r="D108" t="s">
        <v>1994</v>
      </c>
    </row>
    <row r="109" spans="1:4" x14ac:dyDescent="0.3">
      <c r="A109" s="294" t="s">
        <v>1830</v>
      </c>
      <c r="B109" t="str">
        <f t="shared" si="9"/>
        <v>連結</v>
      </c>
      <c r="C109" s="367" t="str">
        <f t="shared" si="10"/>
        <v>L2017</v>
      </c>
      <c r="D109" t="s">
        <v>1998</v>
      </c>
    </row>
    <row r="110" spans="1:4" x14ac:dyDescent="0.3">
      <c r="A110" s="294" t="s">
        <v>491</v>
      </c>
      <c r="B110" t="str">
        <f t="shared" si="9"/>
        <v>連結</v>
      </c>
      <c r="C110" s="367" t="str">
        <f t="shared" si="10"/>
        <v>L2039</v>
      </c>
      <c r="D110" t="s">
        <v>1999</v>
      </c>
    </row>
    <row r="111" spans="1:4" x14ac:dyDescent="0.3">
      <c r="A111" s="294" t="s">
        <v>495</v>
      </c>
      <c r="B111" t="e">
        <f t="shared" si="9"/>
        <v>#VALUE!</v>
      </c>
      <c r="C111" s="367" t="str">
        <f t="shared" si="10"/>
        <v>L2411</v>
      </c>
      <c r="D111" t="s">
        <v>2002</v>
      </c>
    </row>
    <row r="112" spans="1:4" x14ac:dyDescent="0.3">
      <c r="A112" s="294" t="s">
        <v>489</v>
      </c>
      <c r="B112" t="str">
        <f t="shared" si="9"/>
        <v>連結</v>
      </c>
      <c r="C112" s="367" t="str">
        <f t="shared" si="10"/>
        <v>L190A</v>
      </c>
      <c r="D112" t="s">
        <v>2014</v>
      </c>
    </row>
    <row r="113" spans="1:4" x14ac:dyDescent="0.3">
      <c r="A113" s="294" t="s">
        <v>501</v>
      </c>
      <c r="B113" t="e">
        <f t="shared" si="9"/>
        <v>#VALUE!</v>
      </c>
      <c r="C113" s="367" t="str">
        <f t="shared" si="10"/>
        <v>L5062</v>
      </c>
      <c r="D113" t="s">
        <v>2015</v>
      </c>
    </row>
    <row r="114" spans="1:4" x14ac:dyDescent="0.3">
      <c r="A114" s="294" t="s">
        <v>505</v>
      </c>
      <c r="B114" t="e">
        <f t="shared" si="9"/>
        <v>#VALUE!</v>
      </c>
      <c r="C114" s="367" t="str">
        <f t="shared" si="10"/>
        <v>L2038</v>
      </c>
      <c r="D114" t="s">
        <v>2017</v>
      </c>
    </row>
    <row r="115" spans="1:4" x14ac:dyDescent="0.3">
      <c r="A115" s="294" t="s">
        <v>534</v>
      </c>
    </row>
    <row r="116" spans="1:4" x14ac:dyDescent="0.3">
      <c r="A116" s="294" t="s">
        <v>536</v>
      </c>
    </row>
    <row r="117" spans="1:4" x14ac:dyDescent="0.3">
      <c r="A117" s="294" t="s">
        <v>512</v>
      </c>
    </row>
    <row r="118" spans="1:4" x14ac:dyDescent="0.3">
      <c r="A118" s="294" t="s">
        <v>543</v>
      </c>
    </row>
    <row r="119" spans="1:4" x14ac:dyDescent="0.3">
      <c r="A119" s="294" t="s">
        <v>538</v>
      </c>
    </row>
    <row r="120" spans="1:4" x14ac:dyDescent="0.3">
      <c r="A120" s="294" t="s">
        <v>545</v>
      </c>
    </row>
    <row r="121" spans="1:4" x14ac:dyDescent="0.3">
      <c r="A121" s="294" t="s">
        <v>551</v>
      </c>
    </row>
    <row r="122" spans="1:4" x14ac:dyDescent="0.3">
      <c r="A122" s="294" t="s">
        <v>553</v>
      </c>
    </row>
    <row r="123" spans="1:4" x14ac:dyDescent="0.3">
      <c r="A123" s="294" t="s">
        <v>547</v>
      </c>
    </row>
    <row r="124" spans="1:4" x14ac:dyDescent="0.3">
      <c r="A124" s="294" t="s">
        <v>593</v>
      </c>
    </row>
    <row r="125" spans="1:4" x14ac:dyDescent="0.3">
      <c r="A125" s="294" t="s">
        <v>595</v>
      </c>
    </row>
    <row r="126" spans="1:4" x14ac:dyDescent="0.3">
      <c r="A126" s="294" t="s">
        <v>583</v>
      </c>
    </row>
    <row r="127" spans="1:4" x14ac:dyDescent="0.3">
      <c r="A127" s="294" t="s">
        <v>587</v>
      </c>
    </row>
    <row r="128" spans="1:4" x14ac:dyDescent="0.3">
      <c r="A128" s="294" t="s">
        <v>1134</v>
      </c>
    </row>
    <row r="129" spans="1:1" x14ac:dyDescent="0.3">
      <c r="A129" s="294" t="s">
        <v>617</v>
      </c>
    </row>
    <row r="130" spans="1:1" x14ac:dyDescent="0.3">
      <c r="A130" s="294" t="s">
        <v>625</v>
      </c>
    </row>
    <row r="131" spans="1:1" x14ac:dyDescent="0.3">
      <c r="A131" s="294" t="s">
        <v>627</v>
      </c>
    </row>
    <row r="132" spans="1:1" x14ac:dyDescent="0.3">
      <c r="A132" s="294" t="s">
        <v>634</v>
      </c>
    </row>
    <row r="133" spans="1:1" x14ac:dyDescent="0.3">
      <c r="A133" s="294" t="s">
        <v>642</v>
      </c>
    </row>
    <row r="134" spans="1:1" x14ac:dyDescent="0.3">
      <c r="A134" s="294" t="s">
        <v>640</v>
      </c>
    </row>
    <row r="135" spans="1:1" x14ac:dyDescent="0.3">
      <c r="A135" s="294" t="s">
        <v>645</v>
      </c>
    </row>
    <row r="136" spans="1:1" x14ac:dyDescent="0.3">
      <c r="A136" s="294" t="s">
        <v>797</v>
      </c>
    </row>
    <row r="137" spans="1:1" x14ac:dyDescent="0.3">
      <c r="A137" s="294" t="s">
        <v>380</v>
      </c>
    </row>
    <row r="138" spans="1:1" x14ac:dyDescent="0.3">
      <c r="A138" s="294" t="s">
        <v>737</v>
      </c>
    </row>
    <row r="139" spans="1:1" x14ac:dyDescent="0.3">
      <c r="A139" s="294" t="s">
        <v>713</v>
      </c>
    </row>
    <row r="140" spans="1:1" x14ac:dyDescent="0.3">
      <c r="A140" s="294" t="s">
        <v>652</v>
      </c>
    </row>
    <row r="141" spans="1:1" x14ac:dyDescent="0.3">
      <c r="A141" s="294" t="s">
        <v>680</v>
      </c>
    </row>
    <row r="142" spans="1:1" x14ac:dyDescent="0.3">
      <c r="A142" s="294" t="s">
        <v>684</v>
      </c>
    </row>
    <row r="143" spans="1:1" x14ac:dyDescent="0.3">
      <c r="A143" s="294" t="s">
        <v>659</v>
      </c>
    </row>
    <row r="144" spans="1:1" x14ac:dyDescent="0.3">
      <c r="A144" s="294" t="s">
        <v>688</v>
      </c>
    </row>
    <row r="145" spans="1:1" x14ac:dyDescent="0.3">
      <c r="A145" s="294" t="s">
        <v>690</v>
      </c>
    </row>
    <row r="146" spans="1:1" x14ac:dyDescent="0.3">
      <c r="A146" s="294" t="s">
        <v>965</v>
      </c>
    </row>
    <row r="147" spans="1:1" x14ac:dyDescent="0.3">
      <c r="A147" s="294" t="s">
        <v>708</v>
      </c>
    </row>
    <row r="148" spans="1:1" x14ac:dyDescent="0.3">
      <c r="A148" s="294" t="s">
        <v>1147</v>
      </c>
    </row>
    <row r="149" spans="1:1" x14ac:dyDescent="0.3">
      <c r="A149" s="294" t="s">
        <v>1159</v>
      </c>
    </row>
    <row r="150" spans="1:1" x14ac:dyDescent="0.3">
      <c r="A150" s="294" t="s">
        <v>1161</v>
      </c>
    </row>
    <row r="151" spans="1:1" x14ac:dyDescent="0.3">
      <c r="A151" s="294" t="s">
        <v>1207</v>
      </c>
    </row>
    <row r="152" spans="1:1" x14ac:dyDescent="0.3">
      <c r="A152" s="294" t="s">
        <v>669</v>
      </c>
    </row>
    <row r="153" spans="1:1" x14ac:dyDescent="0.3">
      <c r="A153" s="294" t="s">
        <v>663</v>
      </c>
    </row>
    <row r="154" spans="1:1" x14ac:dyDescent="0.3">
      <c r="A154" s="294" t="s">
        <v>661</v>
      </c>
    </row>
    <row r="155" spans="1:1" x14ac:dyDescent="0.3">
      <c r="A155" s="294" t="s">
        <v>726</v>
      </c>
    </row>
    <row r="156" spans="1:1" x14ac:dyDescent="0.3">
      <c r="A156" s="294" t="s">
        <v>1941</v>
      </c>
    </row>
    <row r="157" spans="1:1" x14ac:dyDescent="0.3">
      <c r="A157" s="294" t="s">
        <v>806</v>
      </c>
    </row>
    <row r="158" spans="1:1" x14ac:dyDescent="0.3">
      <c r="A158" s="294" t="s">
        <v>468</v>
      </c>
    </row>
    <row r="159" spans="1:1" x14ac:dyDescent="0.3">
      <c r="A159" s="294" t="s">
        <v>762</v>
      </c>
    </row>
    <row r="160" spans="1:1" x14ac:dyDescent="0.3">
      <c r="A160" s="294" t="s">
        <v>766</v>
      </c>
    </row>
    <row r="161" spans="1:1" x14ac:dyDescent="0.3">
      <c r="A161" s="294" t="s">
        <v>1484</v>
      </c>
    </row>
    <row r="162" spans="1:1" x14ac:dyDescent="0.3">
      <c r="A162" s="294" t="s">
        <v>847</v>
      </c>
    </row>
    <row r="163" spans="1:1" x14ac:dyDescent="0.3">
      <c r="A163" s="294" t="s">
        <v>849</v>
      </c>
    </row>
    <row r="164" spans="1:1" x14ac:dyDescent="0.3">
      <c r="A164" s="294" t="s">
        <v>832</v>
      </c>
    </row>
    <row r="165" spans="1:1" x14ac:dyDescent="0.3">
      <c r="A165" s="294" t="s">
        <v>834</v>
      </c>
    </row>
    <row r="166" spans="1:1" x14ac:dyDescent="0.3">
      <c r="A166" s="294" t="s">
        <v>841</v>
      </c>
    </row>
    <row r="167" spans="1:1" x14ac:dyDescent="0.3">
      <c r="A167" s="294" t="s">
        <v>836</v>
      </c>
    </row>
    <row r="168" spans="1:1" x14ac:dyDescent="0.3">
      <c r="A168" s="294" t="s">
        <v>845</v>
      </c>
    </row>
    <row r="169" spans="1:1" x14ac:dyDescent="0.3">
      <c r="A169" s="294" t="s">
        <v>880</v>
      </c>
    </row>
    <row r="170" spans="1:1" x14ac:dyDescent="0.3">
      <c r="A170" s="294" t="s">
        <v>674</v>
      </c>
    </row>
    <row r="171" spans="1:1" x14ac:dyDescent="0.3">
      <c r="A171" s="294" t="s">
        <v>677</v>
      </c>
    </row>
    <row r="172" spans="1:1" x14ac:dyDescent="0.3">
      <c r="A172" s="294" t="s">
        <v>814</v>
      </c>
    </row>
    <row r="173" spans="1:1" x14ac:dyDescent="0.3">
      <c r="A173" s="294" t="s">
        <v>871</v>
      </c>
    </row>
    <row r="174" spans="1:1" x14ac:dyDescent="0.3">
      <c r="A174" s="294" t="s">
        <v>885</v>
      </c>
    </row>
    <row r="175" spans="1:1" x14ac:dyDescent="0.3">
      <c r="A175" s="294" t="s">
        <v>888</v>
      </c>
    </row>
    <row r="176" spans="1:1" x14ac:dyDescent="0.3">
      <c r="A176" s="294" t="s">
        <v>890</v>
      </c>
    </row>
    <row r="177" spans="1:1" x14ac:dyDescent="0.3">
      <c r="A177" s="294" t="s">
        <v>892</v>
      </c>
    </row>
    <row r="178" spans="1:1" x14ac:dyDescent="0.3">
      <c r="A178" s="294" t="s">
        <v>896</v>
      </c>
    </row>
    <row r="179" spans="1:1" x14ac:dyDescent="0.3">
      <c r="A179" s="294" t="s">
        <v>900</v>
      </c>
    </row>
    <row r="180" spans="1:1" x14ac:dyDescent="0.3">
      <c r="A180" s="294" t="s">
        <v>904</v>
      </c>
    </row>
    <row r="181" spans="1:1" x14ac:dyDescent="0.3">
      <c r="A181" s="294" t="s">
        <v>908</v>
      </c>
    </row>
    <row r="182" spans="1:1" x14ac:dyDescent="0.3">
      <c r="A182" s="294" t="s">
        <v>912</v>
      </c>
    </row>
    <row r="183" spans="1:1" x14ac:dyDescent="0.3">
      <c r="A183" s="294" t="s">
        <v>898</v>
      </c>
    </row>
    <row r="184" spans="1:1" x14ac:dyDescent="0.3">
      <c r="A184" s="294" t="s">
        <v>902</v>
      </c>
    </row>
    <row r="185" spans="1:1" x14ac:dyDescent="0.3">
      <c r="A185" s="294" t="s">
        <v>906</v>
      </c>
    </row>
    <row r="186" spans="1:1" x14ac:dyDescent="0.3">
      <c r="A186" s="294" t="s">
        <v>910</v>
      </c>
    </row>
    <row r="187" spans="1:1" x14ac:dyDescent="0.3">
      <c r="A187" s="294" t="s">
        <v>914</v>
      </c>
    </row>
    <row r="188" spans="1:1" x14ac:dyDescent="0.3">
      <c r="A188" s="294" t="s">
        <v>916</v>
      </c>
    </row>
    <row r="189" spans="1:1" x14ac:dyDescent="0.3">
      <c r="A189" s="294" t="s">
        <v>985</v>
      </c>
    </row>
    <row r="190" spans="1:1" x14ac:dyDescent="0.3">
      <c r="A190" s="294" t="s">
        <v>989</v>
      </c>
    </row>
    <row r="191" spans="1:1" x14ac:dyDescent="0.3">
      <c r="A191" s="294" t="s">
        <v>1001</v>
      </c>
    </row>
    <row r="192" spans="1:1" x14ac:dyDescent="0.3">
      <c r="A192" s="294" t="s">
        <v>1003</v>
      </c>
    </row>
    <row r="193" spans="1:1" x14ac:dyDescent="0.3">
      <c r="A193" s="294" t="s">
        <v>947</v>
      </c>
    </row>
    <row r="194" spans="1:1" x14ac:dyDescent="0.3">
      <c r="A194" s="294" t="s">
        <v>953</v>
      </c>
    </row>
    <row r="195" spans="1:1" x14ac:dyDescent="0.3">
      <c r="A195" s="294" t="s">
        <v>960</v>
      </c>
    </row>
    <row r="196" spans="1:1" x14ac:dyDescent="0.3">
      <c r="A196" s="294" t="s">
        <v>961</v>
      </c>
    </row>
    <row r="197" spans="1:1" x14ac:dyDescent="0.3">
      <c r="A197" s="294" t="s">
        <v>951</v>
      </c>
    </row>
    <row r="198" spans="1:1" x14ac:dyDescent="0.3">
      <c r="A198" s="294" t="s">
        <v>974</v>
      </c>
    </row>
    <row r="199" spans="1:1" x14ac:dyDescent="0.3">
      <c r="A199" s="294" t="s">
        <v>969</v>
      </c>
    </row>
    <row r="200" spans="1:1" x14ac:dyDescent="0.3">
      <c r="A200" s="294" t="s">
        <v>972</v>
      </c>
    </row>
    <row r="201" spans="1:1" x14ac:dyDescent="0.3">
      <c r="A201" s="294" t="s">
        <v>976</v>
      </c>
    </row>
    <row r="202" spans="1:1" x14ac:dyDescent="0.3">
      <c r="A202" s="294" t="s">
        <v>941</v>
      </c>
    </row>
    <row r="203" spans="1:1" x14ac:dyDescent="0.3">
      <c r="A203" s="294" t="s">
        <v>982</v>
      </c>
    </row>
    <row r="204" spans="1:1" x14ac:dyDescent="0.3">
      <c r="A204" s="294" t="s">
        <v>991</v>
      </c>
    </row>
    <row r="205" spans="1:1" x14ac:dyDescent="0.3">
      <c r="A205" s="294" t="s">
        <v>995</v>
      </c>
    </row>
    <row r="206" spans="1:1" x14ac:dyDescent="0.3">
      <c r="A206" s="294" t="s">
        <v>997</v>
      </c>
    </row>
    <row r="207" spans="1:1" x14ac:dyDescent="0.3">
      <c r="A207" s="294" t="s">
        <v>1408</v>
      </c>
    </row>
    <row r="208" spans="1:1" x14ac:dyDescent="0.3">
      <c r="A208" s="294" t="s">
        <v>809</v>
      </c>
    </row>
    <row r="209" spans="1:1" x14ac:dyDescent="0.3">
      <c r="A209" s="294" t="s">
        <v>1289</v>
      </c>
    </row>
    <row r="210" spans="1:1" x14ac:dyDescent="0.3">
      <c r="A210" s="294" t="s">
        <v>2832</v>
      </c>
    </row>
    <row r="211" spans="1:1" x14ac:dyDescent="0.3">
      <c r="A211" s="294" t="s">
        <v>1132</v>
      </c>
    </row>
    <row r="212" spans="1:1" x14ac:dyDescent="0.3">
      <c r="A212" s="294" t="s">
        <v>2156</v>
      </c>
    </row>
    <row r="213" spans="1:1" x14ac:dyDescent="0.3">
      <c r="A213" s="294" t="s">
        <v>1075</v>
      </c>
    </row>
    <row r="214" spans="1:1" x14ac:dyDescent="0.3">
      <c r="A214" s="294" t="s">
        <v>1082</v>
      </c>
    </row>
    <row r="215" spans="1:1" x14ac:dyDescent="0.3">
      <c r="A215" s="294" t="s">
        <v>179</v>
      </c>
    </row>
    <row r="216" spans="1:1" x14ac:dyDescent="0.3">
      <c r="A216" s="294" t="s">
        <v>1119</v>
      </c>
    </row>
    <row r="217" spans="1:1" x14ac:dyDescent="0.3">
      <c r="A217" s="294" t="s">
        <v>865</v>
      </c>
    </row>
    <row r="218" spans="1:1" x14ac:dyDescent="0.3">
      <c r="A218" s="294" t="s">
        <v>370</v>
      </c>
    </row>
    <row r="219" spans="1:1" x14ac:dyDescent="0.3">
      <c r="A219" s="294" t="s">
        <v>859</v>
      </c>
    </row>
    <row r="220" spans="1:1" x14ac:dyDescent="0.3">
      <c r="A220" s="294" t="s">
        <v>1115</v>
      </c>
    </row>
    <row r="221" spans="1:1" x14ac:dyDescent="0.3">
      <c r="A221" s="294" t="s">
        <v>163</v>
      </c>
    </row>
    <row r="222" spans="1:1" x14ac:dyDescent="0.3">
      <c r="A222" s="294" t="s">
        <v>2157</v>
      </c>
    </row>
    <row r="223" spans="1:1" x14ac:dyDescent="0.3">
      <c r="A223" s="294" t="s">
        <v>1415</v>
      </c>
    </row>
    <row r="224" spans="1:1" x14ac:dyDescent="0.3">
      <c r="A224" s="294" t="s">
        <v>1142</v>
      </c>
    </row>
    <row r="225" spans="1:1" x14ac:dyDescent="0.3">
      <c r="A225" s="294" t="s">
        <v>507</v>
      </c>
    </row>
    <row r="226" spans="1:1" x14ac:dyDescent="0.3">
      <c r="A226" s="294" t="s">
        <v>530</v>
      </c>
    </row>
    <row r="227" spans="1:1" x14ac:dyDescent="0.3">
      <c r="A227" s="294" t="s">
        <v>630</v>
      </c>
    </row>
    <row r="228" spans="1:1" x14ac:dyDescent="0.3">
      <c r="A228" s="294" t="s">
        <v>715</v>
      </c>
    </row>
    <row r="229" spans="1:1" x14ac:dyDescent="0.3">
      <c r="A229" s="294" t="s">
        <v>447</v>
      </c>
    </row>
    <row r="230" spans="1:1" x14ac:dyDescent="0.3">
      <c r="A230" s="294" t="s">
        <v>459</v>
      </c>
    </row>
    <row r="231" spans="1:1" x14ac:dyDescent="0.3">
      <c r="A231" s="294" t="s">
        <v>918</v>
      </c>
    </row>
    <row r="232" spans="1:1" x14ac:dyDescent="0.3">
      <c r="A232" s="294" t="s">
        <v>921</v>
      </c>
    </row>
    <row r="233" spans="1:1" x14ac:dyDescent="0.3">
      <c r="A233" s="294" t="s">
        <v>1477</v>
      </c>
    </row>
    <row r="234" spans="1:1" x14ac:dyDescent="0.3">
      <c r="A234" s="294" t="s">
        <v>1482</v>
      </c>
    </row>
    <row r="235" spans="1:1" x14ac:dyDescent="0.3">
      <c r="A235" s="294" t="s">
        <v>601</v>
      </c>
    </row>
    <row r="236" spans="1:1" x14ac:dyDescent="0.3">
      <c r="A236" s="294" t="s">
        <v>764</v>
      </c>
    </row>
    <row r="237" spans="1:1" x14ac:dyDescent="0.3">
      <c r="A237" s="294" t="s">
        <v>1113</v>
      </c>
    </row>
    <row r="238" spans="1:1" x14ac:dyDescent="0.3">
      <c r="A238" s="294" t="s">
        <v>874</v>
      </c>
    </row>
    <row r="239" spans="1:1" x14ac:dyDescent="0.3">
      <c r="A239" t="s">
        <v>1383</v>
      </c>
    </row>
    <row r="240" spans="1:1" x14ac:dyDescent="0.3">
      <c r="A240" t="s">
        <v>1387</v>
      </c>
    </row>
    <row r="241" spans="1:1" x14ac:dyDescent="0.3">
      <c r="A241" t="s">
        <v>1391</v>
      </c>
    </row>
    <row r="242" spans="1:1" x14ac:dyDescent="0.3">
      <c r="A242" t="s">
        <v>1389</v>
      </c>
    </row>
    <row r="243" spans="1:1" x14ac:dyDescent="0.3">
      <c r="A243" t="s">
        <v>1393</v>
      </c>
    </row>
    <row r="244" spans="1:1" x14ac:dyDescent="0.3">
      <c r="A244" t="s">
        <v>1395</v>
      </c>
    </row>
    <row r="245" spans="1:1" x14ac:dyDescent="0.3">
      <c r="A245" t="s">
        <v>1375</v>
      </c>
    </row>
    <row r="246" spans="1:1" x14ac:dyDescent="0.3">
      <c r="A246" t="s">
        <v>1378</v>
      </c>
    </row>
    <row r="247" spans="1:1" x14ac:dyDescent="0.3">
      <c r="A247" t="s">
        <v>3034</v>
      </c>
    </row>
  </sheetData>
  <autoFilter ref="A1:G261" xr:uid="{00000000-0009-0000-0000-00000E000000}"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8"/>
  <sheetViews>
    <sheetView workbookViewId="0">
      <selection sqref="A1:A70"/>
    </sheetView>
  </sheetViews>
  <sheetFormatPr defaultColWidth="8.69921875" defaultRowHeight="17" x14ac:dyDescent="0.3"/>
  <cols>
    <col min="1" max="1" width="8.69921875" style="416" customWidth="1"/>
    <col min="2" max="3" width="9.69921875" style="413" customWidth="1"/>
    <col min="4" max="4" width="9.69921875" style="413" bestFit="1" customWidth="1"/>
    <col min="5" max="5" width="11.09765625" style="413" bestFit="1" customWidth="1"/>
    <col min="6" max="6" width="9.69921875" style="413" bestFit="1" customWidth="1"/>
    <col min="7" max="7" width="11.09765625" style="413" bestFit="1" customWidth="1"/>
    <col min="8" max="16384" width="8.69921875" style="314"/>
  </cols>
  <sheetData>
    <row r="1" spans="1:29" ht="17.5" thickBot="1" x14ac:dyDescent="0.45">
      <c r="A1" s="416" t="s">
        <v>376</v>
      </c>
      <c r="B1" s="420">
        <v>44372</v>
      </c>
      <c r="C1" s="420">
        <v>44379</v>
      </c>
      <c r="D1" s="421">
        <v>44504</v>
      </c>
      <c r="E1" s="412">
        <v>44523</v>
      </c>
      <c r="F1" s="412">
        <v>44533</v>
      </c>
      <c r="G1" s="423" t="s">
        <v>2881</v>
      </c>
    </row>
    <row r="2" spans="1:29" ht="17.5" thickBot="1" x14ac:dyDescent="0.35">
      <c r="A2" s="416" t="s">
        <v>652</v>
      </c>
      <c r="B2" s="418" t="s">
        <v>2878</v>
      </c>
      <c r="C2" s="418" t="s">
        <v>2879</v>
      </c>
      <c r="D2" s="418" t="s">
        <v>376</v>
      </c>
      <c r="E2" s="413" t="s">
        <v>376</v>
      </c>
      <c r="F2" s="413" t="s">
        <v>845</v>
      </c>
      <c r="G2" s="424" t="s">
        <v>2882</v>
      </c>
      <c r="I2" s="314" t="s">
        <v>2164</v>
      </c>
      <c r="L2" s="314" t="s">
        <v>2165</v>
      </c>
      <c r="O2" s="314" t="s">
        <v>1503</v>
      </c>
    </row>
    <row r="3" spans="1:29" x14ac:dyDescent="0.3">
      <c r="A3" s="416" t="s">
        <v>845</v>
      </c>
      <c r="B3" s="418"/>
      <c r="C3" s="423" t="s">
        <v>2884</v>
      </c>
      <c r="D3" s="418" t="s">
        <v>388</v>
      </c>
      <c r="E3" s="413" t="s">
        <v>652</v>
      </c>
      <c r="F3" s="413" t="s">
        <v>834</v>
      </c>
      <c r="G3" s="423" t="s">
        <v>2871</v>
      </c>
      <c r="I3" s="314" t="s">
        <v>2166</v>
      </c>
      <c r="L3" s="314" t="s">
        <v>2167</v>
      </c>
      <c r="O3" s="314" t="s">
        <v>2168</v>
      </c>
    </row>
    <row r="4" spans="1:29" x14ac:dyDescent="0.3">
      <c r="A4" s="416" t="s">
        <v>834</v>
      </c>
      <c r="B4" s="418"/>
      <c r="C4" s="418" t="s">
        <v>2880</v>
      </c>
      <c r="D4" s="418" t="s">
        <v>400</v>
      </c>
      <c r="E4" s="413" t="s">
        <v>445</v>
      </c>
      <c r="F4" s="413" t="s">
        <v>374</v>
      </c>
      <c r="G4" s="423" t="s">
        <v>2883</v>
      </c>
      <c r="I4" s="314" t="s">
        <v>2169</v>
      </c>
      <c r="L4" s="314" t="s">
        <v>2170</v>
      </c>
      <c r="O4" s="314" t="s">
        <v>2171</v>
      </c>
    </row>
    <row r="5" spans="1:29" x14ac:dyDescent="0.3">
      <c r="A5" s="416" t="s">
        <v>388</v>
      </c>
      <c r="B5" s="418"/>
      <c r="C5" s="420"/>
      <c r="D5" s="418" t="s">
        <v>384</v>
      </c>
      <c r="E5" s="414" t="s">
        <v>374</v>
      </c>
      <c r="F5" s="413" t="s">
        <v>410</v>
      </c>
      <c r="G5" s="423" t="s">
        <v>2875</v>
      </c>
      <c r="I5" s="314" t="s">
        <v>2172</v>
      </c>
      <c r="L5" s="314" t="s">
        <v>2173</v>
      </c>
      <c r="O5" s="314" t="s">
        <v>2174</v>
      </c>
    </row>
    <row r="6" spans="1:29" x14ac:dyDescent="0.3">
      <c r="A6" s="416" t="s">
        <v>400</v>
      </c>
      <c r="B6" s="418"/>
      <c r="C6" s="418"/>
      <c r="D6" s="418" t="s">
        <v>396</v>
      </c>
      <c r="E6" s="414" t="s">
        <v>410</v>
      </c>
      <c r="F6" s="413" t="s">
        <v>832</v>
      </c>
      <c r="G6" s="423" t="s">
        <v>2884</v>
      </c>
      <c r="I6" s="314" t="s">
        <v>2175</v>
      </c>
      <c r="L6" s="314" t="s">
        <v>2176</v>
      </c>
    </row>
    <row r="7" spans="1:29" x14ac:dyDescent="0.4">
      <c r="A7" s="416" t="s">
        <v>384</v>
      </c>
      <c r="B7" s="418"/>
      <c r="C7" s="418"/>
      <c r="D7" s="422" t="s">
        <v>374</v>
      </c>
      <c r="E7" s="413" t="s">
        <v>413</v>
      </c>
      <c r="F7" s="413" t="s">
        <v>836</v>
      </c>
      <c r="I7" s="314" t="s">
        <v>2177</v>
      </c>
      <c r="L7" s="314" t="s">
        <v>2178</v>
      </c>
    </row>
    <row r="8" spans="1:29" x14ac:dyDescent="0.4">
      <c r="A8" s="416" t="s">
        <v>396</v>
      </c>
      <c r="B8" s="422"/>
      <c r="C8" s="422"/>
      <c r="D8" s="418" t="s">
        <v>410</v>
      </c>
      <c r="E8" s="413" t="s">
        <v>642</v>
      </c>
      <c r="F8" s="413" t="s">
        <v>830</v>
      </c>
      <c r="I8" s="314" t="s">
        <v>2179</v>
      </c>
      <c r="L8" s="314" t="s">
        <v>2180</v>
      </c>
    </row>
    <row r="9" spans="1:29" x14ac:dyDescent="0.3">
      <c r="A9" s="416" t="s">
        <v>445</v>
      </c>
      <c r="B9" s="418"/>
      <c r="C9" s="418"/>
      <c r="D9" s="418" t="s">
        <v>386</v>
      </c>
      <c r="E9" s="413" t="s">
        <v>684</v>
      </c>
      <c r="F9" s="413" t="s">
        <v>838</v>
      </c>
      <c r="I9" s="314" t="s">
        <v>2181</v>
      </c>
      <c r="L9" s="314" t="s">
        <v>2182</v>
      </c>
    </row>
    <row r="10" spans="1:29" x14ac:dyDescent="0.4">
      <c r="A10" s="416" t="s">
        <v>374</v>
      </c>
      <c r="B10" s="418"/>
      <c r="C10" s="418"/>
      <c r="D10" s="418" t="s">
        <v>398</v>
      </c>
      <c r="E10" s="413" t="s">
        <v>665</v>
      </c>
      <c r="F10" s="415" t="s">
        <v>630</v>
      </c>
      <c r="I10" s="314" t="s">
        <v>2183</v>
      </c>
      <c r="L10" s="314" t="s">
        <v>2184</v>
      </c>
    </row>
    <row r="11" spans="1:29" x14ac:dyDescent="0.3">
      <c r="A11" s="416" t="s">
        <v>410</v>
      </c>
      <c r="B11" s="418"/>
      <c r="C11" s="418"/>
      <c r="D11" s="418" t="s">
        <v>390</v>
      </c>
      <c r="E11" s="413" t="s">
        <v>667</v>
      </c>
      <c r="F11" s="413" t="s">
        <v>634</v>
      </c>
      <c r="I11" s="314" t="s">
        <v>2185</v>
      </c>
      <c r="L11" s="314" t="s">
        <v>2186</v>
      </c>
    </row>
    <row r="12" spans="1:29" x14ac:dyDescent="0.3">
      <c r="A12" s="416" t="s">
        <v>413</v>
      </c>
      <c r="B12" s="418"/>
      <c r="C12" s="418"/>
      <c r="D12" s="418" t="s">
        <v>378</v>
      </c>
      <c r="E12" s="413" t="s">
        <v>650</v>
      </c>
      <c r="F12" s="413" t="s">
        <v>640</v>
      </c>
      <c r="I12" s="314" t="s">
        <v>2187</v>
      </c>
    </row>
    <row r="13" spans="1:29" x14ac:dyDescent="0.3">
      <c r="A13" s="416" t="s">
        <v>642</v>
      </c>
      <c r="B13" s="418"/>
      <c r="C13" s="418"/>
      <c r="D13" s="418" t="s">
        <v>392</v>
      </c>
      <c r="E13" s="413" t="s">
        <v>655</v>
      </c>
      <c r="F13" s="413" t="s">
        <v>638</v>
      </c>
    </row>
    <row r="14" spans="1:29" x14ac:dyDescent="0.3">
      <c r="A14" s="416" t="s">
        <v>684</v>
      </c>
      <c r="B14" s="418"/>
      <c r="C14" s="418"/>
      <c r="D14" s="418" t="s">
        <v>394</v>
      </c>
      <c r="E14" s="413" t="s">
        <v>657</v>
      </c>
      <c r="F14" s="423" t="s">
        <v>645</v>
      </c>
    </row>
    <row r="15" spans="1:29" x14ac:dyDescent="0.3">
      <c r="A15" s="416" t="s">
        <v>665</v>
      </c>
      <c r="B15" s="418"/>
      <c r="C15" s="418"/>
      <c r="D15" s="418" t="s">
        <v>402</v>
      </c>
      <c r="E15" s="413" t="s">
        <v>680</v>
      </c>
      <c r="F15" s="413" t="s">
        <v>447</v>
      </c>
    </row>
    <row r="16" spans="1:29" x14ac:dyDescent="0.4">
      <c r="A16" s="416" t="s">
        <v>667</v>
      </c>
      <c r="B16" s="418"/>
      <c r="C16" s="418"/>
      <c r="D16" s="418"/>
      <c r="E16" s="413" t="s">
        <v>471</v>
      </c>
      <c r="F16" s="418" t="s">
        <v>453</v>
      </c>
      <c r="J16" s="68" t="s">
        <v>630</v>
      </c>
      <c r="K16" s="314" t="s">
        <v>632</v>
      </c>
      <c r="L16" s="314" t="s">
        <v>634</v>
      </c>
      <c r="M16" s="314" t="s">
        <v>636</v>
      </c>
      <c r="N16" s="314" t="s">
        <v>638</v>
      </c>
      <c r="O16" s="314" t="s">
        <v>640</v>
      </c>
      <c r="P16" s="314" t="s">
        <v>645</v>
      </c>
      <c r="Q16" s="314" t="s">
        <v>845</v>
      </c>
      <c r="R16" s="314" t="s">
        <v>834</v>
      </c>
      <c r="S16" s="314" t="s">
        <v>832</v>
      </c>
      <c r="T16" s="314" t="s">
        <v>838</v>
      </c>
      <c r="U16" s="314" t="s">
        <v>841</v>
      </c>
      <c r="V16" s="314" t="s">
        <v>836</v>
      </c>
      <c r="W16" s="314" t="s">
        <v>830</v>
      </c>
      <c r="X16" s="314" t="s">
        <v>843</v>
      </c>
      <c r="Y16" s="314" t="s">
        <v>374</v>
      </c>
      <c r="Z16" s="314" t="s">
        <v>410</v>
      </c>
      <c r="AA16" s="314" t="s">
        <v>447</v>
      </c>
      <c r="AB16" s="314" t="s">
        <v>453</v>
      </c>
      <c r="AC16" s="314" t="s">
        <v>459</v>
      </c>
    </row>
    <row r="17" spans="1:6" x14ac:dyDescent="0.3">
      <c r="A17" s="418" t="s">
        <v>2878</v>
      </c>
      <c r="B17" s="418"/>
      <c r="C17" s="418"/>
      <c r="D17" s="418"/>
      <c r="E17" s="413" t="s">
        <v>477</v>
      </c>
      <c r="F17" s="413" t="s">
        <v>843</v>
      </c>
    </row>
    <row r="18" spans="1:6" x14ac:dyDescent="0.3">
      <c r="A18" s="416" t="s">
        <v>650</v>
      </c>
      <c r="E18" s="413" t="s">
        <v>479</v>
      </c>
      <c r="F18" s="413" t="s">
        <v>841</v>
      </c>
    </row>
    <row r="19" spans="1:6" x14ac:dyDescent="0.3">
      <c r="A19" s="416" t="s">
        <v>655</v>
      </c>
      <c r="E19" s="413" t="s">
        <v>481</v>
      </c>
      <c r="F19" s="413" t="s">
        <v>632</v>
      </c>
    </row>
    <row r="20" spans="1:6" x14ac:dyDescent="0.3">
      <c r="A20" s="416" t="s">
        <v>657</v>
      </c>
      <c r="E20" s="423" t="s">
        <v>669</v>
      </c>
      <c r="F20" s="413" t="s">
        <v>636</v>
      </c>
    </row>
    <row r="21" spans="1:6" x14ac:dyDescent="0.3">
      <c r="A21" s="416" t="s">
        <v>680</v>
      </c>
      <c r="E21" s="413" t="s">
        <v>671</v>
      </c>
      <c r="F21" s="413" t="s">
        <v>459</v>
      </c>
    </row>
    <row r="22" spans="1:6" x14ac:dyDescent="0.3">
      <c r="A22" s="416" t="s">
        <v>832</v>
      </c>
      <c r="E22" s="413" t="s">
        <v>449</v>
      </c>
    </row>
    <row r="23" spans="1:6" x14ac:dyDescent="0.3">
      <c r="A23" s="416" t="s">
        <v>836</v>
      </c>
      <c r="E23" s="413" t="s">
        <v>451</v>
      </c>
    </row>
    <row r="24" spans="1:6" x14ac:dyDescent="0.3">
      <c r="A24" s="416" t="s">
        <v>830</v>
      </c>
      <c r="E24" s="413" t="s">
        <v>455</v>
      </c>
    </row>
    <row r="25" spans="1:6" x14ac:dyDescent="0.3">
      <c r="A25" s="416" t="s">
        <v>838</v>
      </c>
      <c r="E25" s="423" t="s">
        <v>457</v>
      </c>
    </row>
    <row r="26" spans="1:6" x14ac:dyDescent="0.3">
      <c r="A26" s="416" t="s">
        <v>386</v>
      </c>
      <c r="E26" s="413" t="s">
        <v>762</v>
      </c>
    </row>
    <row r="27" spans="1:6" x14ac:dyDescent="0.3">
      <c r="A27" s="416" t="s">
        <v>398</v>
      </c>
      <c r="E27" s="413" t="s">
        <v>764</v>
      </c>
    </row>
    <row r="28" spans="1:6" x14ac:dyDescent="0.3">
      <c r="A28" s="416" t="s">
        <v>390</v>
      </c>
      <c r="E28" s="413" t="s">
        <v>766</v>
      </c>
    </row>
    <row r="29" spans="1:6" x14ac:dyDescent="0.3">
      <c r="A29" s="416" t="s">
        <v>471</v>
      </c>
      <c r="E29" s="413" t="s">
        <v>768</v>
      </c>
    </row>
    <row r="30" spans="1:6" x14ac:dyDescent="0.3">
      <c r="A30" s="416" t="s">
        <v>477</v>
      </c>
      <c r="E30" s="414" t="s">
        <v>447</v>
      </c>
    </row>
    <row r="31" spans="1:6" x14ac:dyDescent="0.3">
      <c r="A31" s="416" t="s">
        <v>479</v>
      </c>
      <c r="E31" s="414" t="s">
        <v>453</v>
      </c>
    </row>
    <row r="32" spans="1:6" x14ac:dyDescent="0.3">
      <c r="A32" s="416" t="s">
        <v>481</v>
      </c>
      <c r="E32" s="413" t="s">
        <v>659</v>
      </c>
    </row>
    <row r="33" spans="1:5" x14ac:dyDescent="0.3">
      <c r="A33" s="416" t="s">
        <v>671</v>
      </c>
      <c r="E33" s="413" t="s">
        <v>682</v>
      </c>
    </row>
    <row r="34" spans="1:5" x14ac:dyDescent="0.4">
      <c r="A34" s="417" t="s">
        <v>630</v>
      </c>
      <c r="E34" s="413" t="s">
        <v>416</v>
      </c>
    </row>
    <row r="35" spans="1:5" x14ac:dyDescent="0.3">
      <c r="A35" s="416" t="s">
        <v>634</v>
      </c>
      <c r="E35" s="413" t="s">
        <v>418</v>
      </c>
    </row>
    <row r="36" spans="1:5" x14ac:dyDescent="0.3">
      <c r="A36" s="416" t="s">
        <v>640</v>
      </c>
      <c r="E36" s="413" t="s">
        <v>661</v>
      </c>
    </row>
    <row r="37" spans="1:5" x14ac:dyDescent="0.3">
      <c r="A37" s="416" t="s">
        <v>638</v>
      </c>
      <c r="E37" s="413" t="s">
        <v>686</v>
      </c>
    </row>
    <row r="38" spans="1:5" x14ac:dyDescent="0.3">
      <c r="A38" s="416" t="s">
        <v>449</v>
      </c>
      <c r="E38" s="413" t="s">
        <v>663</v>
      </c>
    </row>
    <row r="39" spans="1:5" x14ac:dyDescent="0.3">
      <c r="A39" s="416" t="s">
        <v>451</v>
      </c>
      <c r="E39" s="413" t="s">
        <v>474</v>
      </c>
    </row>
    <row r="40" spans="1:5" x14ac:dyDescent="0.3">
      <c r="A40" s="416" t="s">
        <v>455</v>
      </c>
      <c r="E40" s="413" t="s">
        <v>462</v>
      </c>
    </row>
    <row r="41" spans="1:5" x14ac:dyDescent="0.3">
      <c r="A41" s="416" t="s">
        <v>762</v>
      </c>
      <c r="E41" s="413" t="s">
        <v>464</v>
      </c>
    </row>
    <row r="42" spans="1:5" x14ac:dyDescent="0.3">
      <c r="A42" s="416" t="s">
        <v>764</v>
      </c>
      <c r="E42" s="414" t="s">
        <v>459</v>
      </c>
    </row>
    <row r="43" spans="1:5" x14ac:dyDescent="0.3">
      <c r="A43" s="416" t="s">
        <v>766</v>
      </c>
      <c r="E43" s="413" t="s">
        <v>466</v>
      </c>
    </row>
    <row r="44" spans="1:5" x14ac:dyDescent="0.3">
      <c r="A44" s="416" t="s">
        <v>768</v>
      </c>
      <c r="E44" s="413" t="s">
        <v>468</v>
      </c>
    </row>
    <row r="45" spans="1:5" x14ac:dyDescent="0.3">
      <c r="A45" s="416" t="s">
        <v>447</v>
      </c>
      <c r="E45" s="413" t="s">
        <v>770</v>
      </c>
    </row>
    <row r="46" spans="1:5" x14ac:dyDescent="0.3">
      <c r="A46" s="416" t="s">
        <v>453</v>
      </c>
    </row>
    <row r="47" spans="1:5" x14ac:dyDescent="0.3">
      <c r="A47" s="418" t="s">
        <v>2879</v>
      </c>
    </row>
    <row r="48" spans="1:5" x14ac:dyDescent="0.3">
      <c r="A48" s="418" t="s">
        <v>2880</v>
      </c>
    </row>
    <row r="49" spans="1:1" x14ac:dyDescent="0.3">
      <c r="A49" s="416" t="s">
        <v>843</v>
      </c>
    </row>
    <row r="50" spans="1:1" x14ac:dyDescent="0.3">
      <c r="A50" s="416" t="s">
        <v>378</v>
      </c>
    </row>
    <row r="51" spans="1:1" x14ac:dyDescent="0.3">
      <c r="A51" s="416" t="s">
        <v>659</v>
      </c>
    </row>
    <row r="52" spans="1:1" x14ac:dyDescent="0.3">
      <c r="A52" s="416" t="s">
        <v>682</v>
      </c>
    </row>
    <row r="53" spans="1:1" x14ac:dyDescent="0.3">
      <c r="A53" s="416" t="s">
        <v>416</v>
      </c>
    </row>
    <row r="54" spans="1:1" x14ac:dyDescent="0.3">
      <c r="A54" s="416" t="s">
        <v>418</v>
      </c>
    </row>
    <row r="55" spans="1:1" x14ac:dyDescent="0.3">
      <c r="A55" s="416" t="s">
        <v>661</v>
      </c>
    </row>
    <row r="56" spans="1:1" x14ac:dyDescent="0.3">
      <c r="A56" s="416" t="s">
        <v>686</v>
      </c>
    </row>
    <row r="57" spans="1:1" x14ac:dyDescent="0.3">
      <c r="A57" s="416" t="s">
        <v>663</v>
      </c>
    </row>
    <row r="58" spans="1:1" x14ac:dyDescent="0.3">
      <c r="A58" s="416" t="s">
        <v>841</v>
      </c>
    </row>
    <row r="59" spans="1:1" x14ac:dyDescent="0.3">
      <c r="A59" s="416" t="s">
        <v>392</v>
      </c>
    </row>
    <row r="60" spans="1:1" x14ac:dyDescent="0.3">
      <c r="A60" s="416" t="s">
        <v>394</v>
      </c>
    </row>
    <row r="61" spans="1:1" x14ac:dyDescent="0.3">
      <c r="A61" s="416" t="s">
        <v>402</v>
      </c>
    </row>
    <row r="62" spans="1:1" x14ac:dyDescent="0.3">
      <c r="A62" s="416" t="s">
        <v>474</v>
      </c>
    </row>
    <row r="63" spans="1:1" x14ac:dyDescent="0.3">
      <c r="A63" s="416" t="s">
        <v>632</v>
      </c>
    </row>
    <row r="64" spans="1:1" x14ac:dyDescent="0.3">
      <c r="A64" s="416" t="s">
        <v>636</v>
      </c>
    </row>
    <row r="65" spans="1:1" x14ac:dyDescent="0.3">
      <c r="A65" s="416" t="s">
        <v>462</v>
      </c>
    </row>
    <row r="66" spans="1:1" x14ac:dyDescent="0.3">
      <c r="A66" s="416" t="s">
        <v>464</v>
      </c>
    </row>
    <row r="67" spans="1:1" x14ac:dyDescent="0.3">
      <c r="A67" s="416" t="s">
        <v>459</v>
      </c>
    </row>
    <row r="68" spans="1:1" x14ac:dyDescent="0.3">
      <c r="A68" s="416" t="s">
        <v>466</v>
      </c>
    </row>
    <row r="69" spans="1:1" x14ac:dyDescent="0.3">
      <c r="A69" s="416" t="s">
        <v>468</v>
      </c>
    </row>
    <row r="70" spans="1:1" x14ac:dyDescent="0.3">
      <c r="A70" s="416" t="s">
        <v>770</v>
      </c>
    </row>
    <row r="75" spans="1:1" x14ac:dyDescent="0.3">
      <c r="A75" s="419"/>
    </row>
    <row r="76" spans="1:1" x14ac:dyDescent="0.3">
      <c r="A76" s="419"/>
    </row>
    <row r="77" spans="1:1" x14ac:dyDescent="0.3">
      <c r="A77" s="419"/>
    </row>
    <row r="78" spans="1:1" x14ac:dyDescent="0.3">
      <c r="A78" s="419"/>
    </row>
  </sheetData>
  <sortState xmlns:xlrd2="http://schemas.microsoft.com/office/spreadsheetml/2017/richdata2" ref="A1:A81">
    <sortCondition ref="A1:A81"/>
  </sortState>
  <phoneticPr fontId="1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KT17"/>
  <sheetViews>
    <sheetView topLeftCell="D1" zoomScaleNormal="100" workbookViewId="0">
      <selection activeCell="AA24" sqref="AA24"/>
    </sheetView>
  </sheetViews>
  <sheetFormatPr defaultColWidth="8.69921875" defaultRowHeight="10.5" x14ac:dyDescent="0.25"/>
  <cols>
    <col min="1" max="1" width="12.5" style="296" bestFit="1" customWidth="1"/>
    <col min="2" max="2" width="10.296875" style="296" bestFit="1" customWidth="1"/>
    <col min="3" max="4" width="4.59765625" style="296" bestFit="1" customWidth="1"/>
    <col min="5" max="5" width="6.19921875" style="296" bestFit="1" customWidth="1"/>
    <col min="6" max="6" width="7.796875" style="296" bestFit="1" customWidth="1"/>
    <col min="7" max="7" width="9.796875" style="296" bestFit="1" customWidth="1"/>
    <col min="8" max="9" width="4.59765625" style="296" bestFit="1" customWidth="1"/>
    <col min="10" max="10" width="6.19921875" style="296" bestFit="1" customWidth="1"/>
    <col min="11" max="11" width="7.796875" style="296" bestFit="1" customWidth="1"/>
    <col min="12" max="12" width="9.796875" style="296" bestFit="1" customWidth="1"/>
    <col min="13" max="14" width="4.59765625" style="296" bestFit="1" customWidth="1"/>
    <col min="15" max="15" width="6.19921875" style="296" bestFit="1" customWidth="1"/>
    <col min="16" max="16" width="7.796875" style="296" bestFit="1" customWidth="1"/>
    <col min="17" max="17" width="9.796875" style="296" bestFit="1" customWidth="1"/>
    <col min="18" max="19" width="4.59765625" style="296" bestFit="1" customWidth="1"/>
    <col min="20" max="20" width="6.19921875" style="296" bestFit="1" customWidth="1"/>
    <col min="21" max="21" width="7.796875" style="296" bestFit="1" customWidth="1"/>
    <col min="22" max="22" width="9.796875" style="296" bestFit="1" customWidth="1"/>
    <col min="23" max="24" width="4.59765625" style="296" bestFit="1" customWidth="1"/>
    <col min="25" max="25" width="6.19921875" style="296" bestFit="1" customWidth="1"/>
    <col min="26" max="26" width="7.796875" style="296" bestFit="1" customWidth="1"/>
    <col min="27" max="27" width="9.796875" style="296" bestFit="1" customWidth="1"/>
    <col min="28" max="29" width="4.59765625" style="296" bestFit="1" customWidth="1"/>
    <col min="30" max="30" width="6.19921875" style="296" bestFit="1" customWidth="1"/>
    <col min="31" max="31" width="7.796875" style="296" bestFit="1" customWidth="1"/>
    <col min="32" max="32" width="9.796875" style="296" bestFit="1" customWidth="1"/>
    <col min="33" max="34" width="4.59765625" style="296" bestFit="1" customWidth="1"/>
    <col min="35" max="35" width="6.19921875" style="296" bestFit="1" customWidth="1"/>
    <col min="36" max="36" width="7.796875" style="296" bestFit="1" customWidth="1"/>
    <col min="37" max="37" width="9.796875" style="296" bestFit="1" customWidth="1"/>
    <col min="38" max="39" width="4.59765625" style="296" bestFit="1" customWidth="1"/>
    <col min="40" max="40" width="6.19921875" style="296" bestFit="1" customWidth="1"/>
    <col min="41" max="41" width="7.796875" style="296" bestFit="1" customWidth="1"/>
    <col min="42" max="42" width="9.796875" style="296" bestFit="1" customWidth="1"/>
    <col min="43" max="44" width="4.59765625" style="296" bestFit="1" customWidth="1"/>
    <col min="45" max="45" width="6.19921875" style="296" bestFit="1" customWidth="1"/>
    <col min="46" max="46" width="7.796875" style="296" bestFit="1" customWidth="1"/>
    <col min="47" max="47" width="9.796875" style="296" bestFit="1" customWidth="1"/>
    <col min="48" max="49" width="4.59765625" style="296" bestFit="1" customWidth="1"/>
    <col min="50" max="50" width="6.19921875" style="296" bestFit="1" customWidth="1"/>
    <col min="51" max="51" width="7.796875" style="296" bestFit="1" customWidth="1"/>
    <col min="52" max="52" width="9.796875" style="296" bestFit="1" customWidth="1"/>
    <col min="53" max="54" width="4.59765625" style="296" bestFit="1" customWidth="1"/>
    <col min="55" max="55" width="6.19921875" style="296" bestFit="1" customWidth="1"/>
    <col min="56" max="56" width="7.796875" style="296" bestFit="1" customWidth="1"/>
    <col min="57" max="57" width="8.796875" style="296" bestFit="1" customWidth="1"/>
    <col min="58" max="59" width="4.59765625" style="296" bestFit="1" customWidth="1"/>
    <col min="60" max="60" width="6.19921875" style="296" bestFit="1" customWidth="1"/>
    <col min="61" max="61" width="7.796875" style="296" bestFit="1" customWidth="1"/>
    <col min="62" max="62" width="8.796875" style="296" bestFit="1" customWidth="1"/>
    <col min="63" max="64" width="4.59765625" style="296" bestFit="1" customWidth="1"/>
    <col min="65" max="65" width="6.19921875" style="296" bestFit="1" customWidth="1"/>
    <col min="66" max="66" width="7.796875" style="296" bestFit="1" customWidth="1"/>
    <col min="67" max="67" width="8.796875" style="296" bestFit="1" customWidth="1"/>
    <col min="68" max="69" width="4.59765625" style="296" bestFit="1" customWidth="1"/>
    <col min="70" max="70" width="6.19921875" style="296" bestFit="1" customWidth="1"/>
    <col min="71" max="71" width="7.796875" style="296" bestFit="1" customWidth="1"/>
    <col min="72" max="72" width="8.796875" style="296" bestFit="1" customWidth="1"/>
    <col min="73" max="74" width="4.59765625" style="296" bestFit="1" customWidth="1"/>
    <col min="75" max="75" width="6.19921875" style="296" bestFit="1" customWidth="1"/>
    <col min="76" max="76" width="7.796875" style="296" bestFit="1" customWidth="1"/>
    <col min="77" max="77" width="8.796875" style="296" bestFit="1" customWidth="1"/>
    <col min="78" max="79" width="4.59765625" style="296" bestFit="1" customWidth="1"/>
    <col min="80" max="80" width="6.19921875" style="296" bestFit="1" customWidth="1"/>
    <col min="81" max="81" width="7.796875" style="296" bestFit="1" customWidth="1"/>
    <col min="82" max="82" width="9.796875" style="296" bestFit="1" customWidth="1"/>
    <col min="83" max="84" width="4.59765625" style="296" bestFit="1" customWidth="1"/>
    <col min="85" max="85" width="6.19921875" style="296" bestFit="1" customWidth="1"/>
    <col min="86" max="86" width="7.796875" style="296" bestFit="1" customWidth="1"/>
    <col min="87" max="87" width="10.8984375" style="296" bestFit="1" customWidth="1"/>
    <col min="88" max="89" width="4.59765625" style="296" bestFit="1" customWidth="1"/>
    <col min="90" max="90" width="6.19921875" style="296" bestFit="1" customWidth="1"/>
    <col min="91" max="91" width="7.796875" style="296" bestFit="1" customWidth="1"/>
    <col min="92" max="92" width="9.796875" style="296" bestFit="1" customWidth="1"/>
    <col min="93" max="94" width="4.59765625" style="296" bestFit="1" customWidth="1"/>
    <col min="95" max="95" width="6.19921875" style="296" bestFit="1" customWidth="1"/>
    <col min="96" max="96" width="7.796875" style="296" bestFit="1" customWidth="1"/>
    <col min="97" max="97" width="9.796875" style="296" bestFit="1" customWidth="1"/>
    <col min="98" max="99" width="4.59765625" style="296" bestFit="1" customWidth="1"/>
    <col min="100" max="100" width="6.19921875" style="296" bestFit="1" customWidth="1"/>
    <col min="101" max="101" width="7.796875" style="296" bestFit="1" customWidth="1"/>
    <col min="102" max="102" width="9.796875" style="296" bestFit="1" customWidth="1"/>
    <col min="103" max="104" width="4.59765625" style="296" bestFit="1" customWidth="1"/>
    <col min="105" max="105" width="6.19921875" style="296" bestFit="1" customWidth="1"/>
    <col min="106" max="106" width="7.796875" style="296" bestFit="1" customWidth="1"/>
    <col min="107" max="107" width="9.796875" style="296" bestFit="1" customWidth="1"/>
    <col min="108" max="109" width="4.59765625" style="296" bestFit="1" customWidth="1"/>
    <col min="110" max="110" width="6.19921875" style="296" bestFit="1" customWidth="1"/>
    <col min="111" max="111" width="7.796875" style="296" bestFit="1" customWidth="1"/>
    <col min="112" max="112" width="9.796875" style="296" bestFit="1" customWidth="1"/>
    <col min="113" max="114" width="4.59765625" style="296" bestFit="1" customWidth="1"/>
    <col min="115" max="115" width="6.19921875" style="296" bestFit="1" customWidth="1"/>
    <col min="116" max="116" width="7.796875" style="296" bestFit="1" customWidth="1"/>
    <col min="117" max="117" width="9.796875" style="296" bestFit="1" customWidth="1"/>
    <col min="118" max="119" width="4.59765625" style="296" bestFit="1" customWidth="1"/>
    <col min="120" max="120" width="6.19921875" style="296" bestFit="1" customWidth="1"/>
    <col min="121" max="121" width="7.796875" style="296" bestFit="1" customWidth="1"/>
    <col min="122" max="122" width="9.796875" style="296" bestFit="1" customWidth="1"/>
    <col min="123" max="124" width="4.59765625" style="296" bestFit="1" customWidth="1"/>
    <col min="125" max="125" width="6.19921875" style="296" bestFit="1" customWidth="1"/>
    <col min="126" max="126" width="7.796875" style="296" bestFit="1" customWidth="1"/>
    <col min="127" max="127" width="10.8984375" style="296" bestFit="1" customWidth="1"/>
    <col min="128" max="129" width="4.59765625" style="296" bestFit="1" customWidth="1"/>
    <col min="130" max="130" width="6.19921875" style="296" bestFit="1" customWidth="1"/>
    <col min="131" max="131" width="7.796875" style="296" bestFit="1" customWidth="1"/>
    <col min="132" max="132" width="10.8984375" style="296" bestFit="1" customWidth="1"/>
    <col min="133" max="134" width="4.59765625" style="296" bestFit="1" customWidth="1"/>
    <col min="135" max="135" width="6.19921875" style="296" bestFit="1" customWidth="1"/>
    <col min="136" max="136" width="7.796875" style="296" bestFit="1" customWidth="1"/>
    <col min="137" max="137" width="9.796875" style="296" bestFit="1" customWidth="1"/>
    <col min="138" max="139" width="4.59765625" style="296" bestFit="1" customWidth="1"/>
    <col min="140" max="140" width="6.19921875" style="296" bestFit="1" customWidth="1"/>
    <col min="141" max="141" width="7.796875" style="296" bestFit="1" customWidth="1"/>
    <col min="142" max="142" width="9.796875" style="296" bestFit="1" customWidth="1"/>
    <col min="143" max="144" width="4.59765625" style="296" bestFit="1" customWidth="1"/>
    <col min="145" max="145" width="6.19921875" style="296" bestFit="1" customWidth="1"/>
    <col min="146" max="146" width="7.796875" style="296" bestFit="1" customWidth="1"/>
    <col min="147" max="147" width="9.796875" style="296" bestFit="1" customWidth="1"/>
    <col min="148" max="149" width="4.59765625" style="296" bestFit="1" customWidth="1"/>
    <col min="150" max="150" width="6.19921875" style="296" bestFit="1" customWidth="1"/>
    <col min="151" max="151" width="7.796875" style="296" bestFit="1" customWidth="1"/>
    <col min="152" max="152" width="9.796875" style="296" bestFit="1" customWidth="1"/>
    <col min="153" max="154" width="4.59765625" style="296" bestFit="1" customWidth="1"/>
    <col min="155" max="155" width="6.19921875" style="296" bestFit="1" customWidth="1"/>
    <col min="156" max="156" width="7.796875" style="296" bestFit="1" customWidth="1"/>
    <col min="157" max="157" width="10.8984375" style="296" bestFit="1" customWidth="1"/>
    <col min="158" max="159" width="4.59765625" style="296" bestFit="1" customWidth="1"/>
    <col min="160" max="160" width="6.19921875" style="296" bestFit="1" customWidth="1"/>
    <col min="161" max="161" width="7.796875" style="296" bestFit="1" customWidth="1"/>
    <col min="162" max="162" width="9.796875" style="296" bestFit="1" customWidth="1"/>
    <col min="163" max="164" width="4.59765625" style="296" bestFit="1" customWidth="1"/>
    <col min="165" max="165" width="6.19921875" style="296" bestFit="1" customWidth="1"/>
    <col min="166" max="166" width="7.796875" style="296" bestFit="1" customWidth="1"/>
    <col min="167" max="167" width="9.796875" style="296" bestFit="1" customWidth="1"/>
    <col min="168" max="169" width="4.59765625" style="296" bestFit="1" customWidth="1"/>
    <col min="170" max="170" width="6.19921875" style="296" bestFit="1" customWidth="1"/>
    <col min="171" max="171" width="7.796875" style="296" bestFit="1" customWidth="1"/>
    <col min="172" max="172" width="10.8984375" style="296" bestFit="1" customWidth="1"/>
    <col min="173" max="174" width="4.59765625" style="296" bestFit="1" customWidth="1"/>
    <col min="175" max="175" width="6.19921875" style="296" bestFit="1" customWidth="1"/>
    <col min="176" max="176" width="7.796875" style="296" bestFit="1" customWidth="1"/>
    <col min="177" max="177" width="10.8984375" style="296" bestFit="1" customWidth="1"/>
    <col min="178" max="179" width="4.59765625" style="296" bestFit="1" customWidth="1"/>
    <col min="180" max="180" width="6.19921875" style="296" bestFit="1" customWidth="1"/>
    <col min="181" max="181" width="7.796875" style="296" bestFit="1" customWidth="1"/>
    <col min="182" max="182" width="10.8984375" style="296" bestFit="1" customWidth="1"/>
    <col min="183" max="184" width="4.59765625" style="296" bestFit="1" customWidth="1"/>
    <col min="185" max="185" width="6.19921875" style="296" bestFit="1" customWidth="1"/>
    <col min="186" max="186" width="7.796875" style="296" bestFit="1" customWidth="1"/>
    <col min="187" max="187" width="10.8984375" style="296" bestFit="1" customWidth="1"/>
    <col min="188" max="189" width="4.59765625" style="296" bestFit="1" customWidth="1"/>
    <col min="190" max="190" width="6.19921875" style="296" bestFit="1" customWidth="1"/>
    <col min="191" max="191" width="7.796875" style="296" bestFit="1" customWidth="1"/>
    <col min="192" max="192" width="10.8984375" style="296" bestFit="1" customWidth="1"/>
    <col min="193" max="194" width="4.59765625" style="296" bestFit="1" customWidth="1"/>
    <col min="195" max="195" width="6.19921875" style="296" bestFit="1" customWidth="1"/>
    <col min="196" max="196" width="7.796875" style="296" bestFit="1" customWidth="1"/>
    <col min="197" max="197" width="10.8984375" style="296" bestFit="1" customWidth="1"/>
    <col min="198" max="199" width="4.59765625" style="296" bestFit="1" customWidth="1"/>
    <col min="200" max="200" width="6.19921875" style="296" bestFit="1" customWidth="1"/>
    <col min="201" max="201" width="7.796875" style="296" bestFit="1" customWidth="1"/>
    <col min="202" max="202" width="10.8984375" style="296" bestFit="1" customWidth="1"/>
    <col min="203" max="204" width="4.59765625" style="296" bestFit="1" customWidth="1"/>
    <col min="205" max="205" width="6.19921875" style="296" bestFit="1" customWidth="1"/>
    <col min="206" max="206" width="7.796875" style="296" bestFit="1" customWidth="1"/>
    <col min="207" max="207" width="10.8984375" style="296" bestFit="1" customWidth="1"/>
    <col min="208" max="209" width="4.59765625" style="296" bestFit="1" customWidth="1"/>
    <col min="210" max="210" width="6.19921875" style="296" bestFit="1" customWidth="1"/>
    <col min="211" max="211" width="7.796875" style="296" bestFit="1" customWidth="1"/>
    <col min="212" max="212" width="9.796875" style="296" bestFit="1" customWidth="1"/>
    <col min="213" max="214" width="4.59765625" style="296" bestFit="1" customWidth="1"/>
    <col min="215" max="215" width="6.19921875" style="296" bestFit="1" customWidth="1"/>
    <col min="216" max="216" width="7.796875" style="296" bestFit="1" customWidth="1"/>
    <col min="217" max="217" width="10.8984375" style="296" bestFit="1" customWidth="1"/>
    <col min="218" max="219" width="4.59765625" style="296" bestFit="1" customWidth="1"/>
    <col min="220" max="220" width="6.19921875" style="296" bestFit="1" customWidth="1"/>
    <col min="221" max="221" width="7.796875" style="296" bestFit="1" customWidth="1"/>
    <col min="222" max="222" width="9.796875" style="296" bestFit="1" customWidth="1"/>
    <col min="223" max="224" width="4.59765625" style="296" bestFit="1" customWidth="1"/>
    <col min="225" max="225" width="6.19921875" style="296" bestFit="1" customWidth="1"/>
    <col min="226" max="226" width="7.796875" style="296" bestFit="1" customWidth="1"/>
    <col min="227" max="227" width="10.8984375" style="296" bestFit="1" customWidth="1"/>
    <col min="228" max="229" width="4.59765625" style="296" bestFit="1" customWidth="1"/>
    <col min="230" max="230" width="6.19921875" style="296" bestFit="1" customWidth="1"/>
    <col min="231" max="231" width="7.796875" style="296" bestFit="1" customWidth="1"/>
    <col min="232" max="232" width="9.796875" style="296" bestFit="1" customWidth="1"/>
    <col min="233" max="234" width="4.59765625" style="296" bestFit="1" customWidth="1"/>
    <col min="235" max="235" width="6.19921875" style="296" bestFit="1" customWidth="1"/>
    <col min="236" max="236" width="7.796875" style="296" bestFit="1" customWidth="1"/>
    <col min="237" max="237" width="9.796875" style="296" bestFit="1" customWidth="1"/>
    <col min="238" max="239" width="4.59765625" style="296" bestFit="1" customWidth="1"/>
    <col min="240" max="240" width="6.19921875" style="296" bestFit="1" customWidth="1"/>
    <col min="241" max="241" width="7.796875" style="296" bestFit="1" customWidth="1"/>
    <col min="242" max="242" width="9.796875" style="296" bestFit="1" customWidth="1"/>
    <col min="243" max="244" width="4.59765625" style="296" bestFit="1" customWidth="1"/>
    <col min="245" max="245" width="6.19921875" style="296" bestFit="1" customWidth="1"/>
    <col min="246" max="246" width="7.796875" style="296" bestFit="1" customWidth="1"/>
    <col min="247" max="247" width="9.796875" style="296" bestFit="1" customWidth="1"/>
    <col min="248" max="249" width="4.59765625" style="296" bestFit="1" customWidth="1"/>
    <col min="250" max="250" width="6.19921875" style="296" bestFit="1" customWidth="1"/>
    <col min="251" max="251" width="7.796875" style="296" bestFit="1" customWidth="1"/>
    <col min="252" max="252" width="9.796875" style="296" bestFit="1" customWidth="1"/>
    <col min="253" max="254" width="4.59765625" style="296" bestFit="1" customWidth="1"/>
    <col min="255" max="255" width="6.19921875" style="296" bestFit="1" customWidth="1"/>
    <col min="256" max="256" width="7.796875" style="296" bestFit="1" customWidth="1"/>
    <col min="257" max="257" width="10.8984375" style="296" bestFit="1" customWidth="1"/>
    <col min="258" max="259" width="4.59765625" style="296" bestFit="1" customWidth="1"/>
    <col min="260" max="260" width="6.19921875" style="296" bestFit="1" customWidth="1"/>
    <col min="261" max="261" width="7.796875" style="296" bestFit="1" customWidth="1"/>
    <col min="262" max="262" width="10.8984375" style="296" bestFit="1" customWidth="1"/>
    <col min="263" max="264" width="4.59765625" style="296" bestFit="1" customWidth="1"/>
    <col min="265" max="265" width="6.19921875" style="296" bestFit="1" customWidth="1"/>
    <col min="266" max="266" width="7.796875" style="296" bestFit="1" customWidth="1"/>
    <col min="267" max="267" width="10.8984375" style="296" bestFit="1" customWidth="1"/>
    <col min="268" max="269" width="4.59765625" style="296" bestFit="1" customWidth="1"/>
    <col min="270" max="270" width="6.19921875" style="296" bestFit="1" customWidth="1"/>
    <col min="271" max="271" width="7.796875" style="296" bestFit="1" customWidth="1"/>
    <col min="272" max="272" width="10.8984375" style="296" bestFit="1" customWidth="1"/>
    <col min="273" max="274" width="4.59765625" style="296" bestFit="1" customWidth="1"/>
    <col min="275" max="275" width="6.19921875" style="296" bestFit="1" customWidth="1"/>
    <col min="276" max="276" width="7.796875" style="296" bestFit="1" customWidth="1"/>
    <col min="277" max="277" width="10.8984375" style="296" bestFit="1" customWidth="1"/>
    <col min="278" max="279" width="4.59765625" style="296" bestFit="1" customWidth="1"/>
    <col min="280" max="280" width="6.19921875" style="296" bestFit="1" customWidth="1"/>
    <col min="281" max="281" width="7.796875" style="296" bestFit="1" customWidth="1"/>
    <col min="282" max="282" width="10.8984375" style="296" bestFit="1" customWidth="1"/>
    <col min="283" max="284" width="4.59765625" style="296" bestFit="1" customWidth="1"/>
    <col min="285" max="285" width="6.19921875" style="296" bestFit="1" customWidth="1"/>
    <col min="286" max="286" width="7.796875" style="296" bestFit="1" customWidth="1"/>
    <col min="287" max="287" width="9.796875" style="296" bestFit="1" customWidth="1"/>
    <col min="288" max="289" width="4.59765625" style="296" bestFit="1" customWidth="1"/>
    <col min="290" max="290" width="6.19921875" style="296" bestFit="1" customWidth="1"/>
    <col min="291" max="291" width="7.796875" style="296" bestFit="1" customWidth="1"/>
    <col min="292" max="292" width="19.3984375" style="296" bestFit="1" customWidth="1"/>
    <col min="293" max="294" width="4.59765625" style="296" bestFit="1" customWidth="1"/>
    <col min="295" max="295" width="6.19921875" style="296" bestFit="1" customWidth="1"/>
    <col min="296" max="296" width="7.796875" style="296" bestFit="1" customWidth="1"/>
    <col min="297" max="297" width="5.796875" style="296" bestFit="1" customWidth="1"/>
    <col min="298" max="299" width="4.59765625" style="296" bestFit="1" customWidth="1"/>
    <col min="300" max="300" width="6.19921875" style="296" bestFit="1" customWidth="1"/>
    <col min="301" max="301" width="7.796875" style="296" bestFit="1" customWidth="1"/>
    <col min="302" max="304" width="9.796875" style="296" bestFit="1" customWidth="1"/>
    <col min="305" max="305" width="11.5" style="296" bestFit="1" customWidth="1"/>
    <col min="306" max="306" width="13.296875" style="296" bestFit="1" customWidth="1"/>
    <col min="307" max="16384" width="8.69921875" style="296"/>
  </cols>
  <sheetData>
    <row r="3" spans="1:306" ht="14.5" customHeight="1" x14ac:dyDescent="0.25">
      <c r="B3" s="287" t="s">
        <v>2253</v>
      </c>
    </row>
    <row r="4" spans="1:306" ht="14.5" customHeight="1" x14ac:dyDescent="0.25">
      <c r="B4" s="634">
        <v>44399</v>
      </c>
      <c r="G4" s="634">
        <v>44403</v>
      </c>
      <c r="L4" s="634">
        <v>44461</v>
      </c>
      <c r="Q4" s="634">
        <v>44404</v>
      </c>
      <c r="V4" s="634">
        <v>44431</v>
      </c>
      <c r="AA4" s="634">
        <v>44432</v>
      </c>
      <c r="AF4" s="634">
        <v>44433</v>
      </c>
      <c r="AK4" s="634">
        <v>44434</v>
      </c>
      <c r="AP4" s="634">
        <v>44435</v>
      </c>
      <c r="AU4" s="634">
        <v>44438</v>
      </c>
      <c r="AZ4" s="634">
        <v>44439</v>
      </c>
      <c r="BE4" s="634">
        <v>44440</v>
      </c>
      <c r="BJ4" s="634">
        <v>44441</v>
      </c>
      <c r="BO4" s="634">
        <v>44442</v>
      </c>
      <c r="BT4" s="634">
        <v>44447</v>
      </c>
      <c r="BY4" s="634">
        <v>44448</v>
      </c>
      <c r="CD4" s="634">
        <v>44452</v>
      </c>
      <c r="CI4" s="634">
        <v>44481</v>
      </c>
      <c r="CN4" s="634">
        <v>44453</v>
      </c>
      <c r="CS4" s="634">
        <v>44455</v>
      </c>
      <c r="CX4" s="634">
        <v>44456</v>
      </c>
      <c r="DC4" s="634">
        <v>44462</v>
      </c>
      <c r="DH4" s="634">
        <v>44467</v>
      </c>
      <c r="DM4" s="634">
        <v>44463</v>
      </c>
      <c r="DR4" s="634">
        <v>44466</v>
      </c>
      <c r="DW4" s="634">
        <v>44515</v>
      </c>
      <c r="EB4" s="634">
        <v>44516</v>
      </c>
      <c r="EG4" s="634">
        <v>44468</v>
      </c>
      <c r="EL4" s="634">
        <v>44469</v>
      </c>
      <c r="EQ4" s="634">
        <v>44473</v>
      </c>
      <c r="EV4" s="634">
        <v>44470</v>
      </c>
      <c r="FA4" s="634">
        <v>44491</v>
      </c>
      <c r="FF4" s="634">
        <v>44474</v>
      </c>
      <c r="FK4" s="634">
        <v>44475</v>
      </c>
      <c r="FP4" s="634">
        <v>44482</v>
      </c>
      <c r="FU4" s="634">
        <v>44487</v>
      </c>
      <c r="FZ4" s="634">
        <v>44488</v>
      </c>
      <c r="GE4" s="634">
        <v>44490</v>
      </c>
      <c r="GJ4" s="634">
        <v>44489</v>
      </c>
      <c r="GO4" s="634">
        <v>44494</v>
      </c>
      <c r="GT4" s="634">
        <v>44496</v>
      </c>
      <c r="GY4" s="634">
        <v>44497</v>
      </c>
      <c r="HD4" s="634">
        <v>44502</v>
      </c>
      <c r="HI4" s="634">
        <v>44524</v>
      </c>
      <c r="HN4" s="634">
        <v>44503</v>
      </c>
      <c r="HS4" s="634">
        <v>44498</v>
      </c>
      <c r="HX4" s="634">
        <v>44504</v>
      </c>
      <c r="IC4" s="634">
        <v>44505</v>
      </c>
      <c r="IH4" s="634">
        <v>44396</v>
      </c>
      <c r="IM4" s="634">
        <v>44397</v>
      </c>
      <c r="IR4" s="634">
        <v>44398</v>
      </c>
      <c r="IW4" s="634">
        <v>44518</v>
      </c>
      <c r="JB4" s="634">
        <v>44517</v>
      </c>
      <c r="JG4" s="634">
        <v>44523</v>
      </c>
      <c r="JL4" s="634">
        <v>44519</v>
      </c>
      <c r="JQ4" s="634">
        <v>44529</v>
      </c>
      <c r="JV4" s="634">
        <v>44530</v>
      </c>
      <c r="KA4" s="634">
        <v>44533</v>
      </c>
      <c r="KF4" s="296" t="s">
        <v>3181</v>
      </c>
      <c r="KK4" s="296" t="s">
        <v>100</v>
      </c>
      <c r="KP4" s="297" t="s">
        <v>2254</v>
      </c>
      <c r="KQ4" s="297" t="s">
        <v>2255</v>
      </c>
      <c r="KR4" s="297" t="s">
        <v>2256</v>
      </c>
      <c r="KS4" s="297" t="s">
        <v>2257</v>
      </c>
      <c r="KT4" s="297" t="s">
        <v>2258</v>
      </c>
    </row>
    <row r="5" spans="1:306" ht="14.5" customHeight="1" x14ac:dyDescent="0.25">
      <c r="A5" s="287" t="s">
        <v>87</v>
      </c>
      <c r="B5" s="296" t="s">
        <v>2259</v>
      </c>
      <c r="C5" s="296" t="s">
        <v>2260</v>
      </c>
      <c r="D5" s="296" t="s">
        <v>2261</v>
      </c>
      <c r="E5" s="296" t="s">
        <v>2262</v>
      </c>
      <c r="F5" s="296" t="s">
        <v>2263</v>
      </c>
      <c r="G5" s="296" t="s">
        <v>2259</v>
      </c>
      <c r="H5" s="296" t="s">
        <v>2260</v>
      </c>
      <c r="I5" s="296" t="s">
        <v>2261</v>
      </c>
      <c r="J5" s="296" t="s">
        <v>2262</v>
      </c>
      <c r="K5" s="296" t="s">
        <v>2263</v>
      </c>
      <c r="L5" s="296" t="s">
        <v>2259</v>
      </c>
      <c r="M5" s="296" t="s">
        <v>2260</v>
      </c>
      <c r="N5" s="296" t="s">
        <v>2261</v>
      </c>
      <c r="O5" s="296" t="s">
        <v>2262</v>
      </c>
      <c r="P5" s="296" t="s">
        <v>2263</v>
      </c>
      <c r="Q5" s="296" t="s">
        <v>2259</v>
      </c>
      <c r="R5" s="296" t="s">
        <v>2260</v>
      </c>
      <c r="S5" s="296" t="s">
        <v>2261</v>
      </c>
      <c r="T5" s="296" t="s">
        <v>2262</v>
      </c>
      <c r="U5" s="296" t="s">
        <v>2263</v>
      </c>
      <c r="V5" s="296" t="s">
        <v>2259</v>
      </c>
      <c r="W5" s="296" t="s">
        <v>2260</v>
      </c>
      <c r="X5" s="296" t="s">
        <v>2261</v>
      </c>
      <c r="Y5" s="296" t="s">
        <v>2262</v>
      </c>
      <c r="Z5" s="296" t="s">
        <v>2263</v>
      </c>
      <c r="AA5" s="296" t="s">
        <v>2259</v>
      </c>
      <c r="AB5" s="296" t="s">
        <v>2260</v>
      </c>
      <c r="AC5" s="296" t="s">
        <v>2261</v>
      </c>
      <c r="AD5" s="296" t="s">
        <v>2262</v>
      </c>
      <c r="AE5" s="296" t="s">
        <v>2263</v>
      </c>
      <c r="AF5" s="296" t="s">
        <v>2259</v>
      </c>
      <c r="AG5" s="296" t="s">
        <v>2260</v>
      </c>
      <c r="AH5" s="296" t="s">
        <v>2261</v>
      </c>
      <c r="AI5" s="296" t="s">
        <v>2262</v>
      </c>
      <c r="AJ5" s="296" t="s">
        <v>2263</v>
      </c>
      <c r="AK5" s="296" t="s">
        <v>2259</v>
      </c>
      <c r="AL5" s="296" t="s">
        <v>2260</v>
      </c>
      <c r="AM5" s="296" t="s">
        <v>2261</v>
      </c>
      <c r="AN5" s="296" t="s">
        <v>2262</v>
      </c>
      <c r="AO5" s="296" t="s">
        <v>2263</v>
      </c>
      <c r="AP5" s="296" t="s">
        <v>2259</v>
      </c>
      <c r="AQ5" s="296" t="s">
        <v>2260</v>
      </c>
      <c r="AR5" s="296" t="s">
        <v>2261</v>
      </c>
      <c r="AS5" s="296" t="s">
        <v>2262</v>
      </c>
      <c r="AT5" s="296" t="s">
        <v>2263</v>
      </c>
      <c r="AU5" s="296" t="s">
        <v>2259</v>
      </c>
      <c r="AV5" s="296" t="s">
        <v>2260</v>
      </c>
      <c r="AW5" s="296" t="s">
        <v>2261</v>
      </c>
      <c r="AX5" s="296" t="s">
        <v>2262</v>
      </c>
      <c r="AY5" s="296" t="s">
        <v>2263</v>
      </c>
      <c r="AZ5" s="296" t="s">
        <v>2259</v>
      </c>
      <c r="BA5" s="296" t="s">
        <v>2260</v>
      </c>
      <c r="BB5" s="296" t="s">
        <v>2261</v>
      </c>
      <c r="BC5" s="296" t="s">
        <v>2262</v>
      </c>
      <c r="BD5" s="296" t="s">
        <v>2263</v>
      </c>
      <c r="BE5" s="296" t="s">
        <v>2259</v>
      </c>
      <c r="BF5" s="296" t="s">
        <v>2260</v>
      </c>
      <c r="BG5" s="296" t="s">
        <v>2261</v>
      </c>
      <c r="BH5" s="296" t="s">
        <v>2262</v>
      </c>
      <c r="BI5" s="296" t="s">
        <v>2263</v>
      </c>
      <c r="BJ5" s="296" t="s">
        <v>2259</v>
      </c>
      <c r="BK5" s="296" t="s">
        <v>2260</v>
      </c>
      <c r="BL5" s="296" t="s">
        <v>2261</v>
      </c>
      <c r="BM5" s="296" t="s">
        <v>2262</v>
      </c>
      <c r="BN5" s="296" t="s">
        <v>2263</v>
      </c>
      <c r="BO5" s="296" t="s">
        <v>2259</v>
      </c>
      <c r="BP5" s="296" t="s">
        <v>2260</v>
      </c>
      <c r="BQ5" s="296" t="s">
        <v>2261</v>
      </c>
      <c r="BR5" s="296" t="s">
        <v>2262</v>
      </c>
      <c r="BS5" s="296" t="s">
        <v>2263</v>
      </c>
      <c r="BT5" s="296" t="s">
        <v>2259</v>
      </c>
      <c r="BU5" s="296" t="s">
        <v>2260</v>
      </c>
      <c r="BV5" s="296" t="s">
        <v>2261</v>
      </c>
      <c r="BW5" s="296" t="s">
        <v>2262</v>
      </c>
      <c r="BX5" s="296" t="s">
        <v>2263</v>
      </c>
      <c r="BY5" s="296" t="s">
        <v>2259</v>
      </c>
      <c r="BZ5" s="296" t="s">
        <v>2260</v>
      </c>
      <c r="CA5" s="296" t="s">
        <v>2261</v>
      </c>
      <c r="CB5" s="296" t="s">
        <v>2262</v>
      </c>
      <c r="CC5" s="296" t="s">
        <v>2263</v>
      </c>
      <c r="CD5" s="296" t="s">
        <v>2259</v>
      </c>
      <c r="CE5" s="296" t="s">
        <v>2260</v>
      </c>
      <c r="CF5" s="296" t="s">
        <v>2261</v>
      </c>
      <c r="CG5" s="296" t="s">
        <v>2262</v>
      </c>
      <c r="CH5" s="296" t="s">
        <v>2263</v>
      </c>
      <c r="CI5" s="296" t="s">
        <v>2259</v>
      </c>
      <c r="CJ5" s="296" t="s">
        <v>2260</v>
      </c>
      <c r="CK5" s="296" t="s">
        <v>2261</v>
      </c>
      <c r="CL5" s="296" t="s">
        <v>2262</v>
      </c>
      <c r="CM5" s="296" t="s">
        <v>2263</v>
      </c>
      <c r="CN5" s="296" t="s">
        <v>2259</v>
      </c>
      <c r="CO5" s="296" t="s">
        <v>2260</v>
      </c>
      <c r="CP5" s="296" t="s">
        <v>2261</v>
      </c>
      <c r="CQ5" s="296" t="s">
        <v>2262</v>
      </c>
      <c r="CR5" s="296" t="s">
        <v>2263</v>
      </c>
      <c r="CS5" s="296" t="s">
        <v>2259</v>
      </c>
      <c r="CT5" s="296" t="s">
        <v>2260</v>
      </c>
      <c r="CU5" s="296" t="s">
        <v>2261</v>
      </c>
      <c r="CV5" s="296" t="s">
        <v>2262</v>
      </c>
      <c r="CW5" s="296" t="s">
        <v>2263</v>
      </c>
      <c r="CX5" s="296" t="s">
        <v>2259</v>
      </c>
      <c r="CY5" s="296" t="s">
        <v>2260</v>
      </c>
      <c r="CZ5" s="296" t="s">
        <v>2261</v>
      </c>
      <c r="DA5" s="296" t="s">
        <v>2262</v>
      </c>
      <c r="DB5" s="296" t="s">
        <v>2263</v>
      </c>
      <c r="DC5" s="296" t="s">
        <v>2259</v>
      </c>
      <c r="DD5" s="296" t="s">
        <v>2260</v>
      </c>
      <c r="DE5" s="296" t="s">
        <v>2261</v>
      </c>
      <c r="DF5" s="296" t="s">
        <v>2262</v>
      </c>
      <c r="DG5" s="296" t="s">
        <v>2263</v>
      </c>
      <c r="DH5" s="296" t="s">
        <v>2259</v>
      </c>
      <c r="DI5" s="296" t="s">
        <v>2260</v>
      </c>
      <c r="DJ5" s="296" t="s">
        <v>2261</v>
      </c>
      <c r="DK5" s="296" t="s">
        <v>2262</v>
      </c>
      <c r="DL5" s="296" t="s">
        <v>2263</v>
      </c>
      <c r="DM5" s="296" t="s">
        <v>2259</v>
      </c>
      <c r="DN5" s="296" t="s">
        <v>2260</v>
      </c>
      <c r="DO5" s="296" t="s">
        <v>2261</v>
      </c>
      <c r="DP5" s="296" t="s">
        <v>2262</v>
      </c>
      <c r="DQ5" s="296" t="s">
        <v>2263</v>
      </c>
      <c r="DR5" s="296" t="s">
        <v>2259</v>
      </c>
      <c r="DS5" s="296" t="s">
        <v>2260</v>
      </c>
      <c r="DT5" s="296" t="s">
        <v>2261</v>
      </c>
      <c r="DU5" s="296" t="s">
        <v>2262</v>
      </c>
      <c r="DV5" s="296" t="s">
        <v>2263</v>
      </c>
      <c r="DW5" s="296" t="s">
        <v>2259</v>
      </c>
      <c r="DX5" s="296" t="s">
        <v>2260</v>
      </c>
      <c r="DY5" s="296" t="s">
        <v>2261</v>
      </c>
      <c r="DZ5" s="296" t="s">
        <v>2262</v>
      </c>
      <c r="EA5" s="296" t="s">
        <v>2263</v>
      </c>
      <c r="EB5" s="296" t="s">
        <v>2259</v>
      </c>
      <c r="EC5" s="296" t="s">
        <v>2260</v>
      </c>
      <c r="ED5" s="296" t="s">
        <v>2261</v>
      </c>
      <c r="EE5" s="296" t="s">
        <v>2262</v>
      </c>
      <c r="EF5" s="296" t="s">
        <v>2263</v>
      </c>
      <c r="EG5" s="296" t="s">
        <v>2259</v>
      </c>
      <c r="EH5" s="296" t="s">
        <v>2260</v>
      </c>
      <c r="EI5" s="296" t="s">
        <v>2261</v>
      </c>
      <c r="EJ5" s="296" t="s">
        <v>2262</v>
      </c>
      <c r="EK5" s="296" t="s">
        <v>2263</v>
      </c>
      <c r="EL5" s="296" t="s">
        <v>2259</v>
      </c>
      <c r="EM5" s="296" t="s">
        <v>2260</v>
      </c>
      <c r="EN5" s="296" t="s">
        <v>2261</v>
      </c>
      <c r="EO5" s="296" t="s">
        <v>2262</v>
      </c>
      <c r="EP5" s="296" t="s">
        <v>2263</v>
      </c>
      <c r="EQ5" s="296" t="s">
        <v>2259</v>
      </c>
      <c r="ER5" s="296" t="s">
        <v>2260</v>
      </c>
      <c r="ES5" s="296" t="s">
        <v>2261</v>
      </c>
      <c r="ET5" s="296" t="s">
        <v>2262</v>
      </c>
      <c r="EU5" s="296" t="s">
        <v>2263</v>
      </c>
      <c r="EV5" s="296" t="s">
        <v>2259</v>
      </c>
      <c r="EW5" s="296" t="s">
        <v>2260</v>
      </c>
      <c r="EX5" s="296" t="s">
        <v>2261</v>
      </c>
      <c r="EY5" s="296" t="s">
        <v>2262</v>
      </c>
      <c r="EZ5" s="296" t="s">
        <v>2263</v>
      </c>
      <c r="FA5" s="296" t="s">
        <v>2259</v>
      </c>
      <c r="FB5" s="296" t="s">
        <v>2260</v>
      </c>
      <c r="FC5" s="296" t="s">
        <v>2261</v>
      </c>
      <c r="FD5" s="296" t="s">
        <v>2262</v>
      </c>
      <c r="FE5" s="296" t="s">
        <v>2263</v>
      </c>
      <c r="FF5" s="296" t="s">
        <v>2259</v>
      </c>
      <c r="FG5" s="296" t="s">
        <v>2260</v>
      </c>
      <c r="FH5" s="296" t="s">
        <v>2261</v>
      </c>
      <c r="FI5" s="296" t="s">
        <v>2262</v>
      </c>
      <c r="FJ5" s="296" t="s">
        <v>2263</v>
      </c>
      <c r="FK5" s="296" t="s">
        <v>2259</v>
      </c>
      <c r="FL5" s="296" t="s">
        <v>2260</v>
      </c>
      <c r="FM5" s="296" t="s">
        <v>2261</v>
      </c>
      <c r="FN5" s="296" t="s">
        <v>2262</v>
      </c>
      <c r="FO5" s="296" t="s">
        <v>2263</v>
      </c>
      <c r="FP5" s="296" t="s">
        <v>2259</v>
      </c>
      <c r="FQ5" s="296" t="s">
        <v>2260</v>
      </c>
      <c r="FR5" s="296" t="s">
        <v>2261</v>
      </c>
      <c r="FS5" s="296" t="s">
        <v>2262</v>
      </c>
      <c r="FT5" s="296" t="s">
        <v>2263</v>
      </c>
      <c r="FU5" s="296" t="s">
        <v>2259</v>
      </c>
      <c r="FV5" s="296" t="s">
        <v>2260</v>
      </c>
      <c r="FW5" s="296" t="s">
        <v>2261</v>
      </c>
      <c r="FX5" s="296" t="s">
        <v>2262</v>
      </c>
      <c r="FY5" s="296" t="s">
        <v>2263</v>
      </c>
      <c r="FZ5" s="296" t="s">
        <v>2259</v>
      </c>
      <c r="GA5" s="296" t="s">
        <v>2260</v>
      </c>
      <c r="GB5" s="296" t="s">
        <v>2261</v>
      </c>
      <c r="GC5" s="296" t="s">
        <v>2262</v>
      </c>
      <c r="GD5" s="296" t="s">
        <v>2263</v>
      </c>
      <c r="GE5" s="296" t="s">
        <v>2259</v>
      </c>
      <c r="GF5" s="296" t="s">
        <v>2260</v>
      </c>
      <c r="GG5" s="296" t="s">
        <v>2261</v>
      </c>
      <c r="GH5" s="296" t="s">
        <v>2262</v>
      </c>
      <c r="GI5" s="296" t="s">
        <v>2263</v>
      </c>
      <c r="GJ5" s="296" t="s">
        <v>2259</v>
      </c>
      <c r="GK5" s="296" t="s">
        <v>2260</v>
      </c>
      <c r="GL5" s="296" t="s">
        <v>2261</v>
      </c>
      <c r="GM5" s="296" t="s">
        <v>2262</v>
      </c>
      <c r="GN5" s="296" t="s">
        <v>2263</v>
      </c>
      <c r="GO5" s="296" t="s">
        <v>2259</v>
      </c>
      <c r="GP5" s="296" t="s">
        <v>2260</v>
      </c>
      <c r="GQ5" s="296" t="s">
        <v>2261</v>
      </c>
      <c r="GR5" s="296" t="s">
        <v>2262</v>
      </c>
      <c r="GS5" s="296" t="s">
        <v>2263</v>
      </c>
      <c r="GT5" s="296" t="s">
        <v>2259</v>
      </c>
      <c r="GU5" s="296" t="s">
        <v>2260</v>
      </c>
      <c r="GV5" s="296" t="s">
        <v>2261</v>
      </c>
      <c r="GW5" s="296" t="s">
        <v>2262</v>
      </c>
      <c r="GX5" s="296" t="s">
        <v>2263</v>
      </c>
      <c r="GY5" s="296" t="s">
        <v>2259</v>
      </c>
      <c r="GZ5" s="296" t="s">
        <v>2260</v>
      </c>
      <c r="HA5" s="296" t="s">
        <v>2261</v>
      </c>
      <c r="HB5" s="296" t="s">
        <v>2262</v>
      </c>
      <c r="HC5" s="296" t="s">
        <v>2263</v>
      </c>
      <c r="HD5" s="296" t="s">
        <v>2259</v>
      </c>
      <c r="HE5" s="296" t="s">
        <v>2260</v>
      </c>
      <c r="HF5" s="296" t="s">
        <v>2261</v>
      </c>
      <c r="HG5" s="296" t="s">
        <v>2262</v>
      </c>
      <c r="HH5" s="296" t="s">
        <v>2263</v>
      </c>
      <c r="HI5" s="296" t="s">
        <v>2259</v>
      </c>
      <c r="HJ5" s="296" t="s">
        <v>2260</v>
      </c>
      <c r="HK5" s="296" t="s">
        <v>2261</v>
      </c>
      <c r="HL5" s="296" t="s">
        <v>2262</v>
      </c>
      <c r="HM5" s="296" t="s">
        <v>2263</v>
      </c>
      <c r="HN5" s="296" t="s">
        <v>2259</v>
      </c>
      <c r="HO5" s="296" t="s">
        <v>2260</v>
      </c>
      <c r="HP5" s="296" t="s">
        <v>2261</v>
      </c>
      <c r="HQ5" s="296" t="s">
        <v>2262</v>
      </c>
      <c r="HR5" s="296" t="s">
        <v>2263</v>
      </c>
      <c r="HS5" s="296" t="s">
        <v>2259</v>
      </c>
      <c r="HT5" s="296" t="s">
        <v>2260</v>
      </c>
      <c r="HU5" s="296" t="s">
        <v>2261</v>
      </c>
      <c r="HV5" s="296" t="s">
        <v>2262</v>
      </c>
      <c r="HW5" s="296" t="s">
        <v>2263</v>
      </c>
      <c r="HX5" s="296" t="s">
        <v>2259</v>
      </c>
      <c r="HY5" s="296" t="s">
        <v>2260</v>
      </c>
      <c r="HZ5" s="296" t="s">
        <v>2261</v>
      </c>
      <c r="IA5" s="296" t="s">
        <v>2262</v>
      </c>
      <c r="IB5" s="296" t="s">
        <v>2263</v>
      </c>
      <c r="IC5" s="296" t="s">
        <v>2259</v>
      </c>
      <c r="ID5" s="296" t="s">
        <v>2260</v>
      </c>
      <c r="IE5" s="296" t="s">
        <v>2261</v>
      </c>
      <c r="IF5" s="296" t="s">
        <v>2262</v>
      </c>
      <c r="IG5" s="296" t="s">
        <v>2263</v>
      </c>
      <c r="IH5" s="296" t="s">
        <v>2259</v>
      </c>
      <c r="II5" s="296" t="s">
        <v>2260</v>
      </c>
      <c r="IJ5" s="296" t="s">
        <v>2261</v>
      </c>
      <c r="IK5" s="296" t="s">
        <v>2262</v>
      </c>
      <c r="IL5" s="296" t="s">
        <v>2263</v>
      </c>
      <c r="IM5" s="296" t="s">
        <v>2259</v>
      </c>
      <c r="IN5" s="296" t="s">
        <v>2260</v>
      </c>
      <c r="IO5" s="296" t="s">
        <v>2261</v>
      </c>
      <c r="IP5" s="296" t="s">
        <v>2262</v>
      </c>
      <c r="IQ5" s="296" t="s">
        <v>2263</v>
      </c>
      <c r="IR5" s="296" t="s">
        <v>2259</v>
      </c>
      <c r="IS5" s="296" t="s">
        <v>2260</v>
      </c>
      <c r="IT5" s="296" t="s">
        <v>2261</v>
      </c>
      <c r="IU5" s="296" t="s">
        <v>2262</v>
      </c>
      <c r="IV5" s="296" t="s">
        <v>2263</v>
      </c>
      <c r="IW5" s="296" t="s">
        <v>2259</v>
      </c>
      <c r="IX5" s="296" t="s">
        <v>2260</v>
      </c>
      <c r="IY5" s="296" t="s">
        <v>2261</v>
      </c>
      <c r="IZ5" s="296" t="s">
        <v>2262</v>
      </c>
      <c r="JA5" s="296" t="s">
        <v>2263</v>
      </c>
      <c r="JB5" s="296" t="s">
        <v>2259</v>
      </c>
      <c r="JC5" s="296" t="s">
        <v>2260</v>
      </c>
      <c r="JD5" s="296" t="s">
        <v>2261</v>
      </c>
      <c r="JE5" s="296" t="s">
        <v>2262</v>
      </c>
      <c r="JF5" s="296" t="s">
        <v>2263</v>
      </c>
      <c r="JG5" s="296" t="s">
        <v>2259</v>
      </c>
      <c r="JH5" s="296" t="s">
        <v>2260</v>
      </c>
      <c r="JI5" s="296" t="s">
        <v>2261</v>
      </c>
      <c r="JJ5" s="296" t="s">
        <v>2262</v>
      </c>
      <c r="JK5" s="296" t="s">
        <v>2263</v>
      </c>
      <c r="JL5" s="296" t="s">
        <v>2259</v>
      </c>
      <c r="JM5" s="296" t="s">
        <v>2260</v>
      </c>
      <c r="JN5" s="296" t="s">
        <v>2261</v>
      </c>
      <c r="JO5" s="296" t="s">
        <v>2262</v>
      </c>
      <c r="JP5" s="296" t="s">
        <v>2263</v>
      </c>
      <c r="JQ5" s="296" t="s">
        <v>2259</v>
      </c>
      <c r="JR5" s="296" t="s">
        <v>2260</v>
      </c>
      <c r="JS5" s="296" t="s">
        <v>2261</v>
      </c>
      <c r="JT5" s="296" t="s">
        <v>2262</v>
      </c>
      <c r="JU5" s="296" t="s">
        <v>2263</v>
      </c>
      <c r="JV5" s="296" t="s">
        <v>2259</v>
      </c>
      <c r="JW5" s="296" t="s">
        <v>2260</v>
      </c>
      <c r="JX5" s="296" t="s">
        <v>2261</v>
      </c>
      <c r="JY5" s="296" t="s">
        <v>2262</v>
      </c>
      <c r="JZ5" s="296" t="s">
        <v>2263</v>
      </c>
      <c r="KA5" s="296" t="s">
        <v>2259</v>
      </c>
      <c r="KB5" s="296" t="s">
        <v>2260</v>
      </c>
      <c r="KC5" s="296" t="s">
        <v>2261</v>
      </c>
      <c r="KD5" s="296" t="s">
        <v>2262</v>
      </c>
      <c r="KE5" s="296" t="s">
        <v>2263</v>
      </c>
      <c r="KF5" s="296" t="s">
        <v>2259</v>
      </c>
      <c r="KG5" s="296" t="s">
        <v>2260</v>
      </c>
      <c r="KH5" s="296" t="s">
        <v>2261</v>
      </c>
      <c r="KI5" s="296" t="s">
        <v>2262</v>
      </c>
      <c r="KJ5" s="296" t="s">
        <v>2263</v>
      </c>
      <c r="KK5" s="296" t="s">
        <v>2259</v>
      </c>
      <c r="KL5" s="296" t="s">
        <v>2260</v>
      </c>
      <c r="KM5" s="296" t="s">
        <v>2261</v>
      </c>
      <c r="KN5" s="296" t="s">
        <v>2262</v>
      </c>
      <c r="KO5" s="296" t="s">
        <v>2263</v>
      </c>
      <c r="KP5" s="297"/>
      <c r="KQ5" s="297"/>
      <c r="KR5" s="297"/>
      <c r="KS5" s="297"/>
      <c r="KT5" s="297"/>
    </row>
    <row r="6" spans="1:306" ht="14.5" customHeight="1" x14ac:dyDescent="0.25">
      <c r="A6" s="288" t="s">
        <v>91</v>
      </c>
      <c r="B6" s="404">
        <v>9</v>
      </c>
      <c r="C6" s="404">
        <v>9</v>
      </c>
      <c r="D6" s="404">
        <v>9</v>
      </c>
      <c r="E6" s="404">
        <v>9</v>
      </c>
      <c r="F6" s="404">
        <v>9</v>
      </c>
      <c r="G6" s="404">
        <v>4</v>
      </c>
      <c r="H6" s="404">
        <v>4</v>
      </c>
      <c r="I6" s="404">
        <v>4</v>
      </c>
      <c r="J6" s="404">
        <v>4</v>
      </c>
      <c r="K6" s="404">
        <v>4</v>
      </c>
      <c r="L6" s="404">
        <v>3</v>
      </c>
      <c r="M6" s="404">
        <v>3</v>
      </c>
      <c r="N6" s="404">
        <v>3</v>
      </c>
      <c r="O6" s="404">
        <v>3</v>
      </c>
      <c r="P6" s="404">
        <v>3</v>
      </c>
      <c r="Q6" s="404"/>
      <c r="R6" s="404"/>
      <c r="S6" s="404"/>
      <c r="T6" s="404"/>
      <c r="U6" s="404"/>
      <c r="V6" s="404"/>
      <c r="W6" s="404"/>
      <c r="X6" s="404"/>
      <c r="Y6" s="404"/>
      <c r="Z6" s="404"/>
      <c r="AA6" s="404"/>
      <c r="AB6" s="404"/>
      <c r="AC6" s="404"/>
      <c r="AD6" s="404"/>
      <c r="AE6" s="404"/>
      <c r="AF6" s="404"/>
      <c r="AG6" s="404"/>
      <c r="AH6" s="404"/>
      <c r="AI6" s="404"/>
      <c r="AJ6" s="404"/>
      <c r="AK6" s="404"/>
      <c r="AL6" s="404"/>
      <c r="AM6" s="404"/>
      <c r="AN6" s="404"/>
      <c r="AO6" s="404"/>
      <c r="AP6" s="404"/>
      <c r="AQ6" s="404"/>
      <c r="AR6" s="404"/>
      <c r="AS6" s="404"/>
      <c r="AT6" s="404"/>
      <c r="AU6" s="404"/>
      <c r="AV6" s="404"/>
      <c r="AW6" s="404"/>
      <c r="AX6" s="404"/>
      <c r="AY6" s="404"/>
      <c r="AZ6" s="404"/>
      <c r="BA6" s="404"/>
      <c r="BB6" s="404"/>
      <c r="BC6" s="404"/>
      <c r="BD6" s="404"/>
      <c r="BE6" s="404"/>
      <c r="BF6" s="404"/>
      <c r="BG6" s="404"/>
      <c r="BH6" s="404"/>
      <c r="BI6" s="404"/>
      <c r="BJ6" s="404"/>
      <c r="BK6" s="404"/>
      <c r="BL6" s="404"/>
      <c r="BM6" s="404"/>
      <c r="BN6" s="404"/>
      <c r="BO6" s="404"/>
      <c r="BP6" s="404"/>
      <c r="BQ6" s="404"/>
      <c r="BR6" s="404"/>
      <c r="BS6" s="404"/>
      <c r="BT6" s="404"/>
      <c r="BU6" s="404"/>
      <c r="BV6" s="404"/>
      <c r="BW6" s="404"/>
      <c r="BX6" s="404"/>
      <c r="BY6" s="404"/>
      <c r="BZ6" s="404"/>
      <c r="CA6" s="404"/>
      <c r="CB6" s="404"/>
      <c r="CC6" s="404"/>
      <c r="CD6" s="404"/>
      <c r="CE6" s="404"/>
      <c r="CF6" s="404"/>
      <c r="CG6" s="404"/>
      <c r="CH6" s="404"/>
      <c r="CI6" s="404"/>
      <c r="CJ6" s="404"/>
      <c r="CK6" s="404"/>
      <c r="CL6" s="404"/>
      <c r="CM6" s="404"/>
      <c r="CN6" s="404"/>
      <c r="CO6" s="404"/>
      <c r="CP6" s="404"/>
      <c r="CQ6" s="404"/>
      <c r="CR6" s="404"/>
      <c r="CS6" s="404"/>
      <c r="CT6" s="404"/>
      <c r="CU6" s="404"/>
      <c r="CV6" s="404"/>
      <c r="CW6" s="404"/>
      <c r="CX6" s="404"/>
      <c r="CY6" s="404"/>
      <c r="CZ6" s="404"/>
      <c r="DA6" s="404"/>
      <c r="DB6" s="404"/>
      <c r="DC6" s="404"/>
      <c r="DD6" s="404"/>
      <c r="DE6" s="404"/>
      <c r="DF6" s="404"/>
      <c r="DG6" s="404"/>
      <c r="DH6" s="404"/>
      <c r="DI6" s="404"/>
      <c r="DJ6" s="404"/>
      <c r="DK6" s="404"/>
      <c r="DL6" s="404"/>
      <c r="DM6" s="404"/>
      <c r="DN6" s="404"/>
      <c r="DO6" s="404"/>
      <c r="DP6" s="404"/>
      <c r="DQ6" s="404"/>
      <c r="DR6" s="404"/>
      <c r="DS6" s="404"/>
      <c r="DT6" s="404"/>
      <c r="DU6" s="404"/>
      <c r="DV6" s="404"/>
      <c r="DW6" s="404"/>
      <c r="DX6" s="404"/>
      <c r="DY6" s="404"/>
      <c r="DZ6" s="404"/>
      <c r="EA6" s="404"/>
      <c r="EB6" s="404"/>
      <c r="EC6" s="404"/>
      <c r="ED6" s="404"/>
      <c r="EE6" s="404"/>
      <c r="EF6" s="404"/>
      <c r="EG6" s="404"/>
      <c r="EH6" s="404"/>
      <c r="EI6" s="404"/>
      <c r="EJ6" s="404"/>
      <c r="EK6" s="404"/>
      <c r="EL6" s="404"/>
      <c r="EM6" s="404"/>
      <c r="EN6" s="404"/>
      <c r="EO6" s="404"/>
      <c r="EP6" s="404"/>
      <c r="EQ6" s="404"/>
      <c r="ER6" s="404"/>
      <c r="ES6" s="404"/>
      <c r="ET6" s="404"/>
      <c r="EU6" s="404"/>
      <c r="EV6" s="404"/>
      <c r="EW6" s="404"/>
      <c r="EX6" s="404"/>
      <c r="EY6" s="404"/>
      <c r="EZ6" s="404"/>
      <c r="FA6" s="404"/>
      <c r="FB6" s="404"/>
      <c r="FC6" s="404"/>
      <c r="FD6" s="404"/>
      <c r="FE6" s="404"/>
      <c r="FF6" s="404"/>
      <c r="FG6" s="404"/>
      <c r="FH6" s="404"/>
      <c r="FI6" s="404"/>
      <c r="FJ6" s="404"/>
      <c r="FK6" s="404"/>
      <c r="FL6" s="404"/>
      <c r="FM6" s="404"/>
      <c r="FN6" s="404"/>
      <c r="FO6" s="404"/>
      <c r="FP6" s="404"/>
      <c r="FQ6" s="404"/>
      <c r="FR6" s="404"/>
      <c r="FS6" s="404"/>
      <c r="FT6" s="404"/>
      <c r="FU6" s="404"/>
      <c r="FV6" s="404"/>
      <c r="FW6" s="404"/>
      <c r="FX6" s="404"/>
      <c r="FY6" s="404"/>
      <c r="FZ6" s="404"/>
      <c r="GA6" s="404"/>
      <c r="GB6" s="404"/>
      <c r="GC6" s="404"/>
      <c r="GD6" s="404"/>
      <c r="GE6" s="404"/>
      <c r="GF6" s="404"/>
      <c r="GG6" s="404"/>
      <c r="GH6" s="404"/>
      <c r="GI6" s="404"/>
      <c r="GJ6" s="404"/>
      <c r="GK6" s="404"/>
      <c r="GL6" s="404"/>
      <c r="GM6" s="404"/>
      <c r="GN6" s="404"/>
      <c r="GO6" s="404"/>
      <c r="GP6" s="404"/>
      <c r="GQ6" s="404"/>
      <c r="GR6" s="404"/>
      <c r="GS6" s="404"/>
      <c r="GT6" s="404"/>
      <c r="GU6" s="404"/>
      <c r="GV6" s="404"/>
      <c r="GW6" s="404"/>
      <c r="GX6" s="404"/>
      <c r="GY6" s="404"/>
      <c r="GZ6" s="404"/>
      <c r="HA6" s="404"/>
      <c r="HB6" s="404"/>
      <c r="HC6" s="404"/>
      <c r="HD6" s="404"/>
      <c r="HE6" s="404"/>
      <c r="HF6" s="404"/>
      <c r="HG6" s="404"/>
      <c r="HH6" s="404"/>
      <c r="HI6" s="404"/>
      <c r="HJ6" s="404"/>
      <c r="HK6" s="404"/>
      <c r="HL6" s="404"/>
      <c r="HM6" s="404"/>
      <c r="HN6" s="404"/>
      <c r="HO6" s="404"/>
      <c r="HP6" s="404"/>
      <c r="HQ6" s="404"/>
      <c r="HR6" s="404"/>
      <c r="HS6" s="404"/>
      <c r="HT6" s="404"/>
      <c r="HU6" s="404"/>
      <c r="HV6" s="404"/>
      <c r="HW6" s="404"/>
      <c r="HX6" s="404"/>
      <c r="HY6" s="404"/>
      <c r="HZ6" s="404"/>
      <c r="IA6" s="404"/>
      <c r="IB6" s="404"/>
      <c r="IC6" s="404"/>
      <c r="ID6" s="404"/>
      <c r="IE6" s="404"/>
      <c r="IF6" s="404"/>
      <c r="IG6" s="404"/>
      <c r="IH6" s="404"/>
      <c r="II6" s="404"/>
      <c r="IJ6" s="404"/>
      <c r="IK6" s="404"/>
      <c r="IL6" s="404"/>
      <c r="IM6" s="404"/>
      <c r="IN6" s="404"/>
      <c r="IO6" s="404"/>
      <c r="IP6" s="404"/>
      <c r="IQ6" s="404"/>
      <c r="IR6" s="404"/>
      <c r="IS6" s="404"/>
      <c r="IT6" s="404"/>
      <c r="IU6" s="404"/>
      <c r="IV6" s="404"/>
      <c r="IW6" s="404"/>
      <c r="IX6" s="404"/>
      <c r="IY6" s="404"/>
      <c r="IZ6" s="404"/>
      <c r="JA6" s="404"/>
      <c r="JB6" s="404"/>
      <c r="JC6" s="404"/>
      <c r="JD6" s="404"/>
      <c r="JE6" s="404"/>
      <c r="JF6" s="404"/>
      <c r="JG6" s="404"/>
      <c r="JH6" s="404"/>
      <c r="JI6" s="404"/>
      <c r="JJ6" s="404"/>
      <c r="JK6" s="404"/>
      <c r="JL6" s="404"/>
      <c r="JM6" s="404"/>
      <c r="JN6" s="404"/>
      <c r="JO6" s="404"/>
      <c r="JP6" s="404"/>
      <c r="JQ6" s="404"/>
      <c r="JR6" s="404"/>
      <c r="JS6" s="404"/>
      <c r="JT6" s="404"/>
      <c r="JU6" s="404"/>
      <c r="JV6" s="404"/>
      <c r="JW6" s="404"/>
      <c r="JX6" s="404"/>
      <c r="JY6" s="404"/>
      <c r="JZ6" s="404"/>
      <c r="KA6" s="404"/>
      <c r="KB6" s="404"/>
      <c r="KC6" s="404"/>
      <c r="KD6" s="404"/>
      <c r="KE6" s="404"/>
      <c r="KF6" s="404"/>
      <c r="KG6" s="404"/>
      <c r="KH6" s="404"/>
      <c r="KI6" s="404"/>
      <c r="KJ6" s="404"/>
      <c r="KK6" s="404"/>
      <c r="KL6" s="404"/>
      <c r="KM6" s="404"/>
      <c r="KN6" s="404"/>
      <c r="KO6" s="404"/>
      <c r="KP6" s="404">
        <v>16</v>
      </c>
      <c r="KQ6" s="404">
        <v>16</v>
      </c>
      <c r="KR6" s="405">
        <v>16</v>
      </c>
      <c r="KS6" s="404">
        <v>16</v>
      </c>
      <c r="KT6" s="404">
        <v>16</v>
      </c>
    </row>
    <row r="7" spans="1:306" ht="14.5" customHeight="1" x14ac:dyDescent="0.25">
      <c r="A7" s="288" t="s">
        <v>92</v>
      </c>
      <c r="B7" s="404"/>
      <c r="C7" s="404"/>
      <c r="D7" s="404"/>
      <c r="E7" s="404"/>
      <c r="F7" s="404"/>
      <c r="G7" s="404">
        <v>5</v>
      </c>
      <c r="H7" s="404">
        <v>5</v>
      </c>
      <c r="I7" s="404">
        <v>5</v>
      </c>
      <c r="J7" s="404">
        <v>5</v>
      </c>
      <c r="K7" s="404">
        <v>2</v>
      </c>
      <c r="L7" s="404"/>
      <c r="M7" s="404"/>
      <c r="N7" s="404"/>
      <c r="O7" s="404"/>
      <c r="P7" s="404"/>
      <c r="Q7" s="404">
        <v>10</v>
      </c>
      <c r="R7" s="404">
        <v>10</v>
      </c>
      <c r="S7" s="404">
        <v>10</v>
      </c>
      <c r="T7" s="404">
        <v>10</v>
      </c>
      <c r="U7" s="404">
        <v>3</v>
      </c>
      <c r="V7" s="404">
        <v>9</v>
      </c>
      <c r="W7" s="404">
        <v>9</v>
      </c>
      <c r="X7" s="404">
        <v>9</v>
      </c>
      <c r="Y7" s="404">
        <v>8</v>
      </c>
      <c r="Z7" s="404">
        <v>2</v>
      </c>
      <c r="AA7" s="404">
        <v>6</v>
      </c>
      <c r="AB7" s="404">
        <v>6</v>
      </c>
      <c r="AC7" s="404">
        <v>6</v>
      </c>
      <c r="AD7" s="404">
        <v>3</v>
      </c>
      <c r="AE7" s="404"/>
      <c r="AF7" s="404">
        <v>4</v>
      </c>
      <c r="AG7" s="404">
        <v>4</v>
      </c>
      <c r="AH7" s="404">
        <v>4</v>
      </c>
      <c r="AI7" s="404">
        <v>3</v>
      </c>
      <c r="AJ7" s="404"/>
      <c r="AK7" s="404">
        <v>4</v>
      </c>
      <c r="AL7" s="404">
        <v>4</v>
      </c>
      <c r="AM7" s="404">
        <v>4</v>
      </c>
      <c r="AN7" s="404">
        <v>3</v>
      </c>
      <c r="AO7" s="404"/>
      <c r="AP7" s="404">
        <v>4</v>
      </c>
      <c r="AQ7" s="404">
        <v>4</v>
      </c>
      <c r="AR7" s="404">
        <v>4</v>
      </c>
      <c r="AS7" s="404">
        <v>1</v>
      </c>
      <c r="AT7" s="404"/>
      <c r="AU7" s="404"/>
      <c r="AV7" s="404"/>
      <c r="AW7" s="404"/>
      <c r="AX7" s="404"/>
      <c r="AY7" s="404"/>
      <c r="AZ7" s="404"/>
      <c r="BA7" s="404"/>
      <c r="BB7" s="404"/>
      <c r="BC7" s="404"/>
      <c r="BD7" s="404"/>
      <c r="BE7" s="404"/>
      <c r="BF7" s="404"/>
      <c r="BG7" s="404"/>
      <c r="BH7" s="404"/>
      <c r="BI7" s="404"/>
      <c r="BJ7" s="404">
        <v>4</v>
      </c>
      <c r="BK7" s="404">
        <v>4</v>
      </c>
      <c r="BL7" s="404">
        <v>4</v>
      </c>
      <c r="BM7" s="404">
        <v>2</v>
      </c>
      <c r="BN7" s="404"/>
      <c r="BO7" s="404"/>
      <c r="BP7" s="404"/>
      <c r="BQ7" s="404"/>
      <c r="BR7" s="404"/>
      <c r="BS7" s="404"/>
      <c r="BT7" s="404"/>
      <c r="BU7" s="404"/>
      <c r="BV7" s="404"/>
      <c r="BW7" s="404"/>
      <c r="BX7" s="404"/>
      <c r="BY7" s="404"/>
      <c r="BZ7" s="404"/>
      <c r="CA7" s="404"/>
      <c r="CB7" s="404"/>
      <c r="CC7" s="404"/>
      <c r="CD7" s="404"/>
      <c r="CE7" s="404"/>
      <c r="CF7" s="404"/>
      <c r="CG7" s="404"/>
      <c r="CH7" s="404"/>
      <c r="CI7" s="404"/>
      <c r="CJ7" s="404"/>
      <c r="CK7" s="404"/>
      <c r="CL7" s="404"/>
      <c r="CM7" s="404"/>
      <c r="CN7" s="404">
        <v>3</v>
      </c>
      <c r="CO7" s="404">
        <v>3</v>
      </c>
      <c r="CP7" s="404">
        <v>3</v>
      </c>
      <c r="CQ7" s="404">
        <v>3</v>
      </c>
      <c r="CR7" s="404"/>
      <c r="CS7" s="404"/>
      <c r="CT7" s="404"/>
      <c r="CU7" s="404"/>
      <c r="CV7" s="404"/>
      <c r="CW7" s="404"/>
      <c r="CX7" s="404"/>
      <c r="CY7" s="404"/>
      <c r="CZ7" s="404"/>
      <c r="DA7" s="404"/>
      <c r="DB7" s="404"/>
      <c r="DC7" s="404"/>
      <c r="DD7" s="404"/>
      <c r="DE7" s="404"/>
      <c r="DF7" s="404"/>
      <c r="DG7" s="404"/>
      <c r="DH7" s="404"/>
      <c r="DI7" s="404"/>
      <c r="DJ7" s="404"/>
      <c r="DK7" s="404"/>
      <c r="DL7" s="404"/>
      <c r="DM7" s="404"/>
      <c r="DN7" s="404"/>
      <c r="DO7" s="404"/>
      <c r="DP7" s="404"/>
      <c r="DQ7" s="404"/>
      <c r="DR7" s="404"/>
      <c r="DS7" s="404"/>
      <c r="DT7" s="404"/>
      <c r="DU7" s="404"/>
      <c r="DV7" s="404"/>
      <c r="DW7" s="404"/>
      <c r="DX7" s="404"/>
      <c r="DY7" s="404"/>
      <c r="DZ7" s="404"/>
      <c r="EA7" s="404"/>
      <c r="EB7" s="404"/>
      <c r="EC7" s="404"/>
      <c r="ED7" s="404"/>
      <c r="EE7" s="404"/>
      <c r="EF7" s="404"/>
      <c r="EG7" s="404"/>
      <c r="EH7" s="404"/>
      <c r="EI7" s="404"/>
      <c r="EJ7" s="404"/>
      <c r="EK7" s="404"/>
      <c r="EL7" s="404"/>
      <c r="EM7" s="404"/>
      <c r="EN7" s="404"/>
      <c r="EO7" s="404"/>
      <c r="EP7" s="404"/>
      <c r="EQ7" s="404"/>
      <c r="ER7" s="404"/>
      <c r="ES7" s="404"/>
      <c r="ET7" s="404"/>
      <c r="EU7" s="404"/>
      <c r="EV7" s="404"/>
      <c r="EW7" s="404"/>
      <c r="EX7" s="404"/>
      <c r="EY7" s="404"/>
      <c r="EZ7" s="404"/>
      <c r="FA7" s="404">
        <v>6</v>
      </c>
      <c r="FB7" s="404">
        <v>6</v>
      </c>
      <c r="FC7" s="404">
        <v>6</v>
      </c>
      <c r="FD7" s="404">
        <v>1</v>
      </c>
      <c r="FE7" s="404"/>
      <c r="FF7" s="404"/>
      <c r="FG7" s="404"/>
      <c r="FH7" s="404"/>
      <c r="FI7" s="404"/>
      <c r="FJ7" s="404"/>
      <c r="FK7" s="404">
        <v>1</v>
      </c>
      <c r="FL7" s="404">
        <v>1</v>
      </c>
      <c r="FM7" s="404">
        <v>1</v>
      </c>
      <c r="FN7" s="404">
        <v>1</v>
      </c>
      <c r="FO7" s="404">
        <v>1</v>
      </c>
      <c r="FP7" s="404">
        <v>5</v>
      </c>
      <c r="FQ7" s="404">
        <v>5</v>
      </c>
      <c r="FR7" s="404">
        <v>5</v>
      </c>
      <c r="FS7" s="404">
        <v>5</v>
      </c>
      <c r="FT7" s="404">
        <v>5</v>
      </c>
      <c r="FU7" s="404">
        <v>4</v>
      </c>
      <c r="FV7" s="404">
        <v>4</v>
      </c>
      <c r="FW7" s="404">
        <v>4</v>
      </c>
      <c r="FX7" s="404">
        <v>3</v>
      </c>
      <c r="FY7" s="404">
        <v>3</v>
      </c>
      <c r="FZ7" s="404"/>
      <c r="GA7" s="404"/>
      <c r="GB7" s="404"/>
      <c r="GC7" s="404"/>
      <c r="GD7" s="404"/>
      <c r="GE7" s="404"/>
      <c r="GF7" s="404"/>
      <c r="GG7" s="404"/>
      <c r="GH7" s="404"/>
      <c r="GI7" s="404"/>
      <c r="GJ7" s="404"/>
      <c r="GK7" s="404"/>
      <c r="GL7" s="404"/>
      <c r="GM7" s="404"/>
      <c r="GN7" s="404"/>
      <c r="GO7" s="404">
        <v>13</v>
      </c>
      <c r="GP7" s="404">
        <v>13</v>
      </c>
      <c r="GQ7" s="404">
        <v>13</v>
      </c>
      <c r="GR7" s="404">
        <v>10</v>
      </c>
      <c r="GS7" s="404">
        <v>5</v>
      </c>
      <c r="GT7" s="404"/>
      <c r="GU7" s="404"/>
      <c r="GV7" s="404"/>
      <c r="GW7" s="404"/>
      <c r="GX7" s="404"/>
      <c r="GY7" s="404"/>
      <c r="GZ7" s="404"/>
      <c r="HA7" s="404"/>
      <c r="HB7" s="404"/>
      <c r="HC7" s="404"/>
      <c r="HD7" s="404"/>
      <c r="HE7" s="404"/>
      <c r="HF7" s="404"/>
      <c r="HG7" s="404"/>
      <c r="HH7" s="404"/>
      <c r="HI7" s="404"/>
      <c r="HJ7" s="404"/>
      <c r="HK7" s="404"/>
      <c r="HL7" s="404"/>
      <c r="HM7" s="404"/>
      <c r="HN7" s="404"/>
      <c r="HO7" s="404"/>
      <c r="HP7" s="404"/>
      <c r="HQ7" s="404"/>
      <c r="HR7" s="404"/>
      <c r="HS7" s="404"/>
      <c r="HT7" s="404"/>
      <c r="HU7" s="404"/>
      <c r="HV7" s="404"/>
      <c r="HW7" s="404"/>
      <c r="HX7" s="404"/>
      <c r="HY7" s="404"/>
      <c r="HZ7" s="404"/>
      <c r="IA7" s="404"/>
      <c r="IB7" s="404"/>
      <c r="IC7" s="404"/>
      <c r="ID7" s="404"/>
      <c r="IE7" s="404"/>
      <c r="IF7" s="404"/>
      <c r="IG7" s="404"/>
      <c r="IH7" s="404"/>
      <c r="II7" s="404"/>
      <c r="IJ7" s="404"/>
      <c r="IK7" s="404"/>
      <c r="IL7" s="404"/>
      <c r="IM7" s="404"/>
      <c r="IN7" s="404"/>
      <c r="IO7" s="404"/>
      <c r="IP7" s="404"/>
      <c r="IQ7" s="404"/>
      <c r="IR7" s="404"/>
      <c r="IS7" s="404"/>
      <c r="IT7" s="404"/>
      <c r="IU7" s="404"/>
      <c r="IV7" s="404"/>
      <c r="IW7" s="404"/>
      <c r="IX7" s="404"/>
      <c r="IY7" s="404"/>
      <c r="IZ7" s="404"/>
      <c r="JA7" s="404"/>
      <c r="JB7" s="404"/>
      <c r="JC7" s="404"/>
      <c r="JD7" s="404"/>
      <c r="JE7" s="404"/>
      <c r="JF7" s="404"/>
      <c r="JG7" s="404"/>
      <c r="JH7" s="404"/>
      <c r="JI7" s="404"/>
      <c r="JJ7" s="404"/>
      <c r="JK7" s="404"/>
      <c r="JL7" s="404"/>
      <c r="JM7" s="404"/>
      <c r="JN7" s="404"/>
      <c r="JO7" s="404"/>
      <c r="JP7" s="404"/>
      <c r="JQ7" s="404"/>
      <c r="JR7" s="404"/>
      <c r="JS7" s="404"/>
      <c r="JT7" s="404"/>
      <c r="JU7" s="404"/>
      <c r="JV7" s="404"/>
      <c r="JW7" s="404"/>
      <c r="JX7" s="404"/>
      <c r="JY7" s="404"/>
      <c r="JZ7" s="404"/>
      <c r="KA7" s="404"/>
      <c r="KB7" s="404"/>
      <c r="KC7" s="404"/>
      <c r="KD7" s="404"/>
      <c r="KE7" s="404"/>
      <c r="KF7" s="404"/>
      <c r="KG7" s="404"/>
      <c r="KH7" s="404"/>
      <c r="KI7" s="404"/>
      <c r="KJ7" s="404"/>
      <c r="KK7" s="404"/>
      <c r="KL7" s="404"/>
      <c r="KM7" s="404"/>
      <c r="KN7" s="404"/>
      <c r="KO7" s="404"/>
      <c r="KP7" s="404">
        <v>78</v>
      </c>
      <c r="KQ7" s="404">
        <v>78</v>
      </c>
      <c r="KR7" s="405">
        <v>78</v>
      </c>
      <c r="KS7" s="404">
        <v>58</v>
      </c>
      <c r="KT7" s="404">
        <v>21</v>
      </c>
    </row>
    <row r="8" spans="1:306" ht="14.5" customHeight="1" x14ac:dyDescent="0.25">
      <c r="A8" s="288" t="s">
        <v>93</v>
      </c>
      <c r="B8" s="404"/>
      <c r="C8" s="404"/>
      <c r="D8" s="404"/>
      <c r="E8" s="404"/>
      <c r="F8" s="404"/>
      <c r="G8" s="404"/>
      <c r="H8" s="404"/>
      <c r="I8" s="404"/>
      <c r="J8" s="404"/>
      <c r="K8" s="404"/>
      <c r="L8" s="404"/>
      <c r="M8" s="404"/>
      <c r="N8" s="404"/>
      <c r="O8" s="404"/>
      <c r="P8" s="404"/>
      <c r="Q8" s="404"/>
      <c r="R8" s="404"/>
      <c r="S8" s="404"/>
      <c r="T8" s="404"/>
      <c r="U8" s="404"/>
      <c r="V8" s="404"/>
      <c r="W8" s="404"/>
      <c r="X8" s="404"/>
      <c r="Y8" s="404"/>
      <c r="Z8" s="404"/>
      <c r="AA8" s="404"/>
      <c r="AB8" s="404"/>
      <c r="AC8" s="404"/>
      <c r="AD8" s="404"/>
      <c r="AE8" s="404"/>
      <c r="AF8" s="404"/>
      <c r="AG8" s="404"/>
      <c r="AH8" s="404"/>
      <c r="AI8" s="404"/>
      <c r="AJ8" s="404"/>
      <c r="AK8" s="404"/>
      <c r="AL8" s="404"/>
      <c r="AM8" s="404"/>
      <c r="AN8" s="404"/>
      <c r="AO8" s="404"/>
      <c r="AP8" s="404"/>
      <c r="AQ8" s="404"/>
      <c r="AR8" s="404"/>
      <c r="AS8" s="404"/>
      <c r="AT8" s="404"/>
      <c r="AU8" s="404">
        <v>1</v>
      </c>
      <c r="AV8" s="404">
        <v>1</v>
      </c>
      <c r="AW8" s="404">
        <v>1</v>
      </c>
      <c r="AX8" s="404">
        <v>1</v>
      </c>
      <c r="AY8" s="404">
        <v>1</v>
      </c>
      <c r="AZ8" s="404">
        <v>3</v>
      </c>
      <c r="BA8" s="404">
        <v>3</v>
      </c>
      <c r="BB8" s="404">
        <v>3</v>
      </c>
      <c r="BC8" s="404">
        <v>3</v>
      </c>
      <c r="BD8" s="404">
        <v>3</v>
      </c>
      <c r="BE8" s="404">
        <v>3</v>
      </c>
      <c r="BF8" s="404">
        <v>3</v>
      </c>
      <c r="BG8" s="404">
        <v>3</v>
      </c>
      <c r="BH8" s="404">
        <v>3</v>
      </c>
      <c r="BI8" s="404">
        <v>3</v>
      </c>
      <c r="BJ8" s="404">
        <v>1</v>
      </c>
      <c r="BK8" s="404">
        <v>1</v>
      </c>
      <c r="BL8" s="404">
        <v>1</v>
      </c>
      <c r="BM8" s="404">
        <v>1</v>
      </c>
      <c r="BN8" s="404">
        <v>1</v>
      </c>
      <c r="BO8" s="404">
        <v>5</v>
      </c>
      <c r="BP8" s="404">
        <v>5</v>
      </c>
      <c r="BQ8" s="404">
        <v>5</v>
      </c>
      <c r="BR8" s="404">
        <v>5</v>
      </c>
      <c r="BS8" s="404">
        <v>5</v>
      </c>
      <c r="BT8" s="404"/>
      <c r="BU8" s="404"/>
      <c r="BV8" s="404"/>
      <c r="BW8" s="404"/>
      <c r="BX8" s="404"/>
      <c r="BY8" s="404"/>
      <c r="BZ8" s="404"/>
      <c r="CA8" s="404"/>
      <c r="CB8" s="404"/>
      <c r="CC8" s="404"/>
      <c r="CD8" s="404">
        <v>5</v>
      </c>
      <c r="CE8" s="404">
        <v>5</v>
      </c>
      <c r="CF8" s="404">
        <v>5</v>
      </c>
      <c r="CG8" s="404">
        <v>5</v>
      </c>
      <c r="CH8" s="404">
        <v>5</v>
      </c>
      <c r="CI8" s="404"/>
      <c r="CJ8" s="404"/>
      <c r="CK8" s="404"/>
      <c r="CL8" s="404"/>
      <c r="CM8" s="404"/>
      <c r="CN8" s="404"/>
      <c r="CO8" s="404"/>
      <c r="CP8" s="404"/>
      <c r="CQ8" s="404"/>
      <c r="CR8" s="404"/>
      <c r="CS8" s="404"/>
      <c r="CT8" s="404"/>
      <c r="CU8" s="404"/>
      <c r="CV8" s="404"/>
      <c r="CW8" s="404"/>
      <c r="CX8" s="404"/>
      <c r="CY8" s="404"/>
      <c r="CZ8" s="404"/>
      <c r="DA8" s="404"/>
      <c r="DB8" s="404"/>
      <c r="DC8" s="404"/>
      <c r="DD8" s="404"/>
      <c r="DE8" s="404"/>
      <c r="DF8" s="404"/>
      <c r="DG8" s="404"/>
      <c r="DH8" s="404"/>
      <c r="DI8" s="404"/>
      <c r="DJ8" s="404"/>
      <c r="DK8" s="404"/>
      <c r="DL8" s="404"/>
      <c r="DM8" s="404"/>
      <c r="DN8" s="404"/>
      <c r="DO8" s="404"/>
      <c r="DP8" s="404"/>
      <c r="DQ8" s="404"/>
      <c r="DR8" s="404"/>
      <c r="DS8" s="404"/>
      <c r="DT8" s="404"/>
      <c r="DU8" s="404"/>
      <c r="DV8" s="404"/>
      <c r="DW8" s="404"/>
      <c r="DX8" s="404"/>
      <c r="DY8" s="404"/>
      <c r="DZ8" s="404"/>
      <c r="EA8" s="404"/>
      <c r="EB8" s="404"/>
      <c r="EC8" s="404"/>
      <c r="ED8" s="404"/>
      <c r="EE8" s="404"/>
      <c r="EF8" s="404"/>
      <c r="EG8" s="404"/>
      <c r="EH8" s="404"/>
      <c r="EI8" s="404"/>
      <c r="EJ8" s="404"/>
      <c r="EK8" s="404"/>
      <c r="EL8" s="404"/>
      <c r="EM8" s="404"/>
      <c r="EN8" s="404"/>
      <c r="EO8" s="404"/>
      <c r="EP8" s="404"/>
      <c r="EQ8" s="404"/>
      <c r="ER8" s="404"/>
      <c r="ES8" s="404"/>
      <c r="ET8" s="404"/>
      <c r="EU8" s="404"/>
      <c r="EV8" s="404"/>
      <c r="EW8" s="404"/>
      <c r="EX8" s="404"/>
      <c r="EY8" s="404"/>
      <c r="EZ8" s="404"/>
      <c r="FA8" s="404">
        <v>3</v>
      </c>
      <c r="FB8" s="404">
        <v>3</v>
      </c>
      <c r="FC8" s="404">
        <v>3</v>
      </c>
      <c r="FD8" s="404">
        <v>3</v>
      </c>
      <c r="FE8" s="404">
        <v>3</v>
      </c>
      <c r="FF8" s="404"/>
      <c r="FG8" s="404"/>
      <c r="FH8" s="404"/>
      <c r="FI8" s="404"/>
      <c r="FJ8" s="404"/>
      <c r="FK8" s="404">
        <v>16</v>
      </c>
      <c r="FL8" s="404">
        <v>16</v>
      </c>
      <c r="FM8" s="404">
        <v>16</v>
      </c>
      <c r="FN8" s="404">
        <v>16</v>
      </c>
      <c r="FO8" s="404">
        <v>16</v>
      </c>
      <c r="FP8" s="404"/>
      <c r="FQ8" s="404"/>
      <c r="FR8" s="404"/>
      <c r="FS8" s="404"/>
      <c r="FT8" s="404"/>
      <c r="FU8" s="404">
        <v>1</v>
      </c>
      <c r="FV8" s="404">
        <v>1</v>
      </c>
      <c r="FW8" s="404">
        <v>1</v>
      </c>
      <c r="FX8" s="404">
        <v>1</v>
      </c>
      <c r="FY8" s="404">
        <v>1</v>
      </c>
      <c r="FZ8" s="404"/>
      <c r="GA8" s="404"/>
      <c r="GB8" s="404"/>
      <c r="GC8" s="404"/>
      <c r="GD8" s="404"/>
      <c r="GE8" s="404"/>
      <c r="GF8" s="404"/>
      <c r="GG8" s="404"/>
      <c r="GH8" s="404"/>
      <c r="GI8" s="404"/>
      <c r="GJ8" s="404"/>
      <c r="GK8" s="404"/>
      <c r="GL8" s="404"/>
      <c r="GM8" s="404"/>
      <c r="GN8" s="404"/>
      <c r="GO8" s="404"/>
      <c r="GP8" s="404"/>
      <c r="GQ8" s="404"/>
      <c r="GR8" s="404"/>
      <c r="GS8" s="404"/>
      <c r="GT8" s="404"/>
      <c r="GU8" s="404"/>
      <c r="GV8" s="404"/>
      <c r="GW8" s="404"/>
      <c r="GX8" s="404"/>
      <c r="GY8" s="404"/>
      <c r="GZ8" s="404"/>
      <c r="HA8" s="404"/>
      <c r="HB8" s="404"/>
      <c r="HC8" s="404"/>
      <c r="HD8" s="404"/>
      <c r="HE8" s="404"/>
      <c r="HF8" s="404"/>
      <c r="HG8" s="404"/>
      <c r="HH8" s="404"/>
      <c r="HI8" s="404"/>
      <c r="HJ8" s="404"/>
      <c r="HK8" s="404"/>
      <c r="HL8" s="404"/>
      <c r="HM8" s="404"/>
      <c r="HN8" s="404"/>
      <c r="HO8" s="404"/>
      <c r="HP8" s="404"/>
      <c r="HQ8" s="404"/>
      <c r="HR8" s="404"/>
      <c r="HS8" s="404"/>
      <c r="HT8" s="404"/>
      <c r="HU8" s="404"/>
      <c r="HV8" s="404"/>
      <c r="HW8" s="404"/>
      <c r="HX8" s="404"/>
      <c r="HY8" s="404"/>
      <c r="HZ8" s="404"/>
      <c r="IA8" s="404"/>
      <c r="IB8" s="404"/>
      <c r="IC8" s="404"/>
      <c r="ID8" s="404"/>
      <c r="IE8" s="404"/>
      <c r="IF8" s="404"/>
      <c r="IG8" s="404"/>
      <c r="IH8" s="404"/>
      <c r="II8" s="404"/>
      <c r="IJ8" s="404"/>
      <c r="IK8" s="404"/>
      <c r="IL8" s="404"/>
      <c r="IM8" s="404"/>
      <c r="IN8" s="404"/>
      <c r="IO8" s="404"/>
      <c r="IP8" s="404"/>
      <c r="IQ8" s="404"/>
      <c r="IR8" s="404"/>
      <c r="IS8" s="404"/>
      <c r="IT8" s="404"/>
      <c r="IU8" s="404"/>
      <c r="IV8" s="404"/>
      <c r="IW8" s="404"/>
      <c r="IX8" s="404"/>
      <c r="IY8" s="404"/>
      <c r="IZ8" s="404"/>
      <c r="JA8" s="404"/>
      <c r="JB8" s="404"/>
      <c r="JC8" s="404"/>
      <c r="JD8" s="404"/>
      <c r="JE8" s="404"/>
      <c r="JF8" s="404"/>
      <c r="JG8" s="404"/>
      <c r="JH8" s="404"/>
      <c r="JI8" s="404"/>
      <c r="JJ8" s="404"/>
      <c r="JK8" s="404"/>
      <c r="JL8" s="404"/>
      <c r="JM8" s="404"/>
      <c r="JN8" s="404"/>
      <c r="JO8" s="404"/>
      <c r="JP8" s="404"/>
      <c r="JQ8" s="404"/>
      <c r="JR8" s="404"/>
      <c r="JS8" s="404"/>
      <c r="JT8" s="404"/>
      <c r="JU8" s="404"/>
      <c r="JV8" s="404"/>
      <c r="JW8" s="404"/>
      <c r="JX8" s="404"/>
      <c r="JY8" s="404"/>
      <c r="JZ8" s="404"/>
      <c r="KA8" s="404"/>
      <c r="KB8" s="404"/>
      <c r="KC8" s="404"/>
      <c r="KD8" s="404"/>
      <c r="KE8" s="404"/>
      <c r="KF8" s="404"/>
      <c r="KG8" s="404"/>
      <c r="KH8" s="404"/>
      <c r="KI8" s="404"/>
      <c r="KJ8" s="404"/>
      <c r="KK8" s="404"/>
      <c r="KL8" s="404"/>
      <c r="KM8" s="404"/>
      <c r="KN8" s="404"/>
      <c r="KO8" s="404"/>
      <c r="KP8" s="404">
        <v>38</v>
      </c>
      <c r="KQ8" s="404">
        <v>38</v>
      </c>
      <c r="KR8" s="405">
        <v>38</v>
      </c>
      <c r="KS8" s="404">
        <v>38</v>
      </c>
      <c r="KT8" s="404">
        <v>38</v>
      </c>
    </row>
    <row r="9" spans="1:306" ht="14.5" customHeight="1" x14ac:dyDescent="0.25">
      <c r="A9" s="288" t="s">
        <v>94</v>
      </c>
      <c r="B9" s="404"/>
      <c r="C9" s="404"/>
      <c r="D9" s="404"/>
      <c r="E9" s="404"/>
      <c r="F9" s="404"/>
      <c r="G9" s="404"/>
      <c r="H9" s="404"/>
      <c r="I9" s="404"/>
      <c r="J9" s="404"/>
      <c r="K9" s="404"/>
      <c r="L9" s="404"/>
      <c r="M9" s="404"/>
      <c r="N9" s="404"/>
      <c r="O9" s="404"/>
      <c r="P9" s="404"/>
      <c r="Q9" s="404"/>
      <c r="R9" s="404"/>
      <c r="S9" s="404"/>
      <c r="T9" s="404"/>
      <c r="U9" s="404"/>
      <c r="V9" s="404"/>
      <c r="W9" s="404"/>
      <c r="X9" s="404"/>
      <c r="Y9" s="404"/>
      <c r="Z9" s="404"/>
      <c r="AA9" s="404"/>
      <c r="AB9" s="404"/>
      <c r="AC9" s="404"/>
      <c r="AD9" s="404"/>
      <c r="AE9" s="404"/>
      <c r="AF9" s="404"/>
      <c r="AG9" s="404"/>
      <c r="AH9" s="404"/>
      <c r="AI9" s="404"/>
      <c r="AJ9" s="404"/>
      <c r="AK9" s="404"/>
      <c r="AL9" s="404"/>
      <c r="AM9" s="404"/>
      <c r="AN9" s="404"/>
      <c r="AO9" s="404"/>
      <c r="AP9" s="404"/>
      <c r="AQ9" s="404"/>
      <c r="AR9" s="404"/>
      <c r="AS9" s="404"/>
      <c r="AT9" s="404"/>
      <c r="AU9" s="404">
        <v>3</v>
      </c>
      <c r="AV9" s="404">
        <v>3</v>
      </c>
      <c r="AW9" s="404">
        <v>3</v>
      </c>
      <c r="AX9" s="404">
        <v>3</v>
      </c>
      <c r="AY9" s="404">
        <v>3</v>
      </c>
      <c r="AZ9" s="404"/>
      <c r="BA9" s="404"/>
      <c r="BB9" s="404"/>
      <c r="BC9" s="404"/>
      <c r="BD9" s="404"/>
      <c r="BE9" s="404"/>
      <c r="BF9" s="404"/>
      <c r="BG9" s="404"/>
      <c r="BH9" s="404"/>
      <c r="BI9" s="404"/>
      <c r="BJ9" s="404"/>
      <c r="BK9" s="404"/>
      <c r="BL9" s="404"/>
      <c r="BM9" s="404"/>
      <c r="BN9" s="404"/>
      <c r="BO9" s="404"/>
      <c r="BP9" s="404"/>
      <c r="BQ9" s="404"/>
      <c r="BR9" s="404"/>
      <c r="BS9" s="404"/>
      <c r="BT9" s="404">
        <v>6</v>
      </c>
      <c r="BU9" s="404">
        <v>6</v>
      </c>
      <c r="BV9" s="404">
        <v>6</v>
      </c>
      <c r="BW9" s="404">
        <v>6</v>
      </c>
      <c r="BX9" s="404">
        <v>6</v>
      </c>
      <c r="BY9" s="404">
        <v>4</v>
      </c>
      <c r="BZ9" s="404">
        <v>4</v>
      </c>
      <c r="CA9" s="404">
        <v>4</v>
      </c>
      <c r="CB9" s="404">
        <v>4</v>
      </c>
      <c r="CC9" s="404">
        <v>4</v>
      </c>
      <c r="CD9" s="404">
        <v>1</v>
      </c>
      <c r="CE9" s="404">
        <v>1</v>
      </c>
      <c r="CF9" s="404">
        <v>1</v>
      </c>
      <c r="CG9" s="404">
        <v>1</v>
      </c>
      <c r="CH9" s="404">
        <v>1</v>
      </c>
      <c r="CI9" s="404">
        <v>4</v>
      </c>
      <c r="CJ9" s="404">
        <v>4</v>
      </c>
      <c r="CK9" s="404">
        <v>4</v>
      </c>
      <c r="CL9" s="404">
        <v>4</v>
      </c>
      <c r="CM9" s="404">
        <v>4</v>
      </c>
      <c r="CN9" s="404"/>
      <c r="CO9" s="404"/>
      <c r="CP9" s="404"/>
      <c r="CQ9" s="404"/>
      <c r="CR9" s="404"/>
      <c r="CS9" s="404">
        <v>12</v>
      </c>
      <c r="CT9" s="404">
        <v>12</v>
      </c>
      <c r="CU9" s="404">
        <v>12</v>
      </c>
      <c r="CV9" s="404">
        <v>12</v>
      </c>
      <c r="CW9" s="404">
        <v>11</v>
      </c>
      <c r="CX9" s="404">
        <v>5</v>
      </c>
      <c r="CY9" s="404">
        <v>5</v>
      </c>
      <c r="CZ9" s="404">
        <v>5</v>
      </c>
      <c r="DA9" s="404">
        <v>5</v>
      </c>
      <c r="DB9" s="404">
        <v>5</v>
      </c>
      <c r="DC9" s="404"/>
      <c r="DD9" s="404"/>
      <c r="DE9" s="404"/>
      <c r="DF9" s="404"/>
      <c r="DG9" s="404"/>
      <c r="DH9" s="404"/>
      <c r="DI9" s="404"/>
      <c r="DJ9" s="404"/>
      <c r="DK9" s="404"/>
      <c r="DL9" s="404"/>
      <c r="DM9" s="404"/>
      <c r="DN9" s="404"/>
      <c r="DO9" s="404"/>
      <c r="DP9" s="404"/>
      <c r="DQ9" s="404"/>
      <c r="DR9" s="404"/>
      <c r="DS9" s="404"/>
      <c r="DT9" s="404"/>
      <c r="DU9" s="404"/>
      <c r="DV9" s="404"/>
      <c r="DW9" s="404"/>
      <c r="DX9" s="404"/>
      <c r="DY9" s="404"/>
      <c r="DZ9" s="404"/>
      <c r="EA9" s="404"/>
      <c r="EB9" s="404"/>
      <c r="EC9" s="404"/>
      <c r="ED9" s="404"/>
      <c r="EE9" s="404"/>
      <c r="EF9" s="404"/>
      <c r="EG9" s="404">
        <v>6</v>
      </c>
      <c r="EH9" s="404">
        <v>6</v>
      </c>
      <c r="EI9" s="404">
        <v>6</v>
      </c>
      <c r="EJ9" s="404">
        <v>6</v>
      </c>
      <c r="EK9" s="404">
        <v>6</v>
      </c>
      <c r="EL9" s="404">
        <v>11</v>
      </c>
      <c r="EM9" s="404">
        <v>11</v>
      </c>
      <c r="EN9" s="404">
        <v>11</v>
      </c>
      <c r="EO9" s="404">
        <v>11</v>
      </c>
      <c r="EP9" s="404">
        <v>10</v>
      </c>
      <c r="EQ9" s="404">
        <v>2</v>
      </c>
      <c r="ER9" s="404">
        <v>2</v>
      </c>
      <c r="ES9" s="404">
        <v>2</v>
      </c>
      <c r="ET9" s="404">
        <v>2</v>
      </c>
      <c r="EU9" s="404">
        <v>1</v>
      </c>
      <c r="EV9" s="404">
        <v>1</v>
      </c>
      <c r="EW9" s="404">
        <v>1</v>
      </c>
      <c r="EX9" s="404">
        <v>1</v>
      </c>
      <c r="EY9" s="404">
        <v>1</v>
      </c>
      <c r="EZ9" s="404">
        <v>1</v>
      </c>
      <c r="FA9" s="404"/>
      <c r="FB9" s="404"/>
      <c r="FC9" s="404"/>
      <c r="FD9" s="404"/>
      <c r="FE9" s="404"/>
      <c r="FF9" s="404">
        <v>7</v>
      </c>
      <c r="FG9" s="404">
        <v>7</v>
      </c>
      <c r="FH9" s="404">
        <v>7</v>
      </c>
      <c r="FI9" s="404">
        <v>7</v>
      </c>
      <c r="FJ9" s="404">
        <v>5</v>
      </c>
      <c r="FK9" s="404"/>
      <c r="FL9" s="404"/>
      <c r="FM9" s="404"/>
      <c r="FN9" s="404"/>
      <c r="FO9" s="404"/>
      <c r="FP9" s="404"/>
      <c r="FQ9" s="404"/>
      <c r="FR9" s="404"/>
      <c r="FS9" s="404"/>
      <c r="FT9" s="404"/>
      <c r="FU9" s="404"/>
      <c r="FV9" s="404"/>
      <c r="FW9" s="404"/>
      <c r="FX9" s="404"/>
      <c r="FY9" s="404"/>
      <c r="FZ9" s="404">
        <v>5</v>
      </c>
      <c r="GA9" s="404">
        <v>5</v>
      </c>
      <c r="GB9" s="404">
        <v>5</v>
      </c>
      <c r="GC9" s="404">
        <v>5</v>
      </c>
      <c r="GD9" s="404">
        <v>5</v>
      </c>
      <c r="GE9" s="404">
        <v>8</v>
      </c>
      <c r="GF9" s="404">
        <v>8</v>
      </c>
      <c r="GG9" s="404">
        <v>8</v>
      </c>
      <c r="GH9" s="404">
        <v>8</v>
      </c>
      <c r="GI9" s="404">
        <v>7</v>
      </c>
      <c r="GJ9" s="404"/>
      <c r="GK9" s="404"/>
      <c r="GL9" s="404"/>
      <c r="GM9" s="404"/>
      <c r="GN9" s="404"/>
      <c r="GO9" s="404"/>
      <c r="GP9" s="404"/>
      <c r="GQ9" s="404"/>
      <c r="GR9" s="404"/>
      <c r="GS9" s="404"/>
      <c r="GT9" s="404"/>
      <c r="GU9" s="404"/>
      <c r="GV9" s="404"/>
      <c r="GW9" s="404"/>
      <c r="GX9" s="404"/>
      <c r="GY9" s="404"/>
      <c r="GZ9" s="404"/>
      <c r="HA9" s="404"/>
      <c r="HB9" s="404"/>
      <c r="HC9" s="404"/>
      <c r="HD9" s="404"/>
      <c r="HE9" s="404"/>
      <c r="HF9" s="404"/>
      <c r="HG9" s="404"/>
      <c r="HH9" s="404"/>
      <c r="HI9" s="404"/>
      <c r="HJ9" s="404"/>
      <c r="HK9" s="404"/>
      <c r="HL9" s="404"/>
      <c r="HM9" s="404"/>
      <c r="HN9" s="404"/>
      <c r="HO9" s="404"/>
      <c r="HP9" s="404"/>
      <c r="HQ9" s="404"/>
      <c r="HR9" s="404"/>
      <c r="HS9" s="404"/>
      <c r="HT9" s="404"/>
      <c r="HU9" s="404"/>
      <c r="HV9" s="404"/>
      <c r="HW9" s="404"/>
      <c r="HX9" s="404"/>
      <c r="HY9" s="404"/>
      <c r="HZ9" s="404"/>
      <c r="IA9" s="404"/>
      <c r="IB9" s="404"/>
      <c r="IC9" s="404"/>
      <c r="ID9" s="404"/>
      <c r="IE9" s="404"/>
      <c r="IF9" s="404"/>
      <c r="IG9" s="404"/>
      <c r="IH9" s="404"/>
      <c r="II9" s="404"/>
      <c r="IJ9" s="404"/>
      <c r="IK9" s="404"/>
      <c r="IL9" s="404"/>
      <c r="IM9" s="404"/>
      <c r="IN9" s="404"/>
      <c r="IO9" s="404"/>
      <c r="IP9" s="404"/>
      <c r="IQ9" s="404"/>
      <c r="IR9" s="404"/>
      <c r="IS9" s="404"/>
      <c r="IT9" s="404"/>
      <c r="IU9" s="404"/>
      <c r="IV9" s="404"/>
      <c r="IW9" s="404"/>
      <c r="IX9" s="404"/>
      <c r="IY9" s="404"/>
      <c r="IZ9" s="404"/>
      <c r="JA9" s="404"/>
      <c r="JB9" s="404"/>
      <c r="JC9" s="404"/>
      <c r="JD9" s="404"/>
      <c r="JE9" s="404"/>
      <c r="JF9" s="404"/>
      <c r="JG9" s="404"/>
      <c r="JH9" s="404"/>
      <c r="JI9" s="404"/>
      <c r="JJ9" s="404"/>
      <c r="JK9" s="404"/>
      <c r="JL9" s="404"/>
      <c r="JM9" s="404"/>
      <c r="JN9" s="404"/>
      <c r="JO9" s="404"/>
      <c r="JP9" s="404"/>
      <c r="JQ9" s="404"/>
      <c r="JR9" s="404"/>
      <c r="JS9" s="404"/>
      <c r="JT9" s="404"/>
      <c r="JU9" s="404"/>
      <c r="JV9" s="404"/>
      <c r="JW9" s="404"/>
      <c r="JX9" s="404"/>
      <c r="JY9" s="404"/>
      <c r="JZ9" s="404"/>
      <c r="KA9" s="404"/>
      <c r="KB9" s="404"/>
      <c r="KC9" s="404"/>
      <c r="KD9" s="404"/>
      <c r="KE9" s="404"/>
      <c r="KF9" s="404"/>
      <c r="KG9" s="404"/>
      <c r="KH9" s="404"/>
      <c r="KI9" s="404"/>
      <c r="KJ9" s="404"/>
      <c r="KK9" s="404"/>
      <c r="KL9" s="404"/>
      <c r="KM9" s="404"/>
      <c r="KN9" s="404"/>
      <c r="KO9" s="404"/>
      <c r="KP9" s="404">
        <v>75</v>
      </c>
      <c r="KQ9" s="404">
        <v>75</v>
      </c>
      <c r="KR9" s="405">
        <v>75</v>
      </c>
      <c r="KS9" s="404">
        <v>75</v>
      </c>
      <c r="KT9" s="404">
        <v>69</v>
      </c>
    </row>
    <row r="10" spans="1:306" ht="14.5" customHeight="1" x14ac:dyDescent="0.25">
      <c r="A10" s="288" t="s">
        <v>95</v>
      </c>
      <c r="B10" s="404"/>
      <c r="C10" s="404"/>
      <c r="D10" s="404"/>
      <c r="E10" s="404"/>
      <c r="F10" s="404"/>
      <c r="G10" s="404"/>
      <c r="H10" s="404"/>
      <c r="I10" s="404"/>
      <c r="J10" s="404"/>
      <c r="K10" s="404"/>
      <c r="L10" s="404"/>
      <c r="M10" s="404"/>
      <c r="N10" s="404"/>
      <c r="O10" s="404"/>
      <c r="P10" s="404"/>
      <c r="Q10" s="404"/>
      <c r="R10" s="404"/>
      <c r="S10" s="404"/>
      <c r="T10" s="404"/>
      <c r="U10" s="404"/>
      <c r="V10" s="404"/>
      <c r="W10" s="404"/>
      <c r="X10" s="404"/>
      <c r="Y10" s="404"/>
      <c r="Z10" s="404"/>
      <c r="AA10" s="404"/>
      <c r="AB10" s="404"/>
      <c r="AC10" s="404"/>
      <c r="AD10" s="404"/>
      <c r="AE10" s="404"/>
      <c r="AF10" s="404"/>
      <c r="AG10" s="404"/>
      <c r="AH10" s="404"/>
      <c r="AI10" s="404"/>
      <c r="AJ10" s="404"/>
      <c r="AK10" s="404"/>
      <c r="AL10" s="404"/>
      <c r="AM10" s="404"/>
      <c r="AN10" s="404"/>
      <c r="AO10" s="404"/>
      <c r="AP10" s="404"/>
      <c r="AQ10" s="404"/>
      <c r="AR10" s="404"/>
      <c r="AS10" s="404"/>
      <c r="AT10" s="404"/>
      <c r="AU10" s="404"/>
      <c r="AV10" s="404"/>
      <c r="AW10" s="404"/>
      <c r="AX10" s="404"/>
      <c r="AY10" s="404"/>
      <c r="AZ10" s="404"/>
      <c r="BA10" s="404"/>
      <c r="BB10" s="404"/>
      <c r="BC10" s="404"/>
      <c r="BD10" s="404"/>
      <c r="BE10" s="404"/>
      <c r="BF10" s="404"/>
      <c r="BG10" s="404"/>
      <c r="BH10" s="404"/>
      <c r="BI10" s="404"/>
      <c r="BJ10" s="404"/>
      <c r="BK10" s="404"/>
      <c r="BL10" s="404"/>
      <c r="BM10" s="404"/>
      <c r="BN10" s="404"/>
      <c r="BO10" s="404"/>
      <c r="BP10" s="404"/>
      <c r="BQ10" s="404"/>
      <c r="BR10" s="404"/>
      <c r="BS10" s="404"/>
      <c r="BT10" s="404"/>
      <c r="BU10" s="404"/>
      <c r="BV10" s="404"/>
      <c r="BW10" s="404"/>
      <c r="BX10" s="404"/>
      <c r="BY10" s="404"/>
      <c r="BZ10" s="404"/>
      <c r="CA10" s="404"/>
      <c r="CB10" s="404"/>
      <c r="CC10" s="404"/>
      <c r="CD10" s="404"/>
      <c r="CE10" s="404"/>
      <c r="CF10" s="404"/>
      <c r="CG10" s="404"/>
      <c r="CH10" s="404"/>
      <c r="CI10" s="404"/>
      <c r="CJ10" s="404"/>
      <c r="CK10" s="404"/>
      <c r="CL10" s="404"/>
      <c r="CM10" s="404"/>
      <c r="CN10" s="404"/>
      <c r="CO10" s="404"/>
      <c r="CP10" s="404"/>
      <c r="CQ10" s="404"/>
      <c r="CR10" s="404"/>
      <c r="CS10" s="404"/>
      <c r="CT10" s="404"/>
      <c r="CU10" s="404"/>
      <c r="CV10" s="404"/>
      <c r="CW10" s="404"/>
      <c r="CX10" s="404"/>
      <c r="CY10" s="404"/>
      <c r="CZ10" s="404"/>
      <c r="DA10" s="404"/>
      <c r="DB10" s="404"/>
      <c r="DC10" s="404">
        <v>6</v>
      </c>
      <c r="DD10" s="404">
        <v>6</v>
      </c>
      <c r="DE10" s="404">
        <v>6</v>
      </c>
      <c r="DF10" s="404">
        <v>6</v>
      </c>
      <c r="DG10" s="404">
        <v>6</v>
      </c>
      <c r="DH10" s="404">
        <v>4</v>
      </c>
      <c r="DI10" s="404">
        <v>4</v>
      </c>
      <c r="DJ10" s="404">
        <v>4</v>
      </c>
      <c r="DK10" s="404">
        <v>4</v>
      </c>
      <c r="DL10" s="404">
        <v>4</v>
      </c>
      <c r="DM10" s="404">
        <v>8</v>
      </c>
      <c r="DN10" s="404">
        <v>8</v>
      </c>
      <c r="DO10" s="404">
        <v>8</v>
      </c>
      <c r="DP10" s="404">
        <v>8</v>
      </c>
      <c r="DQ10" s="404">
        <v>8</v>
      </c>
      <c r="DR10" s="404">
        <v>8</v>
      </c>
      <c r="DS10" s="404">
        <v>8</v>
      </c>
      <c r="DT10" s="404">
        <v>8</v>
      </c>
      <c r="DU10" s="404">
        <v>8</v>
      </c>
      <c r="DV10" s="404">
        <v>8</v>
      </c>
      <c r="DW10" s="404"/>
      <c r="DX10" s="404"/>
      <c r="DY10" s="404"/>
      <c r="DZ10" s="404"/>
      <c r="EA10" s="404"/>
      <c r="EB10" s="404"/>
      <c r="EC10" s="404"/>
      <c r="ED10" s="404"/>
      <c r="EE10" s="404"/>
      <c r="EF10" s="404"/>
      <c r="EG10" s="404"/>
      <c r="EH10" s="404"/>
      <c r="EI10" s="404"/>
      <c r="EJ10" s="404"/>
      <c r="EK10" s="404"/>
      <c r="EL10" s="404"/>
      <c r="EM10" s="404"/>
      <c r="EN10" s="404"/>
      <c r="EO10" s="404"/>
      <c r="EP10" s="404"/>
      <c r="EQ10" s="404"/>
      <c r="ER10" s="404"/>
      <c r="ES10" s="404"/>
      <c r="ET10" s="404"/>
      <c r="EU10" s="404"/>
      <c r="EV10" s="404"/>
      <c r="EW10" s="404"/>
      <c r="EX10" s="404"/>
      <c r="EY10" s="404"/>
      <c r="EZ10" s="404"/>
      <c r="FA10" s="404"/>
      <c r="FB10" s="404"/>
      <c r="FC10" s="404"/>
      <c r="FD10" s="404"/>
      <c r="FE10" s="404"/>
      <c r="FF10" s="404"/>
      <c r="FG10" s="404"/>
      <c r="FH10" s="404"/>
      <c r="FI10" s="404"/>
      <c r="FJ10" s="404"/>
      <c r="FK10" s="404"/>
      <c r="FL10" s="404"/>
      <c r="FM10" s="404"/>
      <c r="FN10" s="404"/>
      <c r="FO10" s="404"/>
      <c r="FP10" s="404"/>
      <c r="FQ10" s="404"/>
      <c r="FR10" s="404"/>
      <c r="FS10" s="404"/>
      <c r="FT10" s="404"/>
      <c r="FU10" s="404"/>
      <c r="FV10" s="404"/>
      <c r="FW10" s="404"/>
      <c r="FX10" s="404"/>
      <c r="FY10" s="404"/>
      <c r="FZ10" s="404"/>
      <c r="GA10" s="404"/>
      <c r="GB10" s="404"/>
      <c r="GC10" s="404"/>
      <c r="GD10" s="404"/>
      <c r="GE10" s="404"/>
      <c r="GF10" s="404"/>
      <c r="GG10" s="404"/>
      <c r="GH10" s="404"/>
      <c r="GI10" s="404"/>
      <c r="GJ10" s="404"/>
      <c r="GK10" s="404"/>
      <c r="GL10" s="404"/>
      <c r="GM10" s="404"/>
      <c r="GN10" s="404"/>
      <c r="GO10" s="404"/>
      <c r="GP10" s="404"/>
      <c r="GQ10" s="404"/>
      <c r="GR10" s="404"/>
      <c r="GS10" s="404"/>
      <c r="GT10" s="404">
        <v>8</v>
      </c>
      <c r="GU10" s="404">
        <v>8</v>
      </c>
      <c r="GV10" s="404">
        <v>8</v>
      </c>
      <c r="GW10" s="404">
        <v>8</v>
      </c>
      <c r="GX10" s="404">
        <v>8</v>
      </c>
      <c r="GY10" s="404">
        <v>7</v>
      </c>
      <c r="GZ10" s="404">
        <v>7</v>
      </c>
      <c r="HA10" s="404">
        <v>7</v>
      </c>
      <c r="HB10" s="404">
        <v>7</v>
      </c>
      <c r="HC10" s="404">
        <v>7</v>
      </c>
      <c r="HD10" s="404"/>
      <c r="HE10" s="404"/>
      <c r="HF10" s="404"/>
      <c r="HG10" s="404"/>
      <c r="HH10" s="404"/>
      <c r="HI10" s="404">
        <v>3</v>
      </c>
      <c r="HJ10" s="404">
        <v>3</v>
      </c>
      <c r="HK10" s="404">
        <v>3</v>
      </c>
      <c r="HL10" s="404">
        <v>3</v>
      </c>
      <c r="HM10" s="404"/>
      <c r="HN10" s="404">
        <v>4</v>
      </c>
      <c r="HO10" s="404">
        <v>4</v>
      </c>
      <c r="HP10" s="404">
        <v>4</v>
      </c>
      <c r="HQ10" s="404">
        <v>3</v>
      </c>
      <c r="HR10" s="404"/>
      <c r="HS10" s="404"/>
      <c r="HT10" s="404"/>
      <c r="HU10" s="404"/>
      <c r="HV10" s="404"/>
      <c r="HW10" s="404"/>
      <c r="HX10" s="404">
        <v>7</v>
      </c>
      <c r="HY10" s="404">
        <v>7</v>
      </c>
      <c r="HZ10" s="404">
        <v>7</v>
      </c>
      <c r="IA10" s="404">
        <v>2</v>
      </c>
      <c r="IB10" s="404"/>
      <c r="IC10" s="404">
        <v>5</v>
      </c>
      <c r="ID10" s="404">
        <v>5</v>
      </c>
      <c r="IE10" s="404">
        <v>5</v>
      </c>
      <c r="IF10" s="404">
        <v>5</v>
      </c>
      <c r="IG10" s="404"/>
      <c r="IH10" s="404">
        <v>5</v>
      </c>
      <c r="II10" s="404">
        <v>5</v>
      </c>
      <c r="IJ10" s="404"/>
      <c r="IK10" s="404">
        <v>1</v>
      </c>
      <c r="IL10" s="404"/>
      <c r="IM10" s="404">
        <v>5</v>
      </c>
      <c r="IN10" s="404">
        <v>5</v>
      </c>
      <c r="IO10" s="404">
        <v>2</v>
      </c>
      <c r="IP10" s="404">
        <v>3</v>
      </c>
      <c r="IQ10" s="404"/>
      <c r="IR10" s="404"/>
      <c r="IS10" s="404"/>
      <c r="IT10" s="404"/>
      <c r="IU10" s="404"/>
      <c r="IV10" s="404"/>
      <c r="IW10" s="404">
        <v>8</v>
      </c>
      <c r="IX10" s="404">
        <v>8</v>
      </c>
      <c r="IY10" s="404">
        <v>4</v>
      </c>
      <c r="IZ10" s="404">
        <v>6</v>
      </c>
      <c r="JA10" s="404"/>
      <c r="JB10" s="404">
        <v>1</v>
      </c>
      <c r="JC10" s="404">
        <v>1</v>
      </c>
      <c r="JD10" s="404"/>
      <c r="JE10" s="404"/>
      <c r="JF10" s="404"/>
      <c r="JG10" s="404">
        <v>3</v>
      </c>
      <c r="JH10" s="404">
        <v>3</v>
      </c>
      <c r="JI10" s="404"/>
      <c r="JJ10" s="404"/>
      <c r="JK10" s="404"/>
      <c r="JL10" s="404">
        <v>5</v>
      </c>
      <c r="JM10" s="404">
        <v>5</v>
      </c>
      <c r="JN10" s="404"/>
      <c r="JO10" s="404">
        <v>3</v>
      </c>
      <c r="JP10" s="404"/>
      <c r="JQ10" s="404"/>
      <c r="JR10" s="404"/>
      <c r="JS10" s="404"/>
      <c r="JT10" s="404"/>
      <c r="JU10" s="404"/>
      <c r="JV10" s="404"/>
      <c r="JW10" s="404"/>
      <c r="JX10" s="404"/>
      <c r="JY10" s="404"/>
      <c r="JZ10" s="404"/>
      <c r="KA10" s="404"/>
      <c r="KB10" s="404"/>
      <c r="KC10" s="404"/>
      <c r="KD10" s="404"/>
      <c r="KE10" s="404"/>
      <c r="KF10" s="404"/>
      <c r="KG10" s="404"/>
      <c r="KH10" s="404"/>
      <c r="KI10" s="404"/>
      <c r="KJ10" s="404"/>
      <c r="KK10" s="404"/>
      <c r="KL10" s="404"/>
      <c r="KM10" s="404"/>
      <c r="KN10" s="404"/>
      <c r="KO10" s="404"/>
      <c r="KP10" s="404">
        <v>87</v>
      </c>
      <c r="KQ10" s="404">
        <v>87</v>
      </c>
      <c r="KR10" s="405">
        <v>66</v>
      </c>
      <c r="KS10" s="404">
        <v>67</v>
      </c>
      <c r="KT10" s="404">
        <v>41</v>
      </c>
    </row>
    <row r="11" spans="1:306" ht="14.5" customHeight="1" x14ac:dyDescent="0.25">
      <c r="A11" s="288" t="s">
        <v>96</v>
      </c>
      <c r="B11" s="404"/>
      <c r="C11" s="404"/>
      <c r="D11" s="404"/>
      <c r="E11" s="404"/>
      <c r="F11" s="404"/>
      <c r="G11" s="404"/>
      <c r="H11" s="404"/>
      <c r="I11" s="404"/>
      <c r="J11" s="404"/>
      <c r="K11" s="404"/>
      <c r="L11" s="404"/>
      <c r="M11" s="404"/>
      <c r="N11" s="404"/>
      <c r="O11" s="404"/>
      <c r="P11" s="404"/>
      <c r="Q11" s="404">
        <v>2</v>
      </c>
      <c r="R11" s="404">
        <v>2</v>
      </c>
      <c r="S11" s="404">
        <v>2</v>
      </c>
      <c r="T11" s="404"/>
      <c r="U11" s="404"/>
      <c r="V11" s="404"/>
      <c r="W11" s="404"/>
      <c r="X11" s="404"/>
      <c r="Y11" s="404"/>
      <c r="Z11" s="404"/>
      <c r="AA11" s="404"/>
      <c r="AB11" s="404"/>
      <c r="AC11" s="404"/>
      <c r="AD11" s="404"/>
      <c r="AE11" s="404"/>
      <c r="AF11" s="404">
        <v>2</v>
      </c>
      <c r="AG11" s="404">
        <v>2</v>
      </c>
      <c r="AH11" s="404">
        <v>2</v>
      </c>
      <c r="AI11" s="404"/>
      <c r="AJ11" s="404"/>
      <c r="AK11" s="404"/>
      <c r="AL11" s="404"/>
      <c r="AM11" s="404"/>
      <c r="AN11" s="404"/>
      <c r="AO11" s="404"/>
      <c r="AP11" s="404"/>
      <c r="AQ11" s="404"/>
      <c r="AR11" s="404"/>
      <c r="AS11" s="404"/>
      <c r="AT11" s="404"/>
      <c r="AU11" s="404"/>
      <c r="AV11" s="404"/>
      <c r="AW11" s="404"/>
      <c r="AX11" s="404"/>
      <c r="AY11" s="404"/>
      <c r="AZ11" s="404">
        <v>1</v>
      </c>
      <c r="BA11" s="404">
        <v>1</v>
      </c>
      <c r="BB11" s="404">
        <v>1</v>
      </c>
      <c r="BC11" s="404">
        <v>1</v>
      </c>
      <c r="BD11" s="404"/>
      <c r="BE11" s="404"/>
      <c r="BF11" s="404"/>
      <c r="BG11" s="404"/>
      <c r="BH11" s="404"/>
      <c r="BI11" s="404"/>
      <c r="BJ11" s="404">
        <v>2</v>
      </c>
      <c r="BK11" s="404">
        <v>2</v>
      </c>
      <c r="BL11" s="404">
        <v>2</v>
      </c>
      <c r="BM11" s="404"/>
      <c r="BN11" s="404"/>
      <c r="BO11" s="404"/>
      <c r="BP11" s="404"/>
      <c r="BQ11" s="404"/>
      <c r="BR11" s="404"/>
      <c r="BS11" s="404"/>
      <c r="BT11" s="404">
        <v>1</v>
      </c>
      <c r="BU11" s="404">
        <v>1</v>
      </c>
      <c r="BV11" s="404">
        <v>1</v>
      </c>
      <c r="BW11" s="404"/>
      <c r="BX11" s="404"/>
      <c r="BY11" s="404"/>
      <c r="BZ11" s="404"/>
      <c r="CA11" s="404"/>
      <c r="CB11" s="404"/>
      <c r="CC11" s="404"/>
      <c r="CD11" s="404">
        <v>1</v>
      </c>
      <c r="CE11" s="404">
        <v>1</v>
      </c>
      <c r="CF11" s="404"/>
      <c r="CG11" s="404"/>
      <c r="CH11" s="404"/>
      <c r="CI11" s="404"/>
      <c r="CJ11" s="404"/>
      <c r="CK11" s="404"/>
      <c r="CL11" s="404"/>
      <c r="CM11" s="404"/>
      <c r="CN11" s="404"/>
      <c r="CO11" s="404"/>
      <c r="CP11" s="404"/>
      <c r="CQ11" s="404"/>
      <c r="CR11" s="404"/>
      <c r="CS11" s="404"/>
      <c r="CT11" s="404"/>
      <c r="CU11" s="404"/>
      <c r="CV11" s="404"/>
      <c r="CW11" s="404"/>
      <c r="CX11" s="404"/>
      <c r="CY11" s="404"/>
      <c r="CZ11" s="404"/>
      <c r="DA11" s="404"/>
      <c r="DB11" s="404"/>
      <c r="DC11" s="404"/>
      <c r="DD11" s="404"/>
      <c r="DE11" s="404"/>
      <c r="DF11" s="404"/>
      <c r="DG11" s="404"/>
      <c r="DH11" s="404"/>
      <c r="DI11" s="404"/>
      <c r="DJ11" s="404"/>
      <c r="DK11" s="404"/>
      <c r="DL11" s="404"/>
      <c r="DM11" s="404"/>
      <c r="DN11" s="404"/>
      <c r="DO11" s="404"/>
      <c r="DP11" s="404"/>
      <c r="DQ11" s="404"/>
      <c r="DR11" s="404"/>
      <c r="DS11" s="404"/>
      <c r="DT11" s="404"/>
      <c r="DU11" s="404"/>
      <c r="DV11" s="404"/>
      <c r="DW11" s="404">
        <v>13</v>
      </c>
      <c r="DX11" s="404">
        <v>13</v>
      </c>
      <c r="DY11" s="404">
        <v>13</v>
      </c>
      <c r="DZ11" s="404">
        <v>11</v>
      </c>
      <c r="EA11" s="404"/>
      <c r="EB11" s="404">
        <v>22</v>
      </c>
      <c r="EC11" s="404">
        <v>22</v>
      </c>
      <c r="ED11" s="404">
        <v>22</v>
      </c>
      <c r="EE11" s="404">
        <v>15</v>
      </c>
      <c r="EF11" s="404"/>
      <c r="EG11" s="404"/>
      <c r="EH11" s="404"/>
      <c r="EI11" s="404"/>
      <c r="EJ11" s="404"/>
      <c r="EK11" s="404"/>
      <c r="EL11" s="404"/>
      <c r="EM11" s="404"/>
      <c r="EN11" s="404"/>
      <c r="EO11" s="404"/>
      <c r="EP11" s="404"/>
      <c r="EQ11" s="404"/>
      <c r="ER11" s="404"/>
      <c r="ES11" s="404"/>
      <c r="ET11" s="404"/>
      <c r="EU11" s="404"/>
      <c r="EV11" s="404"/>
      <c r="EW11" s="404"/>
      <c r="EX11" s="404"/>
      <c r="EY11" s="404"/>
      <c r="EZ11" s="404"/>
      <c r="FA11" s="404"/>
      <c r="FB11" s="404"/>
      <c r="FC11" s="404"/>
      <c r="FD11" s="404"/>
      <c r="FE11" s="404"/>
      <c r="FF11" s="404"/>
      <c r="FG11" s="404"/>
      <c r="FH11" s="404"/>
      <c r="FI11" s="404"/>
      <c r="FJ11" s="404"/>
      <c r="FK11" s="404"/>
      <c r="FL11" s="404"/>
      <c r="FM11" s="404"/>
      <c r="FN11" s="404"/>
      <c r="FO11" s="404"/>
      <c r="FP11" s="404"/>
      <c r="FQ11" s="404"/>
      <c r="FR11" s="404"/>
      <c r="FS11" s="404"/>
      <c r="FT11" s="404"/>
      <c r="FU11" s="404">
        <v>10</v>
      </c>
      <c r="FV11" s="404">
        <v>10</v>
      </c>
      <c r="FW11" s="404">
        <v>9</v>
      </c>
      <c r="FX11" s="404">
        <v>7</v>
      </c>
      <c r="FY11" s="404"/>
      <c r="FZ11" s="404">
        <v>3</v>
      </c>
      <c r="GA11" s="404">
        <v>3</v>
      </c>
      <c r="GB11" s="404">
        <v>3</v>
      </c>
      <c r="GC11" s="404">
        <v>3</v>
      </c>
      <c r="GD11" s="404"/>
      <c r="GE11" s="404"/>
      <c r="GF11" s="404"/>
      <c r="GG11" s="404"/>
      <c r="GH11" s="404"/>
      <c r="GI11" s="404"/>
      <c r="GJ11" s="404">
        <v>4</v>
      </c>
      <c r="GK11" s="404">
        <v>4</v>
      </c>
      <c r="GL11" s="404">
        <v>4</v>
      </c>
      <c r="GM11" s="404"/>
      <c r="GN11" s="404"/>
      <c r="GO11" s="404"/>
      <c r="GP11" s="404"/>
      <c r="GQ11" s="404"/>
      <c r="GR11" s="404"/>
      <c r="GS11" s="404"/>
      <c r="GT11" s="404"/>
      <c r="GU11" s="404"/>
      <c r="GV11" s="404"/>
      <c r="GW11" s="404"/>
      <c r="GX11" s="404"/>
      <c r="GY11" s="404"/>
      <c r="GZ11" s="404"/>
      <c r="HA11" s="404"/>
      <c r="HB11" s="404"/>
      <c r="HC11" s="404"/>
      <c r="HD11" s="404"/>
      <c r="HE11" s="404"/>
      <c r="HF11" s="404"/>
      <c r="HG11" s="404"/>
      <c r="HH11" s="404"/>
      <c r="HI11" s="404"/>
      <c r="HJ11" s="404"/>
      <c r="HK11" s="404"/>
      <c r="HL11" s="404"/>
      <c r="HM11" s="404"/>
      <c r="HN11" s="404"/>
      <c r="HO11" s="404"/>
      <c r="HP11" s="404"/>
      <c r="HQ11" s="404"/>
      <c r="HR11" s="404"/>
      <c r="HS11" s="404"/>
      <c r="HT11" s="404"/>
      <c r="HU11" s="404"/>
      <c r="HV11" s="404"/>
      <c r="HW11" s="404"/>
      <c r="HX11" s="404"/>
      <c r="HY11" s="404"/>
      <c r="HZ11" s="404"/>
      <c r="IA11" s="404"/>
      <c r="IB11" s="404"/>
      <c r="IC11" s="404"/>
      <c r="ID11" s="404"/>
      <c r="IE11" s="404"/>
      <c r="IF11" s="404"/>
      <c r="IG11" s="404"/>
      <c r="IH11" s="404">
        <v>2</v>
      </c>
      <c r="II11" s="404">
        <v>2</v>
      </c>
      <c r="IJ11" s="404"/>
      <c r="IK11" s="404"/>
      <c r="IL11" s="404"/>
      <c r="IM11" s="404">
        <v>9</v>
      </c>
      <c r="IN11" s="404">
        <v>9</v>
      </c>
      <c r="IO11" s="404">
        <v>2</v>
      </c>
      <c r="IP11" s="404">
        <v>6</v>
      </c>
      <c r="IQ11" s="404"/>
      <c r="IR11" s="404">
        <v>4</v>
      </c>
      <c r="IS11" s="404">
        <v>4</v>
      </c>
      <c r="IT11" s="404">
        <v>2</v>
      </c>
      <c r="IU11" s="404">
        <v>1</v>
      </c>
      <c r="IV11" s="404"/>
      <c r="IW11" s="404"/>
      <c r="IX11" s="404"/>
      <c r="IY11" s="404"/>
      <c r="IZ11" s="404"/>
      <c r="JA11" s="404"/>
      <c r="JB11" s="404"/>
      <c r="JC11" s="404"/>
      <c r="JD11" s="404"/>
      <c r="JE11" s="404"/>
      <c r="JF11" s="404"/>
      <c r="JG11" s="404"/>
      <c r="JH11" s="404"/>
      <c r="JI11" s="404"/>
      <c r="JJ11" s="404"/>
      <c r="JK11" s="404"/>
      <c r="JL11" s="404"/>
      <c r="JM11" s="404"/>
      <c r="JN11" s="404"/>
      <c r="JO11" s="404"/>
      <c r="JP11" s="404"/>
      <c r="JQ11" s="404">
        <v>14</v>
      </c>
      <c r="JR11" s="404">
        <v>14</v>
      </c>
      <c r="JS11" s="404">
        <v>8</v>
      </c>
      <c r="JT11" s="404">
        <v>4</v>
      </c>
      <c r="JU11" s="404"/>
      <c r="JV11" s="404"/>
      <c r="JW11" s="404"/>
      <c r="JX11" s="404"/>
      <c r="JY11" s="404"/>
      <c r="JZ11" s="404"/>
      <c r="KA11" s="404"/>
      <c r="KB11" s="404"/>
      <c r="KC11" s="404"/>
      <c r="KD11" s="404"/>
      <c r="KE11" s="404"/>
      <c r="KF11" s="404"/>
      <c r="KG11" s="404"/>
      <c r="KH11" s="404"/>
      <c r="KI11" s="404"/>
      <c r="KJ11" s="404"/>
      <c r="KK11" s="404"/>
      <c r="KL11" s="404"/>
      <c r="KM11" s="404"/>
      <c r="KN11" s="404"/>
      <c r="KO11" s="404"/>
      <c r="KP11" s="404">
        <v>90</v>
      </c>
      <c r="KQ11" s="404">
        <v>90</v>
      </c>
      <c r="KR11" s="405">
        <v>71</v>
      </c>
      <c r="KS11" s="404">
        <v>48</v>
      </c>
      <c r="KT11" s="404"/>
    </row>
    <row r="12" spans="1:306" ht="14.5" customHeight="1" x14ac:dyDescent="0.25">
      <c r="A12" s="288" t="s">
        <v>98</v>
      </c>
      <c r="B12" s="404"/>
      <c r="C12" s="404"/>
      <c r="D12" s="404"/>
      <c r="E12" s="404"/>
      <c r="F12" s="404"/>
      <c r="G12" s="404"/>
      <c r="H12" s="404"/>
      <c r="I12" s="404"/>
      <c r="J12" s="404"/>
      <c r="K12" s="404"/>
      <c r="L12" s="404"/>
      <c r="M12" s="404"/>
      <c r="N12" s="404"/>
      <c r="O12" s="404"/>
      <c r="P12" s="404"/>
      <c r="Q12" s="404"/>
      <c r="R12" s="404"/>
      <c r="S12" s="404"/>
      <c r="T12" s="404"/>
      <c r="U12" s="404"/>
      <c r="V12" s="404"/>
      <c r="W12" s="404"/>
      <c r="X12" s="404"/>
      <c r="Y12" s="404"/>
      <c r="Z12" s="404"/>
      <c r="AA12" s="404"/>
      <c r="AB12" s="404"/>
      <c r="AC12" s="404"/>
      <c r="AD12" s="404"/>
      <c r="AE12" s="404"/>
      <c r="AF12" s="404"/>
      <c r="AG12" s="404"/>
      <c r="AH12" s="404"/>
      <c r="AI12" s="404"/>
      <c r="AJ12" s="404"/>
      <c r="AK12" s="404"/>
      <c r="AL12" s="404"/>
      <c r="AM12" s="404"/>
      <c r="AN12" s="404"/>
      <c r="AO12" s="404"/>
      <c r="AP12" s="404"/>
      <c r="AQ12" s="404"/>
      <c r="AR12" s="404"/>
      <c r="AS12" s="404"/>
      <c r="AT12" s="404"/>
      <c r="AU12" s="404"/>
      <c r="AV12" s="404"/>
      <c r="AW12" s="404"/>
      <c r="AX12" s="404"/>
      <c r="AY12" s="404"/>
      <c r="AZ12" s="404"/>
      <c r="BA12" s="404"/>
      <c r="BB12" s="404"/>
      <c r="BC12" s="404"/>
      <c r="BD12" s="404"/>
      <c r="BE12" s="404"/>
      <c r="BF12" s="404"/>
      <c r="BG12" s="404"/>
      <c r="BH12" s="404"/>
      <c r="BI12" s="404"/>
      <c r="BJ12" s="404"/>
      <c r="BK12" s="404"/>
      <c r="BL12" s="404"/>
      <c r="BM12" s="404"/>
      <c r="BN12" s="404"/>
      <c r="BO12" s="404"/>
      <c r="BP12" s="404"/>
      <c r="BQ12" s="404"/>
      <c r="BR12" s="404"/>
      <c r="BS12" s="404"/>
      <c r="BT12" s="404"/>
      <c r="BU12" s="404"/>
      <c r="BV12" s="404"/>
      <c r="BW12" s="404"/>
      <c r="BX12" s="404"/>
      <c r="BY12" s="404"/>
      <c r="BZ12" s="404"/>
      <c r="CA12" s="404"/>
      <c r="CB12" s="404"/>
      <c r="CC12" s="404"/>
      <c r="CD12" s="404"/>
      <c r="CE12" s="404"/>
      <c r="CF12" s="404"/>
      <c r="CG12" s="404"/>
      <c r="CH12" s="404"/>
      <c r="CI12" s="404"/>
      <c r="CJ12" s="404"/>
      <c r="CK12" s="404"/>
      <c r="CL12" s="404"/>
      <c r="CM12" s="404"/>
      <c r="CN12" s="404"/>
      <c r="CO12" s="404"/>
      <c r="CP12" s="404"/>
      <c r="CQ12" s="404"/>
      <c r="CR12" s="404"/>
      <c r="CS12" s="404"/>
      <c r="CT12" s="404"/>
      <c r="CU12" s="404"/>
      <c r="CV12" s="404"/>
      <c r="CW12" s="404"/>
      <c r="CX12" s="404"/>
      <c r="CY12" s="404"/>
      <c r="CZ12" s="404"/>
      <c r="DA12" s="404"/>
      <c r="DB12" s="404"/>
      <c r="DC12" s="404"/>
      <c r="DD12" s="404"/>
      <c r="DE12" s="404"/>
      <c r="DF12" s="404"/>
      <c r="DG12" s="404"/>
      <c r="DH12" s="404"/>
      <c r="DI12" s="404"/>
      <c r="DJ12" s="404"/>
      <c r="DK12" s="404"/>
      <c r="DL12" s="404"/>
      <c r="DM12" s="404"/>
      <c r="DN12" s="404"/>
      <c r="DO12" s="404"/>
      <c r="DP12" s="404"/>
      <c r="DQ12" s="404"/>
      <c r="DR12" s="404"/>
      <c r="DS12" s="404"/>
      <c r="DT12" s="404"/>
      <c r="DU12" s="404"/>
      <c r="DV12" s="404"/>
      <c r="DW12" s="404">
        <v>31</v>
      </c>
      <c r="DX12" s="404">
        <v>31</v>
      </c>
      <c r="DY12" s="404">
        <v>31</v>
      </c>
      <c r="DZ12" s="404">
        <v>31</v>
      </c>
      <c r="EA12" s="404"/>
      <c r="EB12" s="404">
        <v>21</v>
      </c>
      <c r="EC12" s="404">
        <v>21</v>
      </c>
      <c r="ED12" s="404">
        <v>21</v>
      </c>
      <c r="EE12" s="404">
        <v>21</v>
      </c>
      <c r="EF12" s="404"/>
      <c r="EG12" s="404"/>
      <c r="EH12" s="404"/>
      <c r="EI12" s="404"/>
      <c r="EJ12" s="404"/>
      <c r="EK12" s="404"/>
      <c r="EL12" s="404"/>
      <c r="EM12" s="404"/>
      <c r="EN12" s="404"/>
      <c r="EO12" s="404"/>
      <c r="EP12" s="404"/>
      <c r="EQ12" s="404"/>
      <c r="ER12" s="404"/>
      <c r="ES12" s="404"/>
      <c r="ET12" s="404"/>
      <c r="EU12" s="404"/>
      <c r="EV12" s="404"/>
      <c r="EW12" s="404"/>
      <c r="EX12" s="404"/>
      <c r="EY12" s="404"/>
      <c r="EZ12" s="404"/>
      <c r="FA12" s="404"/>
      <c r="FB12" s="404"/>
      <c r="FC12" s="404"/>
      <c r="FD12" s="404"/>
      <c r="FE12" s="404"/>
      <c r="FF12" s="404"/>
      <c r="FG12" s="404"/>
      <c r="FH12" s="404"/>
      <c r="FI12" s="404"/>
      <c r="FJ12" s="404"/>
      <c r="FK12" s="404"/>
      <c r="FL12" s="404"/>
      <c r="FM12" s="404"/>
      <c r="FN12" s="404"/>
      <c r="FO12" s="404"/>
      <c r="FP12" s="404"/>
      <c r="FQ12" s="404"/>
      <c r="FR12" s="404"/>
      <c r="FS12" s="404"/>
      <c r="FT12" s="404"/>
      <c r="FU12" s="404"/>
      <c r="FV12" s="404"/>
      <c r="FW12" s="404"/>
      <c r="FX12" s="404"/>
      <c r="FY12" s="404"/>
      <c r="FZ12" s="404"/>
      <c r="GA12" s="404"/>
      <c r="GB12" s="404"/>
      <c r="GC12" s="404"/>
      <c r="GD12" s="404"/>
      <c r="GE12" s="404"/>
      <c r="GF12" s="404"/>
      <c r="GG12" s="404"/>
      <c r="GH12" s="404"/>
      <c r="GI12" s="404"/>
      <c r="GJ12" s="404"/>
      <c r="GK12" s="404"/>
      <c r="GL12" s="404"/>
      <c r="GM12" s="404"/>
      <c r="GN12" s="404"/>
      <c r="GO12" s="404"/>
      <c r="GP12" s="404"/>
      <c r="GQ12" s="404"/>
      <c r="GR12" s="404"/>
      <c r="GS12" s="404"/>
      <c r="GT12" s="404"/>
      <c r="GU12" s="404"/>
      <c r="GV12" s="404"/>
      <c r="GW12" s="404"/>
      <c r="GX12" s="404"/>
      <c r="GY12" s="404"/>
      <c r="GZ12" s="404"/>
      <c r="HA12" s="404"/>
      <c r="HB12" s="404"/>
      <c r="HC12" s="404"/>
      <c r="HD12" s="404">
        <v>2</v>
      </c>
      <c r="HE12" s="404">
        <v>2</v>
      </c>
      <c r="HF12" s="404">
        <v>2</v>
      </c>
      <c r="HG12" s="404">
        <v>2</v>
      </c>
      <c r="HH12" s="404"/>
      <c r="HI12" s="404">
        <v>10</v>
      </c>
      <c r="HJ12" s="404">
        <v>10</v>
      </c>
      <c r="HK12" s="404">
        <v>5</v>
      </c>
      <c r="HL12" s="404">
        <v>3</v>
      </c>
      <c r="HM12" s="404"/>
      <c r="HN12" s="404">
        <v>1</v>
      </c>
      <c r="HO12" s="404">
        <v>1</v>
      </c>
      <c r="HP12" s="404">
        <v>1</v>
      </c>
      <c r="HQ12" s="404"/>
      <c r="HR12" s="404"/>
      <c r="HS12" s="404">
        <v>9</v>
      </c>
      <c r="HT12" s="404">
        <v>9</v>
      </c>
      <c r="HU12" s="404">
        <v>9</v>
      </c>
      <c r="HV12" s="404">
        <v>3</v>
      </c>
      <c r="HW12" s="404"/>
      <c r="HX12" s="404"/>
      <c r="HY12" s="404"/>
      <c r="HZ12" s="404"/>
      <c r="IA12" s="404"/>
      <c r="IB12" s="404"/>
      <c r="IC12" s="404"/>
      <c r="ID12" s="404"/>
      <c r="IE12" s="404"/>
      <c r="IF12" s="404"/>
      <c r="IG12" s="404"/>
      <c r="IH12" s="404"/>
      <c r="II12" s="404"/>
      <c r="IJ12" s="404"/>
      <c r="IK12" s="404"/>
      <c r="IL12" s="404"/>
      <c r="IM12" s="404"/>
      <c r="IN12" s="404"/>
      <c r="IO12" s="404"/>
      <c r="IP12" s="404"/>
      <c r="IQ12" s="404"/>
      <c r="IR12" s="404"/>
      <c r="IS12" s="404"/>
      <c r="IT12" s="404"/>
      <c r="IU12" s="404"/>
      <c r="IV12" s="404"/>
      <c r="IW12" s="404">
        <v>30</v>
      </c>
      <c r="IX12" s="404">
        <v>30</v>
      </c>
      <c r="IY12" s="404">
        <v>30</v>
      </c>
      <c r="IZ12" s="404">
        <v>30</v>
      </c>
      <c r="JA12" s="404"/>
      <c r="JB12" s="404">
        <v>12</v>
      </c>
      <c r="JC12" s="404">
        <v>12</v>
      </c>
      <c r="JD12" s="404">
        <v>12</v>
      </c>
      <c r="JE12" s="404">
        <v>12</v>
      </c>
      <c r="JF12" s="404"/>
      <c r="JG12" s="404"/>
      <c r="JH12" s="404"/>
      <c r="JI12" s="404"/>
      <c r="JJ12" s="404"/>
      <c r="JK12" s="404"/>
      <c r="JL12" s="404">
        <v>18</v>
      </c>
      <c r="JM12" s="404">
        <v>18</v>
      </c>
      <c r="JN12" s="404">
        <v>18</v>
      </c>
      <c r="JO12" s="404">
        <v>18</v>
      </c>
      <c r="JP12" s="404"/>
      <c r="JQ12" s="404"/>
      <c r="JR12" s="404"/>
      <c r="JS12" s="404"/>
      <c r="JT12" s="404"/>
      <c r="JU12" s="404"/>
      <c r="JV12" s="404"/>
      <c r="JW12" s="404"/>
      <c r="JX12" s="404"/>
      <c r="JY12" s="404"/>
      <c r="JZ12" s="404"/>
      <c r="KA12" s="404"/>
      <c r="KB12" s="404"/>
      <c r="KC12" s="404"/>
      <c r="KD12" s="404"/>
      <c r="KE12" s="404"/>
      <c r="KF12" s="404"/>
      <c r="KG12" s="404"/>
      <c r="KH12" s="404"/>
      <c r="KI12" s="404"/>
      <c r="KJ12" s="404"/>
      <c r="KK12" s="404"/>
      <c r="KL12" s="404"/>
      <c r="KM12" s="404"/>
      <c r="KN12" s="404"/>
      <c r="KO12" s="404"/>
      <c r="KP12" s="404">
        <v>134</v>
      </c>
      <c r="KQ12" s="404">
        <v>134</v>
      </c>
      <c r="KR12" s="405">
        <v>129</v>
      </c>
      <c r="KS12" s="404">
        <v>120</v>
      </c>
      <c r="KT12" s="404"/>
    </row>
    <row r="13" spans="1:306" ht="14.5" customHeight="1" x14ac:dyDescent="0.25">
      <c r="A13" s="288" t="s">
        <v>99</v>
      </c>
      <c r="B13" s="404"/>
      <c r="C13" s="404"/>
      <c r="D13" s="404"/>
      <c r="E13" s="404"/>
      <c r="F13" s="404"/>
      <c r="G13" s="404"/>
      <c r="H13" s="404"/>
      <c r="I13" s="404"/>
      <c r="J13" s="404"/>
      <c r="K13" s="404"/>
      <c r="L13" s="404"/>
      <c r="M13" s="404"/>
      <c r="N13" s="404"/>
      <c r="O13" s="404"/>
      <c r="P13" s="404"/>
      <c r="Q13" s="404"/>
      <c r="R13" s="404"/>
      <c r="S13" s="404"/>
      <c r="T13" s="404"/>
      <c r="U13" s="404"/>
      <c r="V13" s="404"/>
      <c r="W13" s="404"/>
      <c r="X13" s="404"/>
      <c r="Y13" s="404"/>
      <c r="Z13" s="404"/>
      <c r="AA13" s="404"/>
      <c r="AB13" s="404"/>
      <c r="AC13" s="404"/>
      <c r="AD13" s="404"/>
      <c r="AE13" s="404"/>
      <c r="AF13" s="404"/>
      <c r="AG13" s="404"/>
      <c r="AH13" s="404"/>
      <c r="AI13" s="404"/>
      <c r="AJ13" s="404"/>
      <c r="AK13" s="404"/>
      <c r="AL13" s="404"/>
      <c r="AM13" s="404"/>
      <c r="AN13" s="404"/>
      <c r="AO13" s="404"/>
      <c r="AP13" s="404"/>
      <c r="AQ13" s="404"/>
      <c r="AR13" s="404"/>
      <c r="AS13" s="404"/>
      <c r="AT13" s="404"/>
      <c r="AU13" s="404">
        <v>1</v>
      </c>
      <c r="AV13" s="404">
        <v>1</v>
      </c>
      <c r="AW13" s="404">
        <v>1</v>
      </c>
      <c r="AX13" s="404"/>
      <c r="AY13" s="404"/>
      <c r="AZ13" s="404"/>
      <c r="BA13" s="404"/>
      <c r="BB13" s="404"/>
      <c r="BC13" s="404"/>
      <c r="BD13" s="404"/>
      <c r="BE13" s="404"/>
      <c r="BF13" s="404"/>
      <c r="BG13" s="404"/>
      <c r="BH13" s="404"/>
      <c r="BI13" s="404"/>
      <c r="BJ13" s="404"/>
      <c r="BK13" s="404"/>
      <c r="BL13" s="404"/>
      <c r="BM13" s="404"/>
      <c r="BN13" s="404"/>
      <c r="BO13" s="404"/>
      <c r="BP13" s="404"/>
      <c r="BQ13" s="404"/>
      <c r="BR13" s="404"/>
      <c r="BS13" s="404"/>
      <c r="BT13" s="404"/>
      <c r="BU13" s="404"/>
      <c r="BV13" s="404"/>
      <c r="BW13" s="404"/>
      <c r="BX13" s="404"/>
      <c r="BY13" s="404"/>
      <c r="BZ13" s="404"/>
      <c r="CA13" s="404"/>
      <c r="CB13" s="404"/>
      <c r="CC13" s="404"/>
      <c r="CD13" s="404"/>
      <c r="CE13" s="404"/>
      <c r="CF13" s="404"/>
      <c r="CG13" s="404"/>
      <c r="CH13" s="404"/>
      <c r="CI13" s="404"/>
      <c r="CJ13" s="404"/>
      <c r="CK13" s="404"/>
      <c r="CL13" s="404"/>
      <c r="CM13" s="404"/>
      <c r="CN13" s="404"/>
      <c r="CO13" s="404"/>
      <c r="CP13" s="404"/>
      <c r="CQ13" s="404"/>
      <c r="CR13" s="404"/>
      <c r="CS13" s="404"/>
      <c r="CT13" s="404"/>
      <c r="CU13" s="404"/>
      <c r="CV13" s="404"/>
      <c r="CW13" s="404"/>
      <c r="CX13" s="404"/>
      <c r="CY13" s="404"/>
      <c r="CZ13" s="404"/>
      <c r="DA13" s="404"/>
      <c r="DB13" s="404"/>
      <c r="DC13" s="404"/>
      <c r="DD13" s="404"/>
      <c r="DE13" s="404"/>
      <c r="DF13" s="404"/>
      <c r="DG13" s="404"/>
      <c r="DH13" s="404"/>
      <c r="DI13" s="404"/>
      <c r="DJ13" s="404"/>
      <c r="DK13" s="404"/>
      <c r="DL13" s="404"/>
      <c r="DM13" s="404"/>
      <c r="DN13" s="404"/>
      <c r="DO13" s="404"/>
      <c r="DP13" s="404"/>
      <c r="DQ13" s="404"/>
      <c r="DR13" s="404"/>
      <c r="DS13" s="404"/>
      <c r="DT13" s="404"/>
      <c r="DU13" s="404"/>
      <c r="DV13" s="404"/>
      <c r="DW13" s="404"/>
      <c r="DX13" s="404"/>
      <c r="DY13" s="404"/>
      <c r="DZ13" s="404"/>
      <c r="EA13" s="404"/>
      <c r="EB13" s="404"/>
      <c r="EC13" s="404"/>
      <c r="ED13" s="404"/>
      <c r="EE13" s="404"/>
      <c r="EF13" s="404"/>
      <c r="EG13" s="404"/>
      <c r="EH13" s="404"/>
      <c r="EI13" s="404"/>
      <c r="EJ13" s="404"/>
      <c r="EK13" s="404"/>
      <c r="EL13" s="404"/>
      <c r="EM13" s="404"/>
      <c r="EN13" s="404"/>
      <c r="EO13" s="404"/>
      <c r="EP13" s="404"/>
      <c r="EQ13" s="404"/>
      <c r="ER13" s="404"/>
      <c r="ES13" s="404"/>
      <c r="ET13" s="404"/>
      <c r="EU13" s="404"/>
      <c r="EV13" s="404"/>
      <c r="EW13" s="404"/>
      <c r="EX13" s="404"/>
      <c r="EY13" s="404"/>
      <c r="EZ13" s="404"/>
      <c r="FA13" s="404"/>
      <c r="FB13" s="404"/>
      <c r="FC13" s="404"/>
      <c r="FD13" s="404"/>
      <c r="FE13" s="404"/>
      <c r="FF13" s="404"/>
      <c r="FG13" s="404"/>
      <c r="FH13" s="404"/>
      <c r="FI13" s="404"/>
      <c r="FJ13" s="404"/>
      <c r="FK13" s="404"/>
      <c r="FL13" s="404"/>
      <c r="FM13" s="404"/>
      <c r="FN13" s="404"/>
      <c r="FO13" s="404"/>
      <c r="FP13" s="404"/>
      <c r="FQ13" s="404"/>
      <c r="FR13" s="404"/>
      <c r="FS13" s="404"/>
      <c r="FT13" s="404"/>
      <c r="FU13" s="404"/>
      <c r="FV13" s="404"/>
      <c r="FW13" s="404"/>
      <c r="FX13" s="404"/>
      <c r="FY13" s="404"/>
      <c r="FZ13" s="404"/>
      <c r="GA13" s="404"/>
      <c r="GB13" s="404"/>
      <c r="GC13" s="404"/>
      <c r="GD13" s="404"/>
      <c r="GE13" s="404"/>
      <c r="GF13" s="404"/>
      <c r="GG13" s="404"/>
      <c r="GH13" s="404"/>
      <c r="GI13" s="404"/>
      <c r="GJ13" s="404"/>
      <c r="GK13" s="404"/>
      <c r="GL13" s="404"/>
      <c r="GM13" s="404"/>
      <c r="GN13" s="404"/>
      <c r="GO13" s="404"/>
      <c r="GP13" s="404"/>
      <c r="GQ13" s="404"/>
      <c r="GR13" s="404"/>
      <c r="GS13" s="404"/>
      <c r="GT13" s="404"/>
      <c r="GU13" s="404"/>
      <c r="GV13" s="404"/>
      <c r="GW13" s="404"/>
      <c r="GX13" s="404"/>
      <c r="GY13" s="404"/>
      <c r="GZ13" s="404"/>
      <c r="HA13" s="404"/>
      <c r="HB13" s="404"/>
      <c r="HC13" s="404"/>
      <c r="HD13" s="404"/>
      <c r="HE13" s="404"/>
      <c r="HF13" s="404"/>
      <c r="HG13" s="404"/>
      <c r="HH13" s="404"/>
      <c r="HI13" s="404"/>
      <c r="HJ13" s="404"/>
      <c r="HK13" s="404"/>
      <c r="HL13" s="404"/>
      <c r="HM13" s="404"/>
      <c r="HN13" s="404"/>
      <c r="HO13" s="404"/>
      <c r="HP13" s="404"/>
      <c r="HQ13" s="404"/>
      <c r="HR13" s="404"/>
      <c r="HS13" s="404"/>
      <c r="HT13" s="404"/>
      <c r="HU13" s="404"/>
      <c r="HV13" s="404"/>
      <c r="HW13" s="404"/>
      <c r="HX13" s="404"/>
      <c r="HY13" s="404"/>
      <c r="HZ13" s="404"/>
      <c r="IA13" s="404"/>
      <c r="IB13" s="404"/>
      <c r="IC13" s="404"/>
      <c r="ID13" s="404"/>
      <c r="IE13" s="404"/>
      <c r="IF13" s="404"/>
      <c r="IG13" s="404"/>
      <c r="IH13" s="404"/>
      <c r="II13" s="404"/>
      <c r="IJ13" s="404"/>
      <c r="IK13" s="404"/>
      <c r="IL13" s="404"/>
      <c r="IM13" s="404"/>
      <c r="IN13" s="404"/>
      <c r="IO13" s="404"/>
      <c r="IP13" s="404"/>
      <c r="IQ13" s="404"/>
      <c r="IR13" s="404"/>
      <c r="IS13" s="404"/>
      <c r="IT13" s="404"/>
      <c r="IU13" s="404"/>
      <c r="IV13" s="404"/>
      <c r="IW13" s="404"/>
      <c r="IX13" s="404"/>
      <c r="IY13" s="404"/>
      <c r="IZ13" s="404"/>
      <c r="JA13" s="404"/>
      <c r="JB13" s="404"/>
      <c r="JC13" s="404"/>
      <c r="JD13" s="404"/>
      <c r="JE13" s="404"/>
      <c r="JF13" s="404"/>
      <c r="JG13" s="404"/>
      <c r="JH13" s="404"/>
      <c r="JI13" s="404"/>
      <c r="JJ13" s="404"/>
      <c r="JK13" s="404"/>
      <c r="JL13" s="404"/>
      <c r="JM13" s="404"/>
      <c r="JN13" s="404"/>
      <c r="JO13" s="404"/>
      <c r="JP13" s="404"/>
      <c r="JQ13" s="404"/>
      <c r="JR13" s="404"/>
      <c r="JS13" s="404"/>
      <c r="JT13" s="404"/>
      <c r="JU13" s="404"/>
      <c r="JV13" s="404"/>
      <c r="JW13" s="404"/>
      <c r="JX13" s="404"/>
      <c r="JY13" s="404"/>
      <c r="JZ13" s="404"/>
      <c r="KA13" s="404"/>
      <c r="KB13" s="404"/>
      <c r="KC13" s="404"/>
      <c r="KD13" s="404"/>
      <c r="KE13" s="404"/>
      <c r="KF13" s="404"/>
      <c r="KG13" s="404"/>
      <c r="KH13" s="404"/>
      <c r="KI13" s="404"/>
      <c r="KJ13" s="404"/>
      <c r="KK13" s="404"/>
      <c r="KL13" s="404"/>
      <c r="KM13" s="404"/>
      <c r="KN13" s="404"/>
      <c r="KO13" s="404"/>
      <c r="KP13" s="404">
        <v>1</v>
      </c>
      <c r="KQ13" s="404">
        <v>1</v>
      </c>
      <c r="KR13" s="405">
        <v>1</v>
      </c>
      <c r="KS13" s="404"/>
      <c r="KT13" s="404"/>
    </row>
    <row r="14" spans="1:306" ht="14.5" customHeight="1" x14ac:dyDescent="0.25">
      <c r="A14" s="288" t="s">
        <v>100</v>
      </c>
      <c r="B14" s="404"/>
      <c r="C14" s="404"/>
      <c r="D14" s="404"/>
      <c r="E14" s="404"/>
      <c r="F14" s="404"/>
      <c r="G14" s="404"/>
      <c r="H14" s="404"/>
      <c r="I14" s="404"/>
      <c r="J14" s="404"/>
      <c r="K14" s="404"/>
      <c r="L14" s="404"/>
      <c r="M14" s="404"/>
      <c r="N14" s="404"/>
      <c r="O14" s="404"/>
      <c r="P14" s="404"/>
      <c r="Q14" s="404"/>
      <c r="R14" s="404"/>
      <c r="S14" s="404"/>
      <c r="T14" s="404"/>
      <c r="U14" s="404"/>
      <c r="V14" s="404"/>
      <c r="W14" s="404"/>
      <c r="X14" s="404"/>
      <c r="Y14" s="404"/>
      <c r="Z14" s="404"/>
      <c r="AA14" s="404"/>
      <c r="AB14" s="404"/>
      <c r="AC14" s="404"/>
      <c r="AD14" s="404"/>
      <c r="AE14" s="404"/>
      <c r="AF14" s="404"/>
      <c r="AG14" s="404"/>
      <c r="AH14" s="404"/>
      <c r="AI14" s="404"/>
      <c r="AJ14" s="404"/>
      <c r="AK14" s="404"/>
      <c r="AL14" s="404"/>
      <c r="AM14" s="404"/>
      <c r="AN14" s="404"/>
      <c r="AO14" s="404"/>
      <c r="AP14" s="404"/>
      <c r="AQ14" s="404"/>
      <c r="AR14" s="404"/>
      <c r="AS14" s="404"/>
      <c r="AT14" s="404"/>
      <c r="AU14" s="404"/>
      <c r="AV14" s="404"/>
      <c r="AW14" s="404"/>
      <c r="AX14" s="404"/>
      <c r="AY14" s="404"/>
      <c r="AZ14" s="404"/>
      <c r="BA14" s="404"/>
      <c r="BB14" s="404"/>
      <c r="BC14" s="404"/>
      <c r="BD14" s="404"/>
      <c r="BE14" s="404"/>
      <c r="BF14" s="404"/>
      <c r="BG14" s="404"/>
      <c r="BH14" s="404"/>
      <c r="BI14" s="404"/>
      <c r="BJ14" s="404"/>
      <c r="BK14" s="404"/>
      <c r="BL14" s="404"/>
      <c r="BM14" s="404"/>
      <c r="BN14" s="404"/>
      <c r="BO14" s="404"/>
      <c r="BP14" s="404"/>
      <c r="BQ14" s="404"/>
      <c r="BR14" s="404"/>
      <c r="BS14" s="404"/>
      <c r="BT14" s="404"/>
      <c r="BU14" s="404"/>
      <c r="BV14" s="404"/>
      <c r="BW14" s="404"/>
      <c r="BX14" s="404"/>
      <c r="BY14" s="404"/>
      <c r="BZ14" s="404"/>
      <c r="CA14" s="404"/>
      <c r="CB14" s="404"/>
      <c r="CC14" s="404"/>
      <c r="CD14" s="404"/>
      <c r="CE14" s="404"/>
      <c r="CF14" s="404"/>
      <c r="CG14" s="404"/>
      <c r="CH14" s="404"/>
      <c r="CI14" s="404"/>
      <c r="CJ14" s="404"/>
      <c r="CK14" s="404"/>
      <c r="CL14" s="404"/>
      <c r="CM14" s="404"/>
      <c r="CN14" s="404"/>
      <c r="CO14" s="404"/>
      <c r="CP14" s="404"/>
      <c r="CQ14" s="404"/>
      <c r="CR14" s="404"/>
      <c r="CS14" s="404"/>
      <c r="CT14" s="404"/>
      <c r="CU14" s="404"/>
      <c r="CV14" s="404"/>
      <c r="CW14" s="404"/>
      <c r="CX14" s="404"/>
      <c r="CY14" s="404"/>
      <c r="CZ14" s="404"/>
      <c r="DA14" s="404"/>
      <c r="DB14" s="404"/>
      <c r="DC14" s="404"/>
      <c r="DD14" s="404"/>
      <c r="DE14" s="404"/>
      <c r="DF14" s="404"/>
      <c r="DG14" s="404"/>
      <c r="DH14" s="404"/>
      <c r="DI14" s="404"/>
      <c r="DJ14" s="404"/>
      <c r="DK14" s="404"/>
      <c r="DL14" s="404"/>
      <c r="DM14" s="404"/>
      <c r="DN14" s="404"/>
      <c r="DO14" s="404"/>
      <c r="DP14" s="404"/>
      <c r="DQ14" s="404"/>
      <c r="DR14" s="404"/>
      <c r="DS14" s="404"/>
      <c r="DT14" s="404"/>
      <c r="DU14" s="404"/>
      <c r="DV14" s="404"/>
      <c r="DW14" s="404"/>
      <c r="DX14" s="404"/>
      <c r="DY14" s="404"/>
      <c r="DZ14" s="404"/>
      <c r="EA14" s="404"/>
      <c r="EB14" s="404"/>
      <c r="EC14" s="404"/>
      <c r="ED14" s="404"/>
      <c r="EE14" s="404"/>
      <c r="EF14" s="404"/>
      <c r="EG14" s="404"/>
      <c r="EH14" s="404"/>
      <c r="EI14" s="404"/>
      <c r="EJ14" s="404"/>
      <c r="EK14" s="404"/>
      <c r="EL14" s="404"/>
      <c r="EM14" s="404"/>
      <c r="EN14" s="404"/>
      <c r="EO14" s="404"/>
      <c r="EP14" s="404"/>
      <c r="EQ14" s="404"/>
      <c r="ER14" s="404"/>
      <c r="ES14" s="404"/>
      <c r="ET14" s="404"/>
      <c r="EU14" s="404"/>
      <c r="EV14" s="404"/>
      <c r="EW14" s="404"/>
      <c r="EX14" s="404"/>
      <c r="EY14" s="404"/>
      <c r="EZ14" s="404"/>
      <c r="FA14" s="404"/>
      <c r="FB14" s="404"/>
      <c r="FC14" s="404"/>
      <c r="FD14" s="404"/>
      <c r="FE14" s="404"/>
      <c r="FF14" s="404"/>
      <c r="FG14" s="404"/>
      <c r="FH14" s="404"/>
      <c r="FI14" s="404"/>
      <c r="FJ14" s="404"/>
      <c r="FK14" s="404"/>
      <c r="FL14" s="404"/>
      <c r="FM14" s="404"/>
      <c r="FN14" s="404"/>
      <c r="FO14" s="404"/>
      <c r="FP14" s="404"/>
      <c r="FQ14" s="404"/>
      <c r="FR14" s="404"/>
      <c r="FS14" s="404"/>
      <c r="FT14" s="404"/>
      <c r="FU14" s="404"/>
      <c r="FV14" s="404"/>
      <c r="FW14" s="404"/>
      <c r="FX14" s="404"/>
      <c r="FY14" s="404"/>
      <c r="FZ14" s="404"/>
      <c r="GA14" s="404"/>
      <c r="GB14" s="404"/>
      <c r="GC14" s="404"/>
      <c r="GD14" s="404"/>
      <c r="GE14" s="404"/>
      <c r="GF14" s="404"/>
      <c r="GG14" s="404"/>
      <c r="GH14" s="404"/>
      <c r="GI14" s="404"/>
      <c r="GJ14" s="404"/>
      <c r="GK14" s="404"/>
      <c r="GL14" s="404"/>
      <c r="GM14" s="404"/>
      <c r="GN14" s="404"/>
      <c r="GO14" s="404"/>
      <c r="GP14" s="404"/>
      <c r="GQ14" s="404"/>
      <c r="GR14" s="404"/>
      <c r="GS14" s="404"/>
      <c r="GT14" s="404"/>
      <c r="GU14" s="404"/>
      <c r="GV14" s="404"/>
      <c r="GW14" s="404"/>
      <c r="GX14" s="404"/>
      <c r="GY14" s="404"/>
      <c r="GZ14" s="404"/>
      <c r="HA14" s="404"/>
      <c r="HB14" s="404"/>
      <c r="HC14" s="404"/>
      <c r="HD14" s="404"/>
      <c r="HE14" s="404"/>
      <c r="HF14" s="404"/>
      <c r="HG14" s="404"/>
      <c r="HH14" s="404"/>
      <c r="HI14" s="404"/>
      <c r="HJ14" s="404"/>
      <c r="HK14" s="404"/>
      <c r="HL14" s="404"/>
      <c r="HM14" s="404"/>
      <c r="HN14" s="404"/>
      <c r="HO14" s="404"/>
      <c r="HP14" s="404"/>
      <c r="HQ14" s="404"/>
      <c r="HR14" s="404"/>
      <c r="HS14" s="404"/>
      <c r="HT14" s="404"/>
      <c r="HU14" s="404"/>
      <c r="HV14" s="404"/>
      <c r="HW14" s="404"/>
      <c r="HX14" s="404"/>
      <c r="HY14" s="404"/>
      <c r="HZ14" s="404"/>
      <c r="IA14" s="404"/>
      <c r="IB14" s="404"/>
      <c r="IC14" s="404"/>
      <c r="ID14" s="404"/>
      <c r="IE14" s="404"/>
      <c r="IF14" s="404"/>
      <c r="IG14" s="404"/>
      <c r="IH14" s="404"/>
      <c r="II14" s="404"/>
      <c r="IJ14" s="404"/>
      <c r="IK14" s="404"/>
      <c r="IL14" s="404"/>
      <c r="IM14" s="404"/>
      <c r="IN14" s="404"/>
      <c r="IO14" s="404"/>
      <c r="IP14" s="404"/>
      <c r="IQ14" s="404"/>
      <c r="IR14" s="404"/>
      <c r="IS14" s="404"/>
      <c r="IT14" s="404"/>
      <c r="IU14" s="404"/>
      <c r="IV14" s="404"/>
      <c r="IW14" s="404"/>
      <c r="IX14" s="404"/>
      <c r="IY14" s="404"/>
      <c r="IZ14" s="404"/>
      <c r="JA14" s="404"/>
      <c r="JB14" s="404"/>
      <c r="JC14" s="404"/>
      <c r="JD14" s="404"/>
      <c r="JE14" s="404"/>
      <c r="JF14" s="404"/>
      <c r="JG14" s="404"/>
      <c r="JH14" s="404"/>
      <c r="JI14" s="404"/>
      <c r="JJ14" s="404"/>
      <c r="JK14" s="404"/>
      <c r="JL14" s="404"/>
      <c r="JM14" s="404"/>
      <c r="JN14" s="404"/>
      <c r="JO14" s="404"/>
      <c r="JP14" s="404"/>
      <c r="JQ14" s="404"/>
      <c r="JR14" s="404"/>
      <c r="JS14" s="404"/>
      <c r="JT14" s="404"/>
      <c r="JU14" s="404"/>
      <c r="JV14" s="404"/>
      <c r="JW14" s="404"/>
      <c r="JX14" s="404"/>
      <c r="JY14" s="404"/>
      <c r="JZ14" s="404"/>
      <c r="KA14" s="404"/>
      <c r="KB14" s="404"/>
      <c r="KC14" s="404"/>
      <c r="KD14" s="404"/>
      <c r="KE14" s="404"/>
      <c r="KF14" s="404"/>
      <c r="KG14" s="404"/>
      <c r="KH14" s="404"/>
      <c r="KI14" s="404"/>
      <c r="KJ14" s="404"/>
      <c r="KK14" s="404"/>
      <c r="KL14" s="404"/>
      <c r="KM14" s="404"/>
      <c r="KN14" s="404"/>
      <c r="KO14" s="404"/>
      <c r="KP14" s="404"/>
      <c r="KQ14" s="404"/>
      <c r="KR14" s="405"/>
      <c r="KS14" s="404"/>
      <c r="KT14" s="404"/>
    </row>
    <row r="15" spans="1:306" ht="14.5" customHeight="1" x14ac:dyDescent="0.25">
      <c r="A15" s="288" t="s">
        <v>97</v>
      </c>
      <c r="B15" s="404"/>
      <c r="C15" s="404"/>
      <c r="D15" s="404"/>
      <c r="E15" s="404"/>
      <c r="F15" s="404"/>
      <c r="G15" s="404"/>
      <c r="H15" s="404"/>
      <c r="I15" s="404"/>
      <c r="J15" s="404"/>
      <c r="K15" s="404"/>
      <c r="L15" s="404"/>
      <c r="M15" s="404"/>
      <c r="N15" s="404"/>
      <c r="O15" s="404"/>
      <c r="P15" s="404"/>
      <c r="Q15" s="404"/>
      <c r="R15" s="404"/>
      <c r="S15" s="404"/>
      <c r="T15" s="404"/>
      <c r="U15" s="404"/>
      <c r="V15" s="404"/>
      <c r="W15" s="404"/>
      <c r="X15" s="404"/>
      <c r="Y15" s="404"/>
      <c r="Z15" s="404"/>
      <c r="AA15" s="404"/>
      <c r="AB15" s="404"/>
      <c r="AC15" s="404"/>
      <c r="AD15" s="404"/>
      <c r="AE15" s="404"/>
      <c r="AF15" s="404"/>
      <c r="AG15" s="404"/>
      <c r="AH15" s="404"/>
      <c r="AI15" s="404"/>
      <c r="AJ15" s="404"/>
      <c r="AK15" s="404"/>
      <c r="AL15" s="404"/>
      <c r="AM15" s="404"/>
      <c r="AN15" s="404"/>
      <c r="AO15" s="404"/>
      <c r="AP15" s="404"/>
      <c r="AQ15" s="404"/>
      <c r="AR15" s="404"/>
      <c r="AS15" s="404"/>
      <c r="AT15" s="404"/>
      <c r="AU15" s="404"/>
      <c r="AV15" s="404"/>
      <c r="AW15" s="404"/>
      <c r="AX15" s="404"/>
      <c r="AY15" s="404"/>
      <c r="AZ15" s="404"/>
      <c r="BA15" s="404"/>
      <c r="BB15" s="404"/>
      <c r="BC15" s="404"/>
      <c r="BD15" s="404"/>
      <c r="BE15" s="404"/>
      <c r="BF15" s="404"/>
      <c r="BG15" s="404"/>
      <c r="BH15" s="404"/>
      <c r="BI15" s="404"/>
      <c r="BJ15" s="404"/>
      <c r="BK15" s="404"/>
      <c r="BL15" s="404"/>
      <c r="BM15" s="404"/>
      <c r="BN15" s="404"/>
      <c r="BO15" s="404"/>
      <c r="BP15" s="404"/>
      <c r="BQ15" s="404"/>
      <c r="BR15" s="404"/>
      <c r="BS15" s="404"/>
      <c r="BT15" s="404"/>
      <c r="BU15" s="404"/>
      <c r="BV15" s="404"/>
      <c r="BW15" s="404"/>
      <c r="BX15" s="404"/>
      <c r="BY15" s="404"/>
      <c r="BZ15" s="404"/>
      <c r="CA15" s="404"/>
      <c r="CB15" s="404"/>
      <c r="CC15" s="404"/>
      <c r="CD15" s="404"/>
      <c r="CE15" s="404"/>
      <c r="CF15" s="404"/>
      <c r="CG15" s="404"/>
      <c r="CH15" s="404"/>
      <c r="CI15" s="404"/>
      <c r="CJ15" s="404"/>
      <c r="CK15" s="404"/>
      <c r="CL15" s="404"/>
      <c r="CM15" s="404"/>
      <c r="CN15" s="404"/>
      <c r="CO15" s="404"/>
      <c r="CP15" s="404"/>
      <c r="CQ15" s="404"/>
      <c r="CR15" s="404"/>
      <c r="CS15" s="404"/>
      <c r="CT15" s="404"/>
      <c r="CU15" s="404"/>
      <c r="CV15" s="404"/>
      <c r="CW15" s="404"/>
      <c r="CX15" s="404"/>
      <c r="CY15" s="404"/>
      <c r="CZ15" s="404"/>
      <c r="DA15" s="404"/>
      <c r="DB15" s="404"/>
      <c r="DC15" s="404"/>
      <c r="DD15" s="404"/>
      <c r="DE15" s="404"/>
      <c r="DF15" s="404"/>
      <c r="DG15" s="404"/>
      <c r="DH15" s="404"/>
      <c r="DI15" s="404"/>
      <c r="DJ15" s="404"/>
      <c r="DK15" s="404"/>
      <c r="DL15" s="404"/>
      <c r="DM15" s="404"/>
      <c r="DN15" s="404"/>
      <c r="DO15" s="404"/>
      <c r="DP15" s="404"/>
      <c r="DQ15" s="404"/>
      <c r="DR15" s="404"/>
      <c r="DS15" s="404"/>
      <c r="DT15" s="404"/>
      <c r="DU15" s="404"/>
      <c r="DV15" s="404"/>
      <c r="DW15" s="404"/>
      <c r="DX15" s="404"/>
      <c r="DY15" s="404"/>
      <c r="DZ15" s="404"/>
      <c r="EA15" s="404"/>
      <c r="EB15" s="404"/>
      <c r="EC15" s="404"/>
      <c r="ED15" s="404"/>
      <c r="EE15" s="404"/>
      <c r="EF15" s="404"/>
      <c r="EG15" s="404"/>
      <c r="EH15" s="404"/>
      <c r="EI15" s="404"/>
      <c r="EJ15" s="404"/>
      <c r="EK15" s="404"/>
      <c r="EL15" s="404"/>
      <c r="EM15" s="404"/>
      <c r="EN15" s="404"/>
      <c r="EO15" s="404"/>
      <c r="EP15" s="404"/>
      <c r="EQ15" s="404"/>
      <c r="ER15" s="404"/>
      <c r="ES15" s="404"/>
      <c r="ET15" s="404"/>
      <c r="EU15" s="404"/>
      <c r="EV15" s="404"/>
      <c r="EW15" s="404"/>
      <c r="EX15" s="404"/>
      <c r="EY15" s="404"/>
      <c r="EZ15" s="404"/>
      <c r="FA15" s="404"/>
      <c r="FB15" s="404"/>
      <c r="FC15" s="404"/>
      <c r="FD15" s="404"/>
      <c r="FE15" s="404"/>
      <c r="FF15" s="404"/>
      <c r="FG15" s="404"/>
      <c r="FH15" s="404"/>
      <c r="FI15" s="404"/>
      <c r="FJ15" s="404"/>
      <c r="FK15" s="404"/>
      <c r="FL15" s="404"/>
      <c r="FM15" s="404"/>
      <c r="FN15" s="404"/>
      <c r="FO15" s="404"/>
      <c r="FP15" s="404"/>
      <c r="FQ15" s="404"/>
      <c r="FR15" s="404"/>
      <c r="FS15" s="404"/>
      <c r="FT15" s="404"/>
      <c r="FU15" s="404"/>
      <c r="FV15" s="404"/>
      <c r="FW15" s="404"/>
      <c r="FX15" s="404"/>
      <c r="FY15" s="404"/>
      <c r="FZ15" s="404"/>
      <c r="GA15" s="404"/>
      <c r="GB15" s="404"/>
      <c r="GC15" s="404"/>
      <c r="GD15" s="404"/>
      <c r="GE15" s="404"/>
      <c r="GF15" s="404"/>
      <c r="GG15" s="404"/>
      <c r="GH15" s="404"/>
      <c r="GI15" s="404"/>
      <c r="GJ15" s="404"/>
      <c r="GK15" s="404"/>
      <c r="GL15" s="404"/>
      <c r="GM15" s="404"/>
      <c r="GN15" s="404"/>
      <c r="GO15" s="404"/>
      <c r="GP15" s="404"/>
      <c r="GQ15" s="404"/>
      <c r="GR15" s="404"/>
      <c r="GS15" s="404"/>
      <c r="GT15" s="404"/>
      <c r="GU15" s="404"/>
      <c r="GV15" s="404"/>
      <c r="GW15" s="404"/>
      <c r="GX15" s="404"/>
      <c r="GY15" s="404"/>
      <c r="GZ15" s="404"/>
      <c r="HA15" s="404"/>
      <c r="HB15" s="404"/>
      <c r="HC15" s="404"/>
      <c r="HD15" s="404"/>
      <c r="HE15" s="404"/>
      <c r="HF15" s="404"/>
      <c r="HG15" s="404"/>
      <c r="HH15" s="404"/>
      <c r="HI15" s="404">
        <v>1</v>
      </c>
      <c r="HJ15" s="404">
        <v>1</v>
      </c>
      <c r="HK15" s="404">
        <v>1</v>
      </c>
      <c r="HL15" s="404"/>
      <c r="HM15" s="404"/>
      <c r="HN15" s="404"/>
      <c r="HO15" s="404"/>
      <c r="HP15" s="404"/>
      <c r="HQ15" s="404"/>
      <c r="HR15" s="404"/>
      <c r="HS15" s="404"/>
      <c r="HT15" s="404"/>
      <c r="HU15" s="404"/>
      <c r="HV15" s="404"/>
      <c r="HW15" s="404"/>
      <c r="HX15" s="404"/>
      <c r="HY15" s="404"/>
      <c r="HZ15" s="404"/>
      <c r="IA15" s="404"/>
      <c r="IB15" s="404"/>
      <c r="IC15" s="404"/>
      <c r="ID15" s="404"/>
      <c r="IE15" s="404"/>
      <c r="IF15" s="404"/>
      <c r="IG15" s="404"/>
      <c r="IH15" s="404"/>
      <c r="II15" s="404"/>
      <c r="IJ15" s="404"/>
      <c r="IK15" s="404"/>
      <c r="IL15" s="404"/>
      <c r="IM15" s="404"/>
      <c r="IN15" s="404"/>
      <c r="IO15" s="404"/>
      <c r="IP15" s="404"/>
      <c r="IQ15" s="404"/>
      <c r="IR15" s="404"/>
      <c r="IS15" s="404"/>
      <c r="IT15" s="404"/>
      <c r="IU15" s="404"/>
      <c r="IV15" s="404"/>
      <c r="IW15" s="404"/>
      <c r="IX15" s="404"/>
      <c r="IY15" s="404"/>
      <c r="IZ15" s="404"/>
      <c r="JA15" s="404"/>
      <c r="JB15" s="404"/>
      <c r="JC15" s="404"/>
      <c r="JD15" s="404"/>
      <c r="JE15" s="404"/>
      <c r="JF15" s="404"/>
      <c r="JG15" s="404"/>
      <c r="JH15" s="404"/>
      <c r="JI15" s="404"/>
      <c r="JJ15" s="404"/>
      <c r="JK15" s="404"/>
      <c r="JL15" s="404"/>
      <c r="JM15" s="404"/>
      <c r="JN15" s="404"/>
      <c r="JO15" s="404"/>
      <c r="JP15" s="404"/>
      <c r="JQ15" s="404"/>
      <c r="JR15" s="404"/>
      <c r="JS15" s="404"/>
      <c r="JT15" s="404"/>
      <c r="JU15" s="404"/>
      <c r="JV15" s="404">
        <v>9</v>
      </c>
      <c r="JW15" s="404">
        <v>9</v>
      </c>
      <c r="JX15" s="404"/>
      <c r="JY15" s="404"/>
      <c r="JZ15" s="404"/>
      <c r="KA15" s="404"/>
      <c r="KB15" s="404"/>
      <c r="KC15" s="404"/>
      <c r="KD15" s="404"/>
      <c r="KE15" s="404"/>
      <c r="KF15" s="404"/>
      <c r="KG15" s="404"/>
      <c r="KH15" s="404"/>
      <c r="KI15" s="404"/>
      <c r="KJ15" s="404"/>
      <c r="KK15" s="404"/>
      <c r="KL15" s="404"/>
      <c r="KM15" s="404"/>
      <c r="KN15" s="404"/>
      <c r="KO15" s="404"/>
      <c r="KP15" s="404">
        <v>10</v>
      </c>
      <c r="KQ15" s="404">
        <v>10</v>
      </c>
      <c r="KR15" s="405">
        <v>1</v>
      </c>
      <c r="KS15" s="404"/>
      <c r="KT15" s="404"/>
    </row>
    <row r="16" spans="1:306" x14ac:dyDescent="0.25">
      <c r="A16" s="288" t="s">
        <v>2981</v>
      </c>
      <c r="B16" s="404"/>
      <c r="C16" s="404"/>
      <c r="D16" s="404"/>
      <c r="E16" s="404"/>
      <c r="F16" s="404"/>
      <c r="G16" s="404"/>
      <c r="H16" s="404"/>
      <c r="I16" s="404"/>
      <c r="J16" s="404"/>
      <c r="K16" s="404"/>
      <c r="L16" s="404"/>
      <c r="M16" s="404"/>
      <c r="N16" s="404"/>
      <c r="O16" s="404"/>
      <c r="P16" s="404"/>
      <c r="Q16" s="404"/>
      <c r="R16" s="404"/>
      <c r="S16" s="404"/>
      <c r="T16" s="404"/>
      <c r="U16" s="404"/>
      <c r="V16" s="404"/>
      <c r="W16" s="404"/>
      <c r="X16" s="404"/>
      <c r="Y16" s="404"/>
      <c r="Z16" s="404"/>
      <c r="AA16" s="404"/>
      <c r="AB16" s="404"/>
      <c r="AC16" s="404"/>
      <c r="AD16" s="404"/>
      <c r="AE16" s="404"/>
      <c r="AF16" s="404"/>
      <c r="AG16" s="404"/>
      <c r="AH16" s="404"/>
      <c r="AI16" s="404"/>
      <c r="AJ16" s="404"/>
      <c r="AK16" s="404"/>
      <c r="AL16" s="404"/>
      <c r="AM16" s="404"/>
      <c r="AN16" s="404"/>
      <c r="AO16" s="404"/>
      <c r="AP16" s="404"/>
      <c r="AQ16" s="404"/>
      <c r="AR16" s="404"/>
      <c r="AS16" s="404"/>
      <c r="AT16" s="404"/>
      <c r="AU16" s="404"/>
      <c r="AV16" s="404"/>
      <c r="AW16" s="404"/>
      <c r="AX16" s="404"/>
      <c r="AY16" s="404"/>
      <c r="AZ16" s="404"/>
      <c r="BA16" s="404"/>
      <c r="BB16" s="404"/>
      <c r="BC16" s="404"/>
      <c r="BD16" s="404"/>
      <c r="BE16" s="404"/>
      <c r="BF16" s="404"/>
      <c r="BG16" s="404"/>
      <c r="BH16" s="404"/>
      <c r="BI16" s="404"/>
      <c r="BJ16" s="404"/>
      <c r="BK16" s="404"/>
      <c r="BL16" s="404"/>
      <c r="BM16" s="404"/>
      <c r="BN16" s="404"/>
      <c r="BO16" s="404"/>
      <c r="BP16" s="404"/>
      <c r="BQ16" s="404"/>
      <c r="BR16" s="404"/>
      <c r="BS16" s="404"/>
      <c r="BT16" s="404"/>
      <c r="BU16" s="404"/>
      <c r="BV16" s="404"/>
      <c r="BW16" s="404"/>
      <c r="BX16" s="404"/>
      <c r="BY16" s="404"/>
      <c r="BZ16" s="404"/>
      <c r="CA16" s="404"/>
      <c r="CB16" s="404"/>
      <c r="CC16" s="404"/>
      <c r="CD16" s="404"/>
      <c r="CE16" s="404"/>
      <c r="CF16" s="404"/>
      <c r="CG16" s="404"/>
      <c r="CH16" s="404"/>
      <c r="CI16" s="404"/>
      <c r="CJ16" s="404"/>
      <c r="CK16" s="404"/>
      <c r="CL16" s="404"/>
      <c r="CM16" s="404"/>
      <c r="CN16" s="404"/>
      <c r="CO16" s="404"/>
      <c r="CP16" s="404"/>
      <c r="CQ16" s="404"/>
      <c r="CR16" s="404"/>
      <c r="CS16" s="404"/>
      <c r="CT16" s="404"/>
      <c r="CU16" s="404"/>
      <c r="CV16" s="404"/>
      <c r="CW16" s="404"/>
      <c r="CX16" s="404"/>
      <c r="CY16" s="404"/>
      <c r="CZ16" s="404"/>
      <c r="DA16" s="404"/>
      <c r="DB16" s="404"/>
      <c r="DC16" s="404"/>
      <c r="DD16" s="404"/>
      <c r="DE16" s="404"/>
      <c r="DF16" s="404"/>
      <c r="DG16" s="404"/>
      <c r="DH16" s="404"/>
      <c r="DI16" s="404"/>
      <c r="DJ16" s="404"/>
      <c r="DK16" s="404"/>
      <c r="DL16" s="404"/>
      <c r="DM16" s="404"/>
      <c r="DN16" s="404"/>
      <c r="DO16" s="404"/>
      <c r="DP16" s="404"/>
      <c r="DQ16" s="404"/>
      <c r="DR16" s="404"/>
      <c r="DS16" s="404"/>
      <c r="DT16" s="404"/>
      <c r="DU16" s="404"/>
      <c r="DV16" s="404"/>
      <c r="DW16" s="404"/>
      <c r="DX16" s="404"/>
      <c r="DY16" s="404"/>
      <c r="DZ16" s="404"/>
      <c r="EA16" s="404"/>
      <c r="EB16" s="404"/>
      <c r="EC16" s="404"/>
      <c r="ED16" s="404"/>
      <c r="EE16" s="404"/>
      <c r="EF16" s="404"/>
      <c r="EG16" s="404"/>
      <c r="EH16" s="404"/>
      <c r="EI16" s="404"/>
      <c r="EJ16" s="404"/>
      <c r="EK16" s="404"/>
      <c r="EL16" s="404"/>
      <c r="EM16" s="404"/>
      <c r="EN16" s="404"/>
      <c r="EO16" s="404"/>
      <c r="EP16" s="404"/>
      <c r="EQ16" s="404"/>
      <c r="ER16" s="404"/>
      <c r="ES16" s="404"/>
      <c r="ET16" s="404"/>
      <c r="EU16" s="404"/>
      <c r="EV16" s="404"/>
      <c r="EW16" s="404"/>
      <c r="EX16" s="404"/>
      <c r="EY16" s="404"/>
      <c r="EZ16" s="404"/>
      <c r="FA16" s="404"/>
      <c r="FB16" s="404"/>
      <c r="FC16" s="404"/>
      <c r="FD16" s="404"/>
      <c r="FE16" s="404"/>
      <c r="FF16" s="404"/>
      <c r="FG16" s="404"/>
      <c r="FH16" s="404"/>
      <c r="FI16" s="404"/>
      <c r="FJ16" s="404"/>
      <c r="FK16" s="404"/>
      <c r="FL16" s="404"/>
      <c r="FM16" s="404"/>
      <c r="FN16" s="404"/>
      <c r="FO16" s="404"/>
      <c r="FP16" s="404"/>
      <c r="FQ16" s="404"/>
      <c r="FR16" s="404"/>
      <c r="FS16" s="404"/>
      <c r="FT16" s="404"/>
      <c r="FU16" s="404"/>
      <c r="FV16" s="404"/>
      <c r="FW16" s="404"/>
      <c r="FX16" s="404"/>
      <c r="FY16" s="404"/>
      <c r="FZ16" s="404"/>
      <c r="GA16" s="404"/>
      <c r="GB16" s="404"/>
      <c r="GC16" s="404"/>
      <c r="GD16" s="404"/>
      <c r="GE16" s="404"/>
      <c r="GF16" s="404"/>
      <c r="GG16" s="404"/>
      <c r="GH16" s="404"/>
      <c r="GI16" s="404"/>
      <c r="GJ16" s="404"/>
      <c r="GK16" s="404"/>
      <c r="GL16" s="404"/>
      <c r="GM16" s="404"/>
      <c r="GN16" s="404"/>
      <c r="GO16" s="404"/>
      <c r="GP16" s="404"/>
      <c r="GQ16" s="404"/>
      <c r="GR16" s="404"/>
      <c r="GS16" s="404"/>
      <c r="GT16" s="404"/>
      <c r="GU16" s="404"/>
      <c r="GV16" s="404"/>
      <c r="GW16" s="404"/>
      <c r="GX16" s="404"/>
      <c r="GY16" s="404"/>
      <c r="GZ16" s="404"/>
      <c r="HA16" s="404"/>
      <c r="HB16" s="404"/>
      <c r="HC16" s="404"/>
      <c r="HD16" s="404"/>
      <c r="HE16" s="404"/>
      <c r="HF16" s="404"/>
      <c r="HG16" s="404"/>
      <c r="HH16" s="404"/>
      <c r="HI16" s="404"/>
      <c r="HJ16" s="404"/>
      <c r="HK16" s="404"/>
      <c r="HL16" s="404"/>
      <c r="HM16" s="404"/>
      <c r="HN16" s="404"/>
      <c r="HO16" s="404"/>
      <c r="HP16" s="404"/>
      <c r="HQ16" s="404"/>
      <c r="HR16" s="404"/>
      <c r="HS16" s="404"/>
      <c r="HT16" s="404"/>
      <c r="HU16" s="404"/>
      <c r="HV16" s="404"/>
      <c r="HW16" s="404"/>
      <c r="HX16" s="404"/>
      <c r="HY16" s="404"/>
      <c r="HZ16" s="404"/>
      <c r="IA16" s="404"/>
      <c r="IB16" s="404"/>
      <c r="IC16" s="404"/>
      <c r="ID16" s="404"/>
      <c r="IE16" s="404"/>
      <c r="IF16" s="404"/>
      <c r="IG16" s="404"/>
      <c r="IH16" s="404"/>
      <c r="II16" s="404"/>
      <c r="IJ16" s="404"/>
      <c r="IK16" s="404"/>
      <c r="IL16" s="404"/>
      <c r="IM16" s="404"/>
      <c r="IN16" s="404"/>
      <c r="IO16" s="404"/>
      <c r="IP16" s="404"/>
      <c r="IQ16" s="404"/>
      <c r="IR16" s="404"/>
      <c r="IS16" s="404"/>
      <c r="IT16" s="404"/>
      <c r="IU16" s="404"/>
      <c r="IV16" s="404"/>
      <c r="IW16" s="404"/>
      <c r="IX16" s="404"/>
      <c r="IY16" s="404"/>
      <c r="IZ16" s="404"/>
      <c r="JA16" s="404"/>
      <c r="JB16" s="404"/>
      <c r="JC16" s="404"/>
      <c r="JD16" s="404"/>
      <c r="JE16" s="404"/>
      <c r="JF16" s="404"/>
      <c r="JG16" s="404"/>
      <c r="JH16" s="404"/>
      <c r="JI16" s="404"/>
      <c r="JJ16" s="404"/>
      <c r="JK16" s="404"/>
      <c r="JL16" s="404"/>
      <c r="JM16" s="404"/>
      <c r="JN16" s="404"/>
      <c r="JO16" s="404"/>
      <c r="JP16" s="404"/>
      <c r="JQ16" s="404"/>
      <c r="JR16" s="404"/>
      <c r="JS16" s="404"/>
      <c r="JT16" s="404"/>
      <c r="JU16" s="404"/>
      <c r="JV16" s="404"/>
      <c r="JW16" s="404"/>
      <c r="JX16" s="404"/>
      <c r="JY16" s="404"/>
      <c r="JZ16" s="404"/>
      <c r="KA16" s="404">
        <v>7</v>
      </c>
      <c r="KB16" s="404">
        <v>7</v>
      </c>
      <c r="KC16" s="404"/>
      <c r="KD16" s="404"/>
      <c r="KE16" s="404"/>
      <c r="KF16" s="404">
        <v>2</v>
      </c>
      <c r="KG16" s="404">
        <v>2</v>
      </c>
      <c r="KH16" s="404"/>
      <c r="KI16" s="404"/>
      <c r="KJ16" s="404"/>
      <c r="KK16" s="404"/>
      <c r="KL16" s="404"/>
      <c r="KM16" s="404"/>
      <c r="KN16" s="404"/>
      <c r="KO16" s="404"/>
      <c r="KP16" s="404">
        <v>9</v>
      </c>
      <c r="KQ16" s="404">
        <v>9</v>
      </c>
      <c r="KR16" s="405"/>
      <c r="KS16" s="404"/>
      <c r="KT16" s="404"/>
    </row>
    <row r="17" spans="1:306" x14ac:dyDescent="0.25">
      <c r="A17" s="288" t="s">
        <v>58</v>
      </c>
      <c r="B17" s="404">
        <v>9</v>
      </c>
      <c r="C17" s="404">
        <v>9</v>
      </c>
      <c r="D17" s="404">
        <v>9</v>
      </c>
      <c r="E17" s="404">
        <v>9</v>
      </c>
      <c r="F17" s="404">
        <v>9</v>
      </c>
      <c r="G17" s="404">
        <v>9</v>
      </c>
      <c r="H17" s="404">
        <v>9</v>
      </c>
      <c r="I17" s="404">
        <v>9</v>
      </c>
      <c r="J17" s="404">
        <v>9</v>
      </c>
      <c r="K17" s="404">
        <v>6</v>
      </c>
      <c r="L17" s="404">
        <v>3</v>
      </c>
      <c r="M17" s="404">
        <v>3</v>
      </c>
      <c r="N17" s="404">
        <v>3</v>
      </c>
      <c r="O17" s="404">
        <v>3</v>
      </c>
      <c r="P17" s="404">
        <v>3</v>
      </c>
      <c r="Q17" s="404">
        <v>12</v>
      </c>
      <c r="R17" s="404">
        <v>12</v>
      </c>
      <c r="S17" s="404">
        <v>12</v>
      </c>
      <c r="T17" s="404">
        <v>10</v>
      </c>
      <c r="U17" s="404">
        <v>3</v>
      </c>
      <c r="V17" s="404">
        <v>9</v>
      </c>
      <c r="W17" s="404">
        <v>9</v>
      </c>
      <c r="X17" s="404">
        <v>9</v>
      </c>
      <c r="Y17" s="404">
        <v>8</v>
      </c>
      <c r="Z17" s="404">
        <v>2</v>
      </c>
      <c r="AA17" s="404">
        <v>6</v>
      </c>
      <c r="AB17" s="404">
        <v>6</v>
      </c>
      <c r="AC17" s="404">
        <v>6</v>
      </c>
      <c r="AD17" s="404">
        <v>3</v>
      </c>
      <c r="AE17" s="404"/>
      <c r="AF17" s="404">
        <v>6</v>
      </c>
      <c r="AG17" s="404">
        <v>6</v>
      </c>
      <c r="AH17" s="404">
        <v>6</v>
      </c>
      <c r="AI17" s="404">
        <v>3</v>
      </c>
      <c r="AJ17" s="404"/>
      <c r="AK17" s="404">
        <v>4</v>
      </c>
      <c r="AL17" s="404">
        <v>4</v>
      </c>
      <c r="AM17" s="404">
        <v>4</v>
      </c>
      <c r="AN17" s="404">
        <v>3</v>
      </c>
      <c r="AO17" s="404"/>
      <c r="AP17" s="404">
        <v>4</v>
      </c>
      <c r="AQ17" s="404">
        <v>4</v>
      </c>
      <c r="AR17" s="404">
        <v>4</v>
      </c>
      <c r="AS17" s="404">
        <v>1</v>
      </c>
      <c r="AT17" s="404"/>
      <c r="AU17" s="404">
        <v>5</v>
      </c>
      <c r="AV17" s="404">
        <v>5</v>
      </c>
      <c r="AW17" s="404">
        <v>5</v>
      </c>
      <c r="AX17" s="404">
        <v>4</v>
      </c>
      <c r="AY17" s="404">
        <v>4</v>
      </c>
      <c r="AZ17" s="404">
        <v>4</v>
      </c>
      <c r="BA17" s="404">
        <v>4</v>
      </c>
      <c r="BB17" s="404">
        <v>4</v>
      </c>
      <c r="BC17" s="404">
        <v>4</v>
      </c>
      <c r="BD17" s="404">
        <v>3</v>
      </c>
      <c r="BE17" s="404">
        <v>3</v>
      </c>
      <c r="BF17" s="404">
        <v>3</v>
      </c>
      <c r="BG17" s="404">
        <v>3</v>
      </c>
      <c r="BH17" s="404">
        <v>3</v>
      </c>
      <c r="BI17" s="404">
        <v>3</v>
      </c>
      <c r="BJ17" s="404">
        <v>7</v>
      </c>
      <c r="BK17" s="404">
        <v>7</v>
      </c>
      <c r="BL17" s="404">
        <v>7</v>
      </c>
      <c r="BM17" s="404">
        <v>3</v>
      </c>
      <c r="BN17" s="404">
        <v>1</v>
      </c>
      <c r="BO17" s="404">
        <v>5</v>
      </c>
      <c r="BP17" s="404">
        <v>5</v>
      </c>
      <c r="BQ17" s="404">
        <v>5</v>
      </c>
      <c r="BR17" s="404">
        <v>5</v>
      </c>
      <c r="BS17" s="404">
        <v>5</v>
      </c>
      <c r="BT17" s="404">
        <v>7</v>
      </c>
      <c r="BU17" s="404">
        <v>7</v>
      </c>
      <c r="BV17" s="404">
        <v>7</v>
      </c>
      <c r="BW17" s="404">
        <v>6</v>
      </c>
      <c r="BX17" s="404">
        <v>6</v>
      </c>
      <c r="BY17" s="404">
        <v>4</v>
      </c>
      <c r="BZ17" s="404">
        <v>4</v>
      </c>
      <c r="CA17" s="404">
        <v>4</v>
      </c>
      <c r="CB17" s="404">
        <v>4</v>
      </c>
      <c r="CC17" s="404">
        <v>4</v>
      </c>
      <c r="CD17" s="404">
        <v>7</v>
      </c>
      <c r="CE17" s="404">
        <v>7</v>
      </c>
      <c r="CF17" s="404">
        <v>6</v>
      </c>
      <c r="CG17" s="404">
        <v>6</v>
      </c>
      <c r="CH17" s="404">
        <v>6</v>
      </c>
      <c r="CI17" s="404">
        <v>4</v>
      </c>
      <c r="CJ17" s="404">
        <v>4</v>
      </c>
      <c r="CK17" s="404">
        <v>4</v>
      </c>
      <c r="CL17" s="404">
        <v>4</v>
      </c>
      <c r="CM17" s="404">
        <v>4</v>
      </c>
      <c r="CN17" s="404">
        <v>3</v>
      </c>
      <c r="CO17" s="404">
        <v>3</v>
      </c>
      <c r="CP17" s="404">
        <v>3</v>
      </c>
      <c r="CQ17" s="404">
        <v>3</v>
      </c>
      <c r="CR17" s="404"/>
      <c r="CS17" s="404">
        <v>12</v>
      </c>
      <c r="CT17" s="404">
        <v>12</v>
      </c>
      <c r="CU17" s="404">
        <v>12</v>
      </c>
      <c r="CV17" s="404">
        <v>12</v>
      </c>
      <c r="CW17" s="404">
        <v>11</v>
      </c>
      <c r="CX17" s="404">
        <v>5</v>
      </c>
      <c r="CY17" s="404">
        <v>5</v>
      </c>
      <c r="CZ17" s="404">
        <v>5</v>
      </c>
      <c r="DA17" s="404">
        <v>5</v>
      </c>
      <c r="DB17" s="404">
        <v>5</v>
      </c>
      <c r="DC17" s="404">
        <v>6</v>
      </c>
      <c r="DD17" s="404">
        <v>6</v>
      </c>
      <c r="DE17" s="404">
        <v>6</v>
      </c>
      <c r="DF17" s="404">
        <v>6</v>
      </c>
      <c r="DG17" s="404">
        <v>6</v>
      </c>
      <c r="DH17" s="404">
        <v>4</v>
      </c>
      <c r="DI17" s="404">
        <v>4</v>
      </c>
      <c r="DJ17" s="404">
        <v>4</v>
      </c>
      <c r="DK17" s="404">
        <v>4</v>
      </c>
      <c r="DL17" s="404">
        <v>4</v>
      </c>
      <c r="DM17" s="404">
        <v>8</v>
      </c>
      <c r="DN17" s="404">
        <v>8</v>
      </c>
      <c r="DO17" s="404">
        <v>8</v>
      </c>
      <c r="DP17" s="404">
        <v>8</v>
      </c>
      <c r="DQ17" s="404">
        <v>8</v>
      </c>
      <c r="DR17" s="404">
        <v>8</v>
      </c>
      <c r="DS17" s="404">
        <v>8</v>
      </c>
      <c r="DT17" s="404">
        <v>8</v>
      </c>
      <c r="DU17" s="404">
        <v>8</v>
      </c>
      <c r="DV17" s="404">
        <v>8</v>
      </c>
      <c r="DW17" s="404">
        <v>44</v>
      </c>
      <c r="DX17" s="404">
        <v>44</v>
      </c>
      <c r="DY17" s="404">
        <v>44</v>
      </c>
      <c r="DZ17" s="404">
        <v>42</v>
      </c>
      <c r="EA17" s="404"/>
      <c r="EB17" s="404">
        <v>43</v>
      </c>
      <c r="EC17" s="404">
        <v>43</v>
      </c>
      <c r="ED17" s="404">
        <v>43</v>
      </c>
      <c r="EE17" s="404">
        <v>36</v>
      </c>
      <c r="EF17" s="404"/>
      <c r="EG17" s="404">
        <v>6</v>
      </c>
      <c r="EH17" s="404">
        <v>6</v>
      </c>
      <c r="EI17" s="404">
        <v>6</v>
      </c>
      <c r="EJ17" s="404">
        <v>6</v>
      </c>
      <c r="EK17" s="404">
        <v>6</v>
      </c>
      <c r="EL17" s="404">
        <v>11</v>
      </c>
      <c r="EM17" s="404">
        <v>11</v>
      </c>
      <c r="EN17" s="404">
        <v>11</v>
      </c>
      <c r="EO17" s="404">
        <v>11</v>
      </c>
      <c r="EP17" s="404">
        <v>10</v>
      </c>
      <c r="EQ17" s="404">
        <v>2</v>
      </c>
      <c r="ER17" s="404">
        <v>2</v>
      </c>
      <c r="ES17" s="404">
        <v>2</v>
      </c>
      <c r="ET17" s="404">
        <v>2</v>
      </c>
      <c r="EU17" s="404">
        <v>1</v>
      </c>
      <c r="EV17" s="404">
        <v>1</v>
      </c>
      <c r="EW17" s="404">
        <v>1</v>
      </c>
      <c r="EX17" s="404">
        <v>1</v>
      </c>
      <c r="EY17" s="404">
        <v>1</v>
      </c>
      <c r="EZ17" s="404">
        <v>1</v>
      </c>
      <c r="FA17" s="404">
        <v>9</v>
      </c>
      <c r="FB17" s="404">
        <v>9</v>
      </c>
      <c r="FC17" s="404">
        <v>9</v>
      </c>
      <c r="FD17" s="404">
        <v>4</v>
      </c>
      <c r="FE17" s="404">
        <v>3</v>
      </c>
      <c r="FF17" s="404">
        <v>7</v>
      </c>
      <c r="FG17" s="404">
        <v>7</v>
      </c>
      <c r="FH17" s="404">
        <v>7</v>
      </c>
      <c r="FI17" s="404">
        <v>7</v>
      </c>
      <c r="FJ17" s="404">
        <v>5</v>
      </c>
      <c r="FK17" s="404">
        <v>17</v>
      </c>
      <c r="FL17" s="404">
        <v>17</v>
      </c>
      <c r="FM17" s="404">
        <v>17</v>
      </c>
      <c r="FN17" s="404">
        <v>17</v>
      </c>
      <c r="FO17" s="404">
        <v>17</v>
      </c>
      <c r="FP17" s="404">
        <v>5</v>
      </c>
      <c r="FQ17" s="404">
        <v>5</v>
      </c>
      <c r="FR17" s="404">
        <v>5</v>
      </c>
      <c r="FS17" s="404">
        <v>5</v>
      </c>
      <c r="FT17" s="404">
        <v>5</v>
      </c>
      <c r="FU17" s="404">
        <v>15</v>
      </c>
      <c r="FV17" s="404">
        <v>15</v>
      </c>
      <c r="FW17" s="404">
        <v>14</v>
      </c>
      <c r="FX17" s="404">
        <v>11</v>
      </c>
      <c r="FY17" s="404">
        <v>4</v>
      </c>
      <c r="FZ17" s="404">
        <v>8</v>
      </c>
      <c r="GA17" s="404">
        <v>8</v>
      </c>
      <c r="GB17" s="404">
        <v>8</v>
      </c>
      <c r="GC17" s="404">
        <v>8</v>
      </c>
      <c r="GD17" s="404">
        <v>5</v>
      </c>
      <c r="GE17" s="404">
        <v>8</v>
      </c>
      <c r="GF17" s="404">
        <v>8</v>
      </c>
      <c r="GG17" s="404">
        <v>8</v>
      </c>
      <c r="GH17" s="404">
        <v>8</v>
      </c>
      <c r="GI17" s="404">
        <v>7</v>
      </c>
      <c r="GJ17" s="404">
        <v>4</v>
      </c>
      <c r="GK17" s="404">
        <v>4</v>
      </c>
      <c r="GL17" s="404">
        <v>4</v>
      </c>
      <c r="GM17" s="404"/>
      <c r="GN17" s="404"/>
      <c r="GO17" s="404">
        <v>13</v>
      </c>
      <c r="GP17" s="404">
        <v>13</v>
      </c>
      <c r="GQ17" s="404">
        <v>13</v>
      </c>
      <c r="GR17" s="404">
        <v>10</v>
      </c>
      <c r="GS17" s="404">
        <v>5</v>
      </c>
      <c r="GT17" s="404">
        <v>8</v>
      </c>
      <c r="GU17" s="404">
        <v>8</v>
      </c>
      <c r="GV17" s="404">
        <v>8</v>
      </c>
      <c r="GW17" s="404">
        <v>8</v>
      </c>
      <c r="GX17" s="404">
        <v>8</v>
      </c>
      <c r="GY17" s="404">
        <v>7</v>
      </c>
      <c r="GZ17" s="404">
        <v>7</v>
      </c>
      <c r="HA17" s="404">
        <v>7</v>
      </c>
      <c r="HB17" s="404">
        <v>7</v>
      </c>
      <c r="HC17" s="404">
        <v>7</v>
      </c>
      <c r="HD17" s="404">
        <v>2</v>
      </c>
      <c r="HE17" s="404">
        <v>2</v>
      </c>
      <c r="HF17" s="404">
        <v>2</v>
      </c>
      <c r="HG17" s="404">
        <v>2</v>
      </c>
      <c r="HH17" s="404"/>
      <c r="HI17" s="404">
        <v>14</v>
      </c>
      <c r="HJ17" s="404">
        <v>14</v>
      </c>
      <c r="HK17" s="404">
        <v>9</v>
      </c>
      <c r="HL17" s="404">
        <v>6</v>
      </c>
      <c r="HM17" s="404"/>
      <c r="HN17" s="404">
        <v>5</v>
      </c>
      <c r="HO17" s="404">
        <v>5</v>
      </c>
      <c r="HP17" s="404">
        <v>5</v>
      </c>
      <c r="HQ17" s="404">
        <v>3</v>
      </c>
      <c r="HR17" s="404"/>
      <c r="HS17" s="404">
        <v>9</v>
      </c>
      <c r="HT17" s="404">
        <v>9</v>
      </c>
      <c r="HU17" s="404">
        <v>9</v>
      </c>
      <c r="HV17" s="404">
        <v>3</v>
      </c>
      <c r="HW17" s="404"/>
      <c r="HX17" s="404">
        <v>7</v>
      </c>
      <c r="HY17" s="404">
        <v>7</v>
      </c>
      <c r="HZ17" s="404">
        <v>7</v>
      </c>
      <c r="IA17" s="404">
        <v>2</v>
      </c>
      <c r="IB17" s="404"/>
      <c r="IC17" s="404">
        <v>5</v>
      </c>
      <c r="ID17" s="404">
        <v>5</v>
      </c>
      <c r="IE17" s="404">
        <v>5</v>
      </c>
      <c r="IF17" s="404">
        <v>5</v>
      </c>
      <c r="IG17" s="404"/>
      <c r="IH17" s="404">
        <v>7</v>
      </c>
      <c r="II17" s="404">
        <v>7</v>
      </c>
      <c r="IJ17" s="404"/>
      <c r="IK17" s="404">
        <v>1</v>
      </c>
      <c r="IL17" s="404"/>
      <c r="IM17" s="404">
        <v>14</v>
      </c>
      <c r="IN17" s="404">
        <v>14</v>
      </c>
      <c r="IO17" s="404">
        <v>4</v>
      </c>
      <c r="IP17" s="404">
        <v>9</v>
      </c>
      <c r="IQ17" s="404"/>
      <c r="IR17" s="404">
        <v>4</v>
      </c>
      <c r="IS17" s="404">
        <v>4</v>
      </c>
      <c r="IT17" s="404">
        <v>2</v>
      </c>
      <c r="IU17" s="404">
        <v>1</v>
      </c>
      <c r="IV17" s="404"/>
      <c r="IW17" s="404">
        <v>38</v>
      </c>
      <c r="IX17" s="404">
        <v>38</v>
      </c>
      <c r="IY17" s="404">
        <v>34</v>
      </c>
      <c r="IZ17" s="404">
        <v>36</v>
      </c>
      <c r="JA17" s="404"/>
      <c r="JB17" s="404">
        <v>13</v>
      </c>
      <c r="JC17" s="404">
        <v>13</v>
      </c>
      <c r="JD17" s="404">
        <v>12</v>
      </c>
      <c r="JE17" s="404">
        <v>12</v>
      </c>
      <c r="JF17" s="404"/>
      <c r="JG17" s="404">
        <v>3</v>
      </c>
      <c r="JH17" s="404">
        <v>3</v>
      </c>
      <c r="JI17" s="404"/>
      <c r="JJ17" s="404"/>
      <c r="JK17" s="404"/>
      <c r="JL17" s="404">
        <v>23</v>
      </c>
      <c r="JM17" s="404">
        <v>23</v>
      </c>
      <c r="JN17" s="404">
        <v>18</v>
      </c>
      <c r="JO17" s="404">
        <v>21</v>
      </c>
      <c r="JP17" s="404"/>
      <c r="JQ17" s="404">
        <v>14</v>
      </c>
      <c r="JR17" s="404">
        <v>14</v>
      </c>
      <c r="JS17" s="404">
        <v>8</v>
      </c>
      <c r="JT17" s="404">
        <v>4</v>
      </c>
      <c r="JU17" s="404"/>
      <c r="JV17" s="404">
        <v>9</v>
      </c>
      <c r="JW17" s="404">
        <v>9</v>
      </c>
      <c r="JX17" s="404"/>
      <c r="JY17" s="404"/>
      <c r="JZ17" s="404"/>
      <c r="KA17" s="404">
        <v>7</v>
      </c>
      <c r="KB17" s="404">
        <v>7</v>
      </c>
      <c r="KC17" s="404"/>
      <c r="KD17" s="404"/>
      <c r="KE17" s="404"/>
      <c r="KF17" s="404">
        <v>2</v>
      </c>
      <c r="KG17" s="404">
        <v>2</v>
      </c>
      <c r="KH17" s="404"/>
      <c r="KI17" s="404"/>
      <c r="KJ17" s="404"/>
      <c r="KK17" s="404"/>
      <c r="KL17" s="404"/>
      <c r="KM17" s="404"/>
      <c r="KN17" s="404"/>
      <c r="KO17" s="404"/>
      <c r="KP17" s="404">
        <v>538</v>
      </c>
      <c r="KQ17" s="404">
        <v>538</v>
      </c>
      <c r="KR17" s="405">
        <v>475</v>
      </c>
      <c r="KS17" s="404">
        <v>422</v>
      </c>
      <c r="KT17" s="404">
        <v>185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6" bestFit="1" customWidth="1"/>
    <col min="2" max="2" width="12.3984375" style="166" customWidth="1"/>
    <col min="3" max="3" width="15.69921875" style="166" bestFit="1" customWidth="1"/>
    <col min="4" max="4" width="3.69921875" style="166" bestFit="1" customWidth="1"/>
    <col min="5" max="5" width="30.3984375" style="166" bestFit="1" customWidth="1"/>
    <col min="6" max="6" width="9.59765625" style="166" bestFit="1" customWidth="1"/>
    <col min="7" max="10" width="9" style="166" customWidth="1"/>
    <col min="11" max="16384" width="9" style="166"/>
  </cols>
  <sheetData>
    <row r="1" spans="1:6" s="122" customFormat="1" ht="16.5" customHeight="1" x14ac:dyDescent="0.3">
      <c r="A1" s="119" t="s">
        <v>1491</v>
      </c>
      <c r="B1" s="119" t="s">
        <v>1487</v>
      </c>
      <c r="C1" s="119" t="s">
        <v>1488</v>
      </c>
      <c r="D1" s="120" t="s">
        <v>2264</v>
      </c>
      <c r="E1" s="119" t="s">
        <v>2189</v>
      </c>
      <c r="F1" s="119" t="s">
        <v>1494</v>
      </c>
    </row>
    <row r="2" spans="1:6" x14ac:dyDescent="0.3">
      <c r="A2" s="164">
        <v>44467</v>
      </c>
      <c r="B2" s="167" t="s">
        <v>612</v>
      </c>
      <c r="C2" s="164" t="str">
        <f>VLOOKUP(B2,URS確認!$E:$F,2,FALSE)</f>
        <v>行庫資料維護</v>
      </c>
      <c r="D2" s="165">
        <v>1</v>
      </c>
      <c r="E2" s="166" t="s">
        <v>2265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2266</v>
      </c>
      <c r="B1" s="41" t="s">
        <v>2159</v>
      </c>
      <c r="C1" s="41" t="s">
        <v>2267</v>
      </c>
    </row>
    <row r="2" spans="1:3" ht="126" customHeight="1" x14ac:dyDescent="0.35">
      <c r="A2" s="9">
        <v>1</v>
      </c>
      <c r="B2" s="8" t="s">
        <v>2268</v>
      </c>
      <c r="C2" s="40" t="s">
        <v>2269</v>
      </c>
    </row>
    <row r="3" spans="1:3" x14ac:dyDescent="0.35">
      <c r="A3" s="7">
        <v>2</v>
      </c>
      <c r="B3" s="6" t="s">
        <v>2270</v>
      </c>
      <c r="C3" s="6" t="s">
        <v>2271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94" customWidth="1"/>
  </cols>
  <sheetData>
    <row r="1" spans="1:1" ht="110.25" customHeight="1" x14ac:dyDescent="0.35">
      <c r="A1" s="3" t="s">
        <v>2272</v>
      </c>
    </row>
    <row r="3" spans="1:1" x14ac:dyDescent="0.3">
      <c r="A3" s="10" t="s">
        <v>2273</v>
      </c>
    </row>
  </sheetData>
  <phoneticPr fontId="1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294" bestFit="1" customWidth="1"/>
    <col min="2" max="3" width="32.69921875" style="294" customWidth="1"/>
    <col min="4" max="4" width="12.69921875" style="294" customWidth="1"/>
    <col min="5" max="5" width="18.09765625" style="294" customWidth="1"/>
    <col min="6" max="6" width="12.19921875" style="294" customWidth="1"/>
    <col min="7" max="7" width="15.8984375" style="294" bestFit="1" customWidth="1"/>
    <col min="8" max="8" width="22.69921875" style="294" customWidth="1"/>
  </cols>
  <sheetData>
    <row r="1" spans="1:8" ht="37.5" customHeight="1" thickBot="1" x14ac:dyDescent="0.35">
      <c r="A1" s="11" t="s">
        <v>2274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2275</v>
      </c>
      <c r="B2" s="15" t="s">
        <v>2276</v>
      </c>
      <c r="C2" s="15" t="s">
        <v>2277</v>
      </c>
      <c r="D2" s="15">
        <v>7001</v>
      </c>
      <c r="E2" s="15" t="s">
        <v>2278</v>
      </c>
      <c r="F2" s="13" t="s">
        <v>2243</v>
      </c>
      <c r="G2" s="14"/>
      <c r="H2" s="16"/>
    </row>
    <row r="3" spans="1:8" ht="24" customHeight="1" x14ac:dyDescent="0.3">
      <c r="A3" s="18" t="s">
        <v>2279</v>
      </c>
      <c r="B3" s="18" t="s">
        <v>2280</v>
      </c>
      <c r="C3" s="18" t="s">
        <v>2281</v>
      </c>
      <c r="D3" s="18">
        <v>7180</v>
      </c>
      <c r="E3" s="18" t="s">
        <v>2278</v>
      </c>
      <c r="F3" s="17" t="s">
        <v>2243</v>
      </c>
      <c r="G3" s="36" t="s">
        <v>230</v>
      </c>
      <c r="H3" s="19"/>
    </row>
    <row r="4" spans="1:8" ht="24" customHeight="1" x14ac:dyDescent="0.3">
      <c r="A4" s="22" t="s">
        <v>23</v>
      </c>
      <c r="B4" s="22" t="s">
        <v>2282</v>
      </c>
      <c r="C4" s="22" t="s">
        <v>2283</v>
      </c>
      <c r="D4" s="22">
        <v>7083</v>
      </c>
      <c r="E4" s="22" t="s">
        <v>2278</v>
      </c>
      <c r="F4" s="20" t="s">
        <v>2243</v>
      </c>
      <c r="G4" s="21" t="s">
        <v>1440</v>
      </c>
      <c r="H4" s="23"/>
    </row>
    <row r="5" spans="1:8" ht="24" customHeight="1" x14ac:dyDescent="0.3">
      <c r="A5" s="22" t="s">
        <v>22</v>
      </c>
      <c r="B5" s="22" t="s">
        <v>2282</v>
      </c>
      <c r="C5" s="22" t="s">
        <v>2284</v>
      </c>
      <c r="D5" s="22">
        <v>7084</v>
      </c>
      <c r="E5" s="22" t="s">
        <v>2278</v>
      </c>
      <c r="F5" s="20" t="s">
        <v>2243</v>
      </c>
      <c r="G5" s="21" t="s">
        <v>1440</v>
      </c>
      <c r="H5" s="23"/>
    </row>
    <row r="6" spans="1:8" ht="24" customHeight="1" x14ac:dyDescent="0.3">
      <c r="A6" s="22" t="s">
        <v>11</v>
      </c>
      <c r="B6" s="22" t="s">
        <v>2282</v>
      </c>
      <c r="C6" s="22" t="s">
        <v>2285</v>
      </c>
      <c r="D6" s="22">
        <v>7085</v>
      </c>
      <c r="E6" s="22" t="s">
        <v>2278</v>
      </c>
      <c r="F6" s="20" t="s">
        <v>2243</v>
      </c>
      <c r="G6" s="21" t="s">
        <v>1440</v>
      </c>
      <c r="H6" s="23"/>
    </row>
    <row r="7" spans="1:8" ht="24" customHeight="1" x14ac:dyDescent="0.3">
      <c r="A7" s="22" t="s">
        <v>24</v>
      </c>
      <c r="B7" s="22" t="s">
        <v>2282</v>
      </c>
      <c r="C7" s="22" t="s">
        <v>2286</v>
      </c>
      <c r="D7" s="22">
        <v>7086</v>
      </c>
      <c r="E7" s="22" t="s">
        <v>2278</v>
      </c>
      <c r="F7" s="20" t="s">
        <v>2243</v>
      </c>
      <c r="G7" s="21" t="s">
        <v>1440</v>
      </c>
      <c r="H7" s="23"/>
    </row>
    <row r="8" spans="1:8" ht="24" customHeight="1" x14ac:dyDescent="0.3">
      <c r="A8" s="22" t="s">
        <v>18</v>
      </c>
      <c r="B8" s="22" t="s">
        <v>2282</v>
      </c>
      <c r="C8" s="22" t="s">
        <v>2287</v>
      </c>
      <c r="D8" s="22">
        <v>7088</v>
      </c>
      <c r="E8" s="22" t="s">
        <v>2278</v>
      </c>
      <c r="F8" s="20" t="s">
        <v>2243</v>
      </c>
      <c r="G8" s="21" t="s">
        <v>1440</v>
      </c>
      <c r="H8" s="23"/>
    </row>
    <row r="9" spans="1:8" ht="24" customHeight="1" x14ac:dyDescent="0.3">
      <c r="A9" s="57" t="s">
        <v>174</v>
      </c>
      <c r="B9" s="22" t="s">
        <v>2288</v>
      </c>
      <c r="C9" s="22" t="s">
        <v>2289</v>
      </c>
      <c r="D9" s="22">
        <v>7090</v>
      </c>
      <c r="E9" s="22" t="s">
        <v>2278</v>
      </c>
      <c r="F9" s="20" t="s">
        <v>2243</v>
      </c>
      <c r="G9" s="21" t="s">
        <v>1440</v>
      </c>
      <c r="H9" s="23"/>
    </row>
    <row r="10" spans="1:8" ht="24" customHeight="1" x14ac:dyDescent="0.3">
      <c r="A10" s="26" t="s">
        <v>540</v>
      </c>
      <c r="B10" s="26" t="s">
        <v>2290</v>
      </c>
      <c r="C10" s="26" t="s">
        <v>2291</v>
      </c>
      <c r="D10" s="26">
        <v>7051</v>
      </c>
      <c r="E10" s="26" t="s">
        <v>2278</v>
      </c>
      <c r="F10" s="24" t="s">
        <v>2243</v>
      </c>
      <c r="G10" s="25" t="s">
        <v>1476</v>
      </c>
      <c r="H10" s="27"/>
    </row>
    <row r="11" spans="1:8" ht="24" customHeight="1" x14ac:dyDescent="0.3">
      <c r="A11" s="26" t="s">
        <v>13</v>
      </c>
      <c r="B11" s="26" t="s">
        <v>2292</v>
      </c>
      <c r="C11" s="26" t="s">
        <v>2293</v>
      </c>
      <c r="D11" s="26">
        <v>7052</v>
      </c>
      <c r="E11" s="26" t="s">
        <v>2278</v>
      </c>
      <c r="F11" s="24" t="s">
        <v>2243</v>
      </c>
      <c r="G11" s="25" t="s">
        <v>1476</v>
      </c>
      <c r="H11" s="27"/>
    </row>
    <row r="12" spans="1:8" ht="24" customHeight="1" x14ac:dyDescent="0.3">
      <c r="A12" s="26" t="s">
        <v>20</v>
      </c>
      <c r="B12" s="26" t="s">
        <v>2294</v>
      </c>
      <c r="C12" s="26" t="s">
        <v>2295</v>
      </c>
      <c r="D12" s="26">
        <v>7181</v>
      </c>
      <c r="E12" s="26" t="s">
        <v>2278</v>
      </c>
      <c r="F12" s="24" t="s">
        <v>2243</v>
      </c>
      <c r="G12" s="25" t="s">
        <v>1476</v>
      </c>
      <c r="H12" s="27"/>
    </row>
    <row r="13" spans="1:8" ht="24" customHeight="1" x14ac:dyDescent="0.3">
      <c r="A13" s="26" t="s">
        <v>27</v>
      </c>
      <c r="B13" s="26" t="s">
        <v>2294</v>
      </c>
      <c r="C13" s="26" t="s">
        <v>2296</v>
      </c>
      <c r="D13" s="26">
        <v>7182</v>
      </c>
      <c r="E13" s="26" t="s">
        <v>2278</v>
      </c>
      <c r="F13" s="24" t="s">
        <v>2243</v>
      </c>
      <c r="G13" s="25" t="s">
        <v>1476</v>
      </c>
      <c r="H13" s="27"/>
    </row>
    <row r="14" spans="1:8" ht="24" customHeight="1" x14ac:dyDescent="0.3">
      <c r="A14" s="26" t="s">
        <v>15</v>
      </c>
      <c r="B14" s="26" t="s">
        <v>2297</v>
      </c>
      <c r="C14" s="26" t="s">
        <v>2298</v>
      </c>
      <c r="D14" s="26">
        <v>7183</v>
      </c>
      <c r="E14" s="26" t="s">
        <v>2278</v>
      </c>
      <c r="F14" s="24" t="s">
        <v>2243</v>
      </c>
      <c r="G14" s="25" t="s">
        <v>1476</v>
      </c>
      <c r="H14" s="27"/>
    </row>
    <row r="15" spans="1:8" ht="24" hidden="1" customHeight="1" x14ac:dyDescent="0.3">
      <c r="A15" s="26" t="s">
        <v>2299</v>
      </c>
      <c r="B15" s="26" t="s">
        <v>2300</v>
      </c>
      <c r="C15" s="26" t="e">
        <v>#N/A</v>
      </c>
      <c r="D15" s="26">
        <v>7301</v>
      </c>
      <c r="E15" s="26" t="s">
        <v>2278</v>
      </c>
      <c r="F15" s="24" t="s">
        <v>2243</v>
      </c>
      <c r="G15" s="25" t="s">
        <v>1476</v>
      </c>
      <c r="H15" s="27" t="s">
        <v>2301</v>
      </c>
    </row>
    <row r="16" spans="1:8" ht="24" hidden="1" customHeight="1" x14ac:dyDescent="0.3">
      <c r="A16" s="26" t="s">
        <v>2302</v>
      </c>
      <c r="B16" s="26" t="s">
        <v>2303</v>
      </c>
      <c r="C16" s="26" t="e">
        <v>#N/A</v>
      </c>
      <c r="D16" s="26">
        <v>7305</v>
      </c>
      <c r="E16" s="26" t="s">
        <v>2278</v>
      </c>
      <c r="F16" s="24" t="s">
        <v>2243</v>
      </c>
      <c r="G16" s="25" t="s">
        <v>1476</v>
      </c>
      <c r="H16" s="27" t="s">
        <v>2304</v>
      </c>
    </row>
    <row r="17" spans="1:8" ht="24" hidden="1" customHeight="1" x14ac:dyDescent="0.3">
      <c r="A17" s="26" t="s">
        <v>2305</v>
      </c>
      <c r="B17" s="26" t="s">
        <v>2303</v>
      </c>
      <c r="C17" s="26" t="e">
        <v>#N/A</v>
      </c>
      <c r="D17" s="26">
        <v>7306</v>
      </c>
      <c r="E17" s="26" t="s">
        <v>2278</v>
      </c>
      <c r="F17" s="24" t="s">
        <v>2243</v>
      </c>
      <c r="G17" s="25" t="s">
        <v>1476</v>
      </c>
      <c r="H17" s="27" t="s">
        <v>2306</v>
      </c>
    </row>
    <row r="18" spans="1:8" ht="24" hidden="1" customHeight="1" x14ac:dyDescent="0.3">
      <c r="A18" s="26" t="s">
        <v>2307</v>
      </c>
      <c r="B18" s="26" t="s">
        <v>2300</v>
      </c>
      <c r="C18" s="26" t="e">
        <v>#N/A</v>
      </c>
      <c r="D18" s="26">
        <v>7311</v>
      </c>
      <c r="E18" s="26" t="s">
        <v>2278</v>
      </c>
      <c r="F18" s="24" t="s">
        <v>2243</v>
      </c>
      <c r="G18" s="25" t="s">
        <v>1476</v>
      </c>
      <c r="H18" s="27" t="s">
        <v>2308</v>
      </c>
    </row>
    <row r="19" spans="1:8" ht="24" hidden="1" customHeight="1" x14ac:dyDescent="0.3">
      <c r="A19" s="26" t="s">
        <v>2309</v>
      </c>
      <c r="B19" s="26" t="s">
        <v>2303</v>
      </c>
      <c r="C19" s="26" t="e">
        <v>#N/A</v>
      </c>
      <c r="D19" s="26">
        <v>7312</v>
      </c>
      <c r="E19" s="26" t="s">
        <v>2278</v>
      </c>
      <c r="F19" s="24" t="s">
        <v>2243</v>
      </c>
      <c r="G19" s="25" t="s">
        <v>1476</v>
      </c>
      <c r="H19" s="27" t="s">
        <v>2310</v>
      </c>
    </row>
    <row r="20" spans="1:8" ht="24" hidden="1" customHeight="1" x14ac:dyDescent="0.3">
      <c r="A20" s="26" t="s">
        <v>2311</v>
      </c>
      <c r="B20" s="26" t="s">
        <v>2312</v>
      </c>
      <c r="C20" s="26" t="e">
        <v>#N/A</v>
      </c>
      <c r="D20" s="26" t="s">
        <v>2313</v>
      </c>
      <c r="E20" s="26"/>
      <c r="F20" s="24" t="s">
        <v>2243</v>
      </c>
      <c r="G20" s="25" t="s">
        <v>1476</v>
      </c>
      <c r="H20" s="27" t="s">
        <v>2314</v>
      </c>
    </row>
    <row r="21" spans="1:8" ht="24" hidden="1" customHeight="1" x14ac:dyDescent="0.3">
      <c r="A21" s="26" t="s">
        <v>2315</v>
      </c>
      <c r="B21" s="26" t="s">
        <v>2316</v>
      </c>
      <c r="C21" s="26" t="e">
        <v>#N/A</v>
      </c>
      <c r="D21" s="26" t="s">
        <v>2317</v>
      </c>
      <c r="E21" s="26"/>
      <c r="F21" s="24" t="s">
        <v>2243</v>
      </c>
      <c r="G21" s="25" t="s">
        <v>1476</v>
      </c>
      <c r="H21" s="27" t="s">
        <v>2318</v>
      </c>
    </row>
    <row r="22" spans="1:8" ht="24" hidden="1" customHeight="1" x14ac:dyDescent="0.3">
      <c r="A22" s="26" t="s">
        <v>2319</v>
      </c>
      <c r="B22" s="26" t="s">
        <v>2316</v>
      </c>
      <c r="C22" s="26" t="e">
        <v>#N/A</v>
      </c>
      <c r="D22" s="26" t="s">
        <v>2320</v>
      </c>
      <c r="E22" s="26"/>
      <c r="F22" s="24" t="s">
        <v>2243</v>
      </c>
      <c r="G22" s="25" t="s">
        <v>1476</v>
      </c>
      <c r="H22" s="27" t="s">
        <v>2321</v>
      </c>
    </row>
    <row r="23" spans="1:8" ht="24" hidden="1" customHeight="1" x14ac:dyDescent="0.3">
      <c r="A23" s="26" t="s">
        <v>2322</v>
      </c>
      <c r="B23" s="26" t="s">
        <v>2312</v>
      </c>
      <c r="C23" s="26" t="e">
        <v>#N/A</v>
      </c>
      <c r="D23" s="26" t="s">
        <v>2323</v>
      </c>
      <c r="E23" s="26"/>
      <c r="F23" s="24" t="s">
        <v>2243</v>
      </c>
      <c r="G23" s="25" t="s">
        <v>1476</v>
      </c>
      <c r="H23" s="27" t="s">
        <v>2324</v>
      </c>
    </row>
    <row r="24" spans="1:8" ht="24" hidden="1" customHeight="1" x14ac:dyDescent="0.3">
      <c r="A24" s="26" t="s">
        <v>2325</v>
      </c>
      <c r="B24" s="26" t="s">
        <v>2300</v>
      </c>
      <c r="C24" s="26" t="e">
        <v>#N/A</v>
      </c>
      <c r="D24" s="26" t="s">
        <v>2323</v>
      </c>
      <c r="E24" s="26"/>
      <c r="F24" s="24" t="s">
        <v>2243</v>
      </c>
      <c r="G24" s="25" t="s">
        <v>1476</v>
      </c>
      <c r="H24" s="27" t="s">
        <v>2326</v>
      </c>
    </row>
    <row r="25" spans="1:8" ht="24" hidden="1" customHeight="1" x14ac:dyDescent="0.3">
      <c r="A25" s="26" t="s">
        <v>2327</v>
      </c>
      <c r="B25" s="26" t="s">
        <v>2312</v>
      </c>
      <c r="C25" s="26" t="e">
        <v>#N/A</v>
      </c>
      <c r="D25" s="26" t="s">
        <v>2328</v>
      </c>
      <c r="E25" s="26"/>
      <c r="F25" s="24" t="s">
        <v>2243</v>
      </c>
      <c r="G25" s="25" t="s">
        <v>1476</v>
      </c>
      <c r="H25" s="27" t="s">
        <v>2329</v>
      </c>
    </row>
    <row r="26" spans="1:8" ht="24" hidden="1" customHeight="1" x14ac:dyDescent="0.3">
      <c r="A26" s="26" t="s">
        <v>2330</v>
      </c>
      <c r="B26" s="26" t="s">
        <v>2312</v>
      </c>
      <c r="C26" s="26" t="e">
        <v>#N/A</v>
      </c>
      <c r="D26" s="26" t="s">
        <v>2331</v>
      </c>
      <c r="E26" s="26"/>
      <c r="F26" s="24" t="s">
        <v>2243</v>
      </c>
      <c r="G26" s="25" t="s">
        <v>1476</v>
      </c>
      <c r="H26" s="27" t="s">
        <v>2332</v>
      </c>
    </row>
    <row r="27" spans="1:8" ht="24" hidden="1" customHeight="1" x14ac:dyDescent="0.3">
      <c r="A27" s="26" t="s">
        <v>2333</v>
      </c>
      <c r="B27" s="26" t="s">
        <v>2312</v>
      </c>
      <c r="C27" s="26" t="e">
        <v>#N/A</v>
      </c>
      <c r="D27" s="26" t="s">
        <v>2334</v>
      </c>
      <c r="E27" s="26"/>
      <c r="F27" s="24" t="s">
        <v>2243</v>
      </c>
      <c r="G27" s="25" t="s">
        <v>1476</v>
      </c>
      <c r="H27" s="27" t="s">
        <v>2335</v>
      </c>
    </row>
    <row r="28" spans="1:8" ht="24" hidden="1" customHeight="1" x14ac:dyDescent="0.3">
      <c r="A28" s="26" t="s">
        <v>2336</v>
      </c>
      <c r="B28" s="26" t="s">
        <v>2300</v>
      </c>
      <c r="C28" s="26" t="e">
        <v>#N/A</v>
      </c>
      <c r="D28" s="26" t="s">
        <v>2334</v>
      </c>
      <c r="E28" s="26"/>
      <c r="F28" s="24" t="s">
        <v>2243</v>
      </c>
      <c r="G28" s="25" t="s">
        <v>1476</v>
      </c>
      <c r="H28" s="27" t="s">
        <v>2337</v>
      </c>
    </row>
    <row r="29" spans="1:8" ht="24" hidden="1" customHeight="1" x14ac:dyDescent="0.3">
      <c r="A29" s="26" t="s">
        <v>2338</v>
      </c>
      <c r="B29" s="26" t="s">
        <v>2312</v>
      </c>
      <c r="C29" s="26" t="e">
        <v>#N/A</v>
      </c>
      <c r="D29" s="26" t="s">
        <v>2339</v>
      </c>
      <c r="E29" s="26"/>
      <c r="F29" s="24" t="s">
        <v>2243</v>
      </c>
      <c r="G29" s="25" t="s">
        <v>1476</v>
      </c>
      <c r="H29" s="27" t="s">
        <v>2340</v>
      </c>
    </row>
    <row r="30" spans="1:8" ht="24" hidden="1" customHeight="1" x14ac:dyDescent="0.3">
      <c r="A30" s="26" t="s">
        <v>2341</v>
      </c>
      <c r="B30" s="26" t="s">
        <v>2303</v>
      </c>
      <c r="C30" s="26" t="e">
        <v>#N/A</v>
      </c>
      <c r="D30" s="26" t="s">
        <v>2334</v>
      </c>
      <c r="E30" s="26"/>
      <c r="F30" s="24" t="s">
        <v>2243</v>
      </c>
      <c r="G30" s="25" t="s">
        <v>1476</v>
      </c>
      <c r="H30" s="27" t="s">
        <v>2342</v>
      </c>
    </row>
    <row r="31" spans="1:8" ht="24" customHeight="1" x14ac:dyDescent="0.3">
      <c r="A31" s="22" t="s">
        <v>2343</v>
      </c>
      <c r="B31" s="22" t="s">
        <v>2344</v>
      </c>
      <c r="C31" s="22" t="s">
        <v>2345</v>
      </c>
      <c r="D31" s="22">
        <v>7070</v>
      </c>
      <c r="E31" s="22" t="s">
        <v>2278</v>
      </c>
      <c r="F31" s="20" t="s">
        <v>2243</v>
      </c>
      <c r="G31" s="21" t="s">
        <v>1015</v>
      </c>
      <c r="H31" s="23"/>
    </row>
    <row r="32" spans="1:8" ht="24" customHeight="1" x14ac:dyDescent="0.3">
      <c r="A32" s="22" t="s">
        <v>21</v>
      </c>
      <c r="B32" s="22" t="s">
        <v>2346</v>
      </c>
      <c r="C32" s="22" t="s">
        <v>2347</v>
      </c>
      <c r="D32" s="22">
        <v>7075</v>
      </c>
      <c r="E32" s="22" t="s">
        <v>2278</v>
      </c>
      <c r="F32" s="20" t="s">
        <v>2243</v>
      </c>
      <c r="G32" s="21" t="s">
        <v>1015</v>
      </c>
      <c r="H32" s="23"/>
    </row>
    <row r="33" spans="1:8" ht="24" customHeight="1" x14ac:dyDescent="0.3">
      <c r="A33" s="22" t="s">
        <v>25</v>
      </c>
      <c r="B33" s="22" t="s">
        <v>2348</v>
      </c>
      <c r="C33" s="22" t="s">
        <v>2349</v>
      </c>
      <c r="D33" s="22">
        <v>7076</v>
      </c>
      <c r="E33" s="22" t="s">
        <v>2278</v>
      </c>
      <c r="F33" s="20" t="s">
        <v>2243</v>
      </c>
      <c r="G33" s="21" t="s">
        <v>1015</v>
      </c>
      <c r="H33" s="23"/>
    </row>
    <row r="34" spans="1:8" ht="24" customHeight="1" x14ac:dyDescent="0.3">
      <c r="A34" s="22" t="s">
        <v>14</v>
      </c>
      <c r="B34" s="22" t="s">
        <v>2350</v>
      </c>
      <c r="C34" s="22" t="s">
        <v>2351</v>
      </c>
      <c r="D34" s="22">
        <v>7077</v>
      </c>
      <c r="E34" s="22" t="s">
        <v>2278</v>
      </c>
      <c r="F34" s="20" t="s">
        <v>2243</v>
      </c>
      <c r="G34" s="21" t="s">
        <v>1015</v>
      </c>
      <c r="H34" s="23"/>
    </row>
    <row r="35" spans="1:8" ht="24" hidden="1" customHeight="1" x14ac:dyDescent="0.3">
      <c r="A35" s="22" t="s">
        <v>2352</v>
      </c>
      <c r="B35" s="22" t="s">
        <v>2348</v>
      </c>
      <c r="C35" s="22" t="e">
        <v>#N/A</v>
      </c>
      <c r="D35" s="22" t="s">
        <v>2353</v>
      </c>
      <c r="E35" s="22"/>
      <c r="F35" s="20" t="s">
        <v>2243</v>
      </c>
      <c r="G35" s="21" t="s">
        <v>1015</v>
      </c>
      <c r="H35" s="23" t="s">
        <v>2321</v>
      </c>
    </row>
    <row r="36" spans="1:8" ht="24" hidden="1" customHeight="1" x14ac:dyDescent="0.3">
      <c r="A36" s="22" t="s">
        <v>2354</v>
      </c>
      <c r="B36" s="22" t="s">
        <v>2348</v>
      </c>
      <c r="C36" s="22" t="e">
        <v>#N/A</v>
      </c>
      <c r="D36" s="22" t="s">
        <v>2355</v>
      </c>
      <c r="E36" s="22"/>
      <c r="F36" s="20" t="s">
        <v>2243</v>
      </c>
      <c r="G36" s="21" t="s">
        <v>1015</v>
      </c>
      <c r="H36" s="23" t="s">
        <v>2356</v>
      </c>
    </row>
    <row r="37" spans="1:8" ht="24" customHeight="1" x14ac:dyDescent="0.3">
      <c r="A37" s="30" t="s">
        <v>2357</v>
      </c>
      <c r="B37" s="30" t="s">
        <v>2358</v>
      </c>
      <c r="C37" s="30" t="s">
        <v>2359</v>
      </c>
      <c r="D37" s="30">
        <v>7060</v>
      </c>
      <c r="E37" s="30" t="s">
        <v>2278</v>
      </c>
      <c r="F37" s="28" t="s">
        <v>2243</v>
      </c>
      <c r="G37" s="29" t="s">
        <v>2360</v>
      </c>
      <c r="H37" s="31"/>
    </row>
    <row r="38" spans="1:8" ht="24" customHeight="1" x14ac:dyDescent="0.3">
      <c r="A38" s="30" t="s">
        <v>239</v>
      </c>
      <c r="B38" s="30" t="s">
        <v>2361</v>
      </c>
      <c r="C38" s="30" t="s">
        <v>2362</v>
      </c>
      <c r="D38" s="30">
        <v>7062</v>
      </c>
      <c r="E38" s="30" t="s">
        <v>2278</v>
      </c>
      <c r="F38" s="28" t="s">
        <v>2243</v>
      </c>
      <c r="G38" s="29" t="s">
        <v>2360</v>
      </c>
      <c r="H38" s="31"/>
    </row>
    <row r="39" spans="1:8" ht="24" hidden="1" customHeight="1" x14ac:dyDescent="0.3">
      <c r="A39" s="30" t="s">
        <v>2363</v>
      </c>
      <c r="B39" s="30" t="s">
        <v>2364</v>
      </c>
      <c r="C39" s="30" t="e">
        <v>#N/A</v>
      </c>
      <c r="D39" s="30">
        <v>7065</v>
      </c>
      <c r="E39" s="30" t="s">
        <v>2278</v>
      </c>
      <c r="F39" s="28" t="s">
        <v>2243</v>
      </c>
      <c r="G39" s="29" t="s">
        <v>2360</v>
      </c>
      <c r="H39" s="31"/>
    </row>
    <row r="40" spans="1:8" ht="24" customHeight="1" x14ac:dyDescent="0.3">
      <c r="A40" s="30" t="s">
        <v>28</v>
      </c>
      <c r="B40" s="30" t="s">
        <v>2364</v>
      </c>
      <c r="C40" s="30" t="s">
        <v>2365</v>
      </c>
      <c r="D40" s="30">
        <v>7066</v>
      </c>
      <c r="E40" s="30" t="s">
        <v>2278</v>
      </c>
      <c r="F40" s="28" t="s">
        <v>2243</v>
      </c>
      <c r="G40" s="29" t="s">
        <v>2360</v>
      </c>
      <c r="H40" s="31"/>
    </row>
    <row r="41" spans="1:8" ht="24" customHeight="1" x14ac:dyDescent="0.3">
      <c r="A41" s="30" t="s">
        <v>26</v>
      </c>
      <c r="B41" s="30" t="s">
        <v>2366</v>
      </c>
      <c r="C41" s="30" t="s">
        <v>2367</v>
      </c>
      <c r="D41" s="30">
        <v>7067</v>
      </c>
      <c r="E41" s="30" t="s">
        <v>2278</v>
      </c>
      <c r="F41" s="28" t="s">
        <v>2243</v>
      </c>
      <c r="G41" s="29" t="s">
        <v>2360</v>
      </c>
      <c r="H41" s="31"/>
    </row>
    <row r="42" spans="1:8" ht="24" hidden="1" customHeight="1" x14ac:dyDescent="0.3">
      <c r="A42" s="30" t="s">
        <v>2368</v>
      </c>
      <c r="B42" s="30" t="s">
        <v>2294</v>
      </c>
      <c r="C42" s="30" t="e">
        <v>#N/A</v>
      </c>
      <c r="D42" s="30">
        <v>7270</v>
      </c>
      <c r="E42" s="30" t="s">
        <v>2278</v>
      </c>
      <c r="F42" s="28" t="s">
        <v>2243</v>
      </c>
      <c r="G42" s="29" t="s">
        <v>2360</v>
      </c>
      <c r="H42" s="31"/>
    </row>
    <row r="43" spans="1:8" ht="24" hidden="1" customHeight="1" x14ac:dyDescent="0.3">
      <c r="A43" s="30" t="s">
        <v>2369</v>
      </c>
      <c r="B43" s="30" t="s">
        <v>2370</v>
      </c>
      <c r="C43" s="30" t="e">
        <v>#N/A</v>
      </c>
      <c r="D43" s="30">
        <v>7271</v>
      </c>
      <c r="E43" s="30" t="s">
        <v>2278</v>
      </c>
      <c r="F43" s="28" t="s">
        <v>2243</v>
      </c>
      <c r="G43" s="29" t="s">
        <v>2360</v>
      </c>
      <c r="H43" s="31"/>
    </row>
    <row r="44" spans="1:8" ht="24" hidden="1" customHeight="1" x14ac:dyDescent="0.3">
      <c r="A44" s="30" t="s">
        <v>2371</v>
      </c>
      <c r="B44" s="30" t="s">
        <v>2372</v>
      </c>
      <c r="C44" s="30" t="e">
        <v>#N/A</v>
      </c>
      <c r="D44" s="30">
        <v>7273</v>
      </c>
      <c r="E44" s="30" t="s">
        <v>2278</v>
      </c>
      <c r="F44" s="28" t="s">
        <v>2243</v>
      </c>
      <c r="G44" s="29" t="s">
        <v>2360</v>
      </c>
      <c r="H44" s="31"/>
    </row>
    <row r="45" spans="1:8" ht="24" hidden="1" customHeight="1" x14ac:dyDescent="0.3">
      <c r="A45" s="30" t="s">
        <v>2373</v>
      </c>
      <c r="B45" s="30" t="s">
        <v>2374</v>
      </c>
      <c r="C45" s="30" t="e">
        <v>#N/A</v>
      </c>
      <c r="D45" s="30">
        <v>7275</v>
      </c>
      <c r="E45" s="30" t="s">
        <v>2278</v>
      </c>
      <c r="F45" s="28" t="s">
        <v>2243</v>
      </c>
      <c r="G45" s="29" t="s">
        <v>2360</v>
      </c>
      <c r="H45" s="31"/>
    </row>
    <row r="46" spans="1:8" ht="24" hidden="1" customHeight="1" x14ac:dyDescent="0.3">
      <c r="A46" s="30" t="s">
        <v>2375</v>
      </c>
      <c r="B46" s="30" t="s">
        <v>2366</v>
      </c>
      <c r="C46" s="30" t="e">
        <v>#N/A</v>
      </c>
      <c r="D46" s="30">
        <v>7276</v>
      </c>
      <c r="E46" s="30" t="s">
        <v>2278</v>
      </c>
      <c r="F46" s="28" t="s">
        <v>2243</v>
      </c>
      <c r="G46" s="29" t="s">
        <v>2360</v>
      </c>
      <c r="H46" s="31"/>
    </row>
    <row r="47" spans="1:8" ht="24" hidden="1" customHeight="1" x14ac:dyDescent="0.3">
      <c r="A47" s="30" t="s">
        <v>2376</v>
      </c>
      <c r="B47" s="30" t="s">
        <v>2377</v>
      </c>
      <c r="C47" s="30" t="e">
        <v>#N/A</v>
      </c>
      <c r="D47" s="30">
        <v>7277</v>
      </c>
      <c r="E47" s="30" t="s">
        <v>2278</v>
      </c>
      <c r="F47" s="28" t="s">
        <v>2243</v>
      </c>
      <c r="G47" s="29" t="s">
        <v>2360</v>
      </c>
      <c r="H47" s="31"/>
    </row>
    <row r="48" spans="1:8" ht="24" hidden="1" customHeight="1" x14ac:dyDescent="0.3">
      <c r="A48" s="30" t="s">
        <v>572</v>
      </c>
      <c r="B48" s="30" t="s">
        <v>2378</v>
      </c>
      <c r="C48" s="30" t="e">
        <v>#N/A</v>
      </c>
      <c r="D48" s="30">
        <v>7279</v>
      </c>
      <c r="E48" s="30" t="s">
        <v>2278</v>
      </c>
      <c r="F48" s="28" t="s">
        <v>2243</v>
      </c>
      <c r="G48" s="29" t="s">
        <v>2360</v>
      </c>
      <c r="H48" s="31"/>
    </row>
    <row r="49" spans="1:8" ht="24" hidden="1" customHeight="1" x14ac:dyDescent="0.3">
      <c r="A49" s="30" t="s">
        <v>2379</v>
      </c>
      <c r="B49" s="30" t="s">
        <v>2377</v>
      </c>
      <c r="C49" s="30" t="e">
        <v>#N/A</v>
      </c>
      <c r="D49" s="30" t="s">
        <v>2380</v>
      </c>
      <c r="E49" s="30"/>
      <c r="F49" s="28" t="s">
        <v>2243</v>
      </c>
      <c r="G49" s="29" t="s">
        <v>2360</v>
      </c>
      <c r="H49" s="31" t="s">
        <v>2381</v>
      </c>
    </row>
    <row r="50" spans="1:8" ht="24" hidden="1" customHeight="1" x14ac:dyDescent="0.3">
      <c r="A50" s="30" t="s">
        <v>2382</v>
      </c>
      <c r="B50" s="30" t="s">
        <v>2383</v>
      </c>
      <c r="C50" s="30" t="e">
        <v>#N/A</v>
      </c>
      <c r="D50" s="30" t="s">
        <v>2384</v>
      </c>
      <c r="E50" s="30"/>
      <c r="F50" s="28" t="s">
        <v>2243</v>
      </c>
      <c r="G50" s="29" t="s">
        <v>2360</v>
      </c>
      <c r="H50" s="31" t="s">
        <v>2318</v>
      </c>
    </row>
    <row r="51" spans="1:8" ht="24" hidden="1" customHeight="1" x14ac:dyDescent="0.3">
      <c r="A51" s="30" t="s">
        <v>2385</v>
      </c>
      <c r="B51" s="30" t="s">
        <v>2370</v>
      </c>
      <c r="C51" s="30" t="e">
        <v>#N/A</v>
      </c>
      <c r="D51" s="30" t="s">
        <v>2386</v>
      </c>
      <c r="E51" s="30"/>
      <c r="F51" s="28" t="s">
        <v>2243</v>
      </c>
      <c r="G51" s="29" t="s">
        <v>2360</v>
      </c>
      <c r="H51" s="31" t="s">
        <v>2321</v>
      </c>
    </row>
    <row r="52" spans="1:8" ht="24" hidden="1" customHeight="1" x14ac:dyDescent="0.3">
      <c r="A52" s="30" t="s">
        <v>2387</v>
      </c>
      <c r="B52" s="30" t="s">
        <v>2372</v>
      </c>
      <c r="C52" s="30" t="e">
        <v>#N/A</v>
      </c>
      <c r="D52" s="30" t="s">
        <v>2384</v>
      </c>
      <c r="E52" s="30"/>
      <c r="F52" s="28" t="s">
        <v>2243</v>
      </c>
      <c r="G52" s="29" t="s">
        <v>2360</v>
      </c>
      <c r="H52" s="31" t="s">
        <v>2318</v>
      </c>
    </row>
    <row r="53" spans="1:8" ht="24" hidden="1" customHeight="1" x14ac:dyDescent="0.3">
      <c r="A53" s="30" t="s">
        <v>2388</v>
      </c>
      <c r="B53" s="30" t="s">
        <v>2374</v>
      </c>
      <c r="C53" s="30" t="e">
        <v>#N/A</v>
      </c>
      <c r="D53" s="30" t="s">
        <v>2389</v>
      </c>
      <c r="E53" s="30"/>
      <c r="F53" s="28" t="s">
        <v>2243</v>
      </c>
      <c r="G53" s="29" t="s">
        <v>2360</v>
      </c>
      <c r="H53" s="31" t="s">
        <v>2390</v>
      </c>
    </row>
    <row r="54" spans="1:8" ht="24" hidden="1" customHeight="1" x14ac:dyDescent="0.3">
      <c r="A54" s="30" t="s">
        <v>2391</v>
      </c>
      <c r="B54" s="30" t="s">
        <v>2374</v>
      </c>
      <c r="C54" s="30" t="e">
        <v>#N/A</v>
      </c>
      <c r="D54" s="30" t="s">
        <v>2386</v>
      </c>
      <c r="E54" s="30"/>
      <c r="F54" s="28" t="s">
        <v>2243</v>
      </c>
      <c r="G54" s="29" t="s">
        <v>2360</v>
      </c>
      <c r="H54" s="31" t="s">
        <v>2321</v>
      </c>
    </row>
    <row r="55" spans="1:8" ht="24" hidden="1" customHeight="1" x14ac:dyDescent="0.3">
      <c r="A55" s="30" t="s">
        <v>2392</v>
      </c>
      <c r="B55" s="30" t="s">
        <v>2374</v>
      </c>
      <c r="C55" s="30" t="e">
        <v>#N/A</v>
      </c>
      <c r="D55" s="30" t="s">
        <v>2384</v>
      </c>
      <c r="E55" s="30"/>
      <c r="F55" s="28" t="s">
        <v>2243</v>
      </c>
      <c r="G55" s="29" t="s">
        <v>2360</v>
      </c>
      <c r="H55" s="31" t="s">
        <v>2318</v>
      </c>
    </row>
    <row r="56" spans="1:8" ht="24" hidden="1" customHeight="1" x14ac:dyDescent="0.3">
      <c r="A56" s="30" t="s">
        <v>2393</v>
      </c>
      <c r="B56" s="30" t="s">
        <v>2294</v>
      </c>
      <c r="C56" s="30" t="e">
        <v>#N/A</v>
      </c>
      <c r="D56" s="30" t="s">
        <v>2384</v>
      </c>
      <c r="E56" s="30"/>
      <c r="F56" s="28" t="s">
        <v>2243</v>
      </c>
      <c r="G56" s="29" t="s">
        <v>2360</v>
      </c>
      <c r="H56" s="31" t="s">
        <v>2318</v>
      </c>
    </row>
    <row r="57" spans="1:8" ht="24" hidden="1" customHeight="1" thickBot="1" x14ac:dyDescent="0.35">
      <c r="A57" s="34" t="s">
        <v>2394</v>
      </c>
      <c r="B57" s="34" t="s">
        <v>2374</v>
      </c>
      <c r="C57" s="34" t="e">
        <v>#N/A</v>
      </c>
      <c r="D57" s="34" t="s">
        <v>2395</v>
      </c>
      <c r="E57" s="34"/>
      <c r="F57" s="32" t="s">
        <v>2243</v>
      </c>
      <c r="G57" s="33" t="s">
        <v>2360</v>
      </c>
      <c r="H57" s="35" t="s">
        <v>2356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1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K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95" bestFit="1" customWidth="1"/>
    <col min="2" max="2" width="9.8984375" style="295" bestFit="1" customWidth="1"/>
    <col min="3" max="3" width="5.796875" style="295" bestFit="1" customWidth="1"/>
    <col min="4" max="4" width="10" style="295" bestFit="1" customWidth="1"/>
    <col min="5" max="5" width="5.796875" style="295" bestFit="1" customWidth="1"/>
    <col min="6" max="6" width="10.09765625" style="295" bestFit="1" customWidth="1"/>
    <col min="7" max="7" width="5.796875" style="295" bestFit="1" customWidth="1"/>
    <col min="8" max="8" width="9.796875" style="295" bestFit="1" customWidth="1"/>
    <col min="9" max="9" width="5.796875" style="295" bestFit="1" customWidth="1"/>
    <col min="10" max="10" width="10" style="295" bestFit="1" customWidth="1"/>
    <col min="11" max="11" width="5.796875" style="295" bestFit="1" customWidth="1"/>
    <col min="12" max="12" width="10.19921875" style="295" bestFit="1" customWidth="1"/>
    <col min="13" max="13" width="5.796875" style="295" bestFit="1" customWidth="1"/>
    <col min="14" max="14" width="10" style="295" bestFit="1" customWidth="1"/>
    <col min="15" max="15" width="5.796875" style="295" bestFit="1" customWidth="1"/>
    <col min="16" max="16" width="10.19921875" style="295" bestFit="1" customWidth="1"/>
    <col min="17" max="17" width="5.796875" style="295" bestFit="1" customWidth="1"/>
    <col min="18" max="18" width="10" style="295" bestFit="1" customWidth="1"/>
    <col min="19" max="19" width="5.796875" style="295" bestFit="1" customWidth="1"/>
    <col min="20" max="20" width="10.09765625" style="295" bestFit="1" customWidth="1"/>
    <col min="21" max="21" width="5.796875" style="295" bestFit="1" customWidth="1"/>
    <col min="22" max="22" width="9.59765625" style="295" bestFit="1" customWidth="1"/>
    <col min="23" max="23" width="5.796875" style="295" bestFit="1" customWidth="1"/>
    <col min="24" max="24" width="8.59765625" style="295" bestFit="1" customWidth="1"/>
    <col min="25" max="25" width="5.796875" style="295" bestFit="1" customWidth="1"/>
    <col min="26" max="26" width="9" style="295" bestFit="1" customWidth="1"/>
    <col min="27" max="27" width="5.796875" style="295" bestFit="1" customWidth="1"/>
    <col min="28" max="28" width="8.8984375" style="295" bestFit="1" customWidth="1"/>
    <col min="29" max="29" width="5.796875" style="295" bestFit="1" customWidth="1"/>
    <col min="30" max="30" width="9.09765625" style="295" bestFit="1" customWidth="1"/>
    <col min="31" max="31" width="5.796875" style="295" bestFit="1" customWidth="1"/>
    <col min="32" max="32" width="9.09765625" style="295" bestFit="1" customWidth="1"/>
    <col min="33" max="33" width="5.796875" style="295" bestFit="1" customWidth="1"/>
    <col min="34" max="34" width="9.59765625" style="295" bestFit="1" customWidth="1"/>
    <col min="35" max="35" width="5.796875" style="295" bestFit="1" customWidth="1"/>
    <col min="36" max="36" width="10.3984375" style="295" bestFit="1" customWidth="1"/>
    <col min="37" max="37" width="5.796875" style="295" bestFit="1" customWidth="1"/>
    <col min="38" max="38" width="9.796875" style="295" bestFit="1" customWidth="1"/>
    <col min="39" max="39" width="5.796875" style="295" bestFit="1" customWidth="1"/>
    <col min="40" max="40" width="9.796875" style="295" bestFit="1" customWidth="1"/>
    <col min="41" max="41" width="5.796875" style="295" bestFit="1" customWidth="1"/>
    <col min="42" max="42" width="9.59765625" style="295" bestFit="1" customWidth="1"/>
    <col min="43" max="43" width="5.796875" style="295" bestFit="1" customWidth="1"/>
    <col min="44" max="44" width="10" style="295" bestFit="1" customWidth="1"/>
    <col min="45" max="45" width="5.796875" style="295" bestFit="1" customWidth="1"/>
    <col min="46" max="46" width="10.19921875" style="295" bestFit="1" customWidth="1"/>
    <col min="47" max="47" width="5.796875" style="295" bestFit="1" customWidth="1"/>
    <col min="48" max="48" width="10.19921875" style="295" bestFit="1" customWidth="1"/>
    <col min="49" max="49" width="5.796875" style="295" bestFit="1" customWidth="1"/>
    <col min="50" max="50" width="10" style="295" bestFit="1" customWidth="1"/>
    <col min="51" max="51" width="5.796875" style="295" bestFit="1" customWidth="1"/>
    <col min="52" max="52" width="9.796875" style="295" bestFit="1" customWidth="1"/>
    <col min="53" max="53" width="5.796875" style="295" bestFit="1" customWidth="1"/>
    <col min="54" max="54" width="10" style="295" bestFit="1" customWidth="1"/>
    <col min="55" max="55" width="5.796875" style="295" bestFit="1" customWidth="1"/>
    <col min="56" max="56" width="10.19921875" style="295" bestFit="1" customWidth="1"/>
    <col min="57" max="57" width="5.796875" style="295" bestFit="1" customWidth="1"/>
    <col min="58" max="58" width="10.09765625" style="295" bestFit="1" customWidth="1"/>
    <col min="59" max="59" width="5.796875" style="295" bestFit="1" customWidth="1"/>
    <col min="60" max="60" width="9.796875" style="295" bestFit="1" customWidth="1"/>
    <col min="61" max="61" width="5.796875" style="295" bestFit="1" customWidth="1"/>
    <col min="62" max="62" width="9.296875" style="295" bestFit="1" customWidth="1"/>
    <col min="63" max="63" width="5.796875" style="295" bestFit="1" customWidth="1"/>
    <col min="64" max="64" width="10.8984375" style="295" bestFit="1" customWidth="1"/>
    <col min="65" max="65" width="5.796875" style="295" bestFit="1" customWidth="1"/>
    <col min="66" max="66" width="9.59765625" style="295" bestFit="1" customWidth="1"/>
    <col min="67" max="67" width="5.796875" style="295" bestFit="1" customWidth="1"/>
    <col min="68" max="68" width="9.796875" style="295" bestFit="1" customWidth="1"/>
    <col min="69" max="69" width="5.796875" style="295" bestFit="1" customWidth="1"/>
    <col min="70" max="70" width="10.296875" style="295" bestFit="1" customWidth="1"/>
    <col min="71" max="71" width="5.796875" style="295" bestFit="1" customWidth="1"/>
    <col min="72" max="72" width="10.5" style="295" bestFit="1" customWidth="1"/>
    <col min="73" max="73" width="5.796875" style="295" bestFit="1" customWidth="1"/>
    <col min="74" max="74" width="10.5" style="295" bestFit="1" customWidth="1"/>
    <col min="75" max="75" width="5.796875" style="295" bestFit="1" customWidth="1"/>
    <col min="76" max="76" width="10.3984375" style="295" bestFit="1" customWidth="1"/>
    <col min="77" max="77" width="5.796875" style="295" bestFit="1" customWidth="1"/>
    <col min="78" max="78" width="11" style="295" bestFit="1" customWidth="1"/>
    <col min="79" max="79" width="5.796875" style="295" bestFit="1" customWidth="1"/>
    <col min="80" max="80" width="10.796875" style="295" bestFit="1" customWidth="1"/>
    <col min="81" max="81" width="5.796875" style="295" bestFit="1" customWidth="1"/>
    <col min="82" max="82" width="10.796875" style="295" bestFit="1" customWidth="1"/>
    <col min="83" max="83" width="5.796875" style="295" bestFit="1" customWidth="1"/>
    <col min="84" max="84" width="11" style="295" bestFit="1" customWidth="1"/>
    <col min="85" max="85" width="5.796875" style="295" bestFit="1" customWidth="1"/>
    <col min="86" max="86" width="9.19921875" style="295" bestFit="1" customWidth="1"/>
    <col min="87" max="87" width="5.796875" style="295" bestFit="1" customWidth="1"/>
    <col min="88" max="88" width="10.3984375" style="295" bestFit="1" customWidth="1"/>
    <col min="89" max="89" width="5.796875" style="295" bestFit="1" customWidth="1"/>
    <col min="90" max="90" width="9.09765625" style="295" bestFit="1" customWidth="1"/>
    <col min="91" max="91" width="5.796875" style="295" bestFit="1" customWidth="1"/>
    <col min="92" max="92" width="11" style="295" bestFit="1" customWidth="1"/>
    <col min="93" max="93" width="5.796875" style="295" bestFit="1" customWidth="1"/>
    <col min="94" max="94" width="9.296875" style="295" bestFit="1" customWidth="1"/>
    <col min="95" max="95" width="5.796875" style="295" bestFit="1" customWidth="1"/>
    <col min="96" max="96" width="9.09765625" style="295" bestFit="1" customWidth="1"/>
    <col min="97" max="97" width="5.796875" style="295" bestFit="1" customWidth="1"/>
    <col min="98" max="98" width="9.59765625" style="295" bestFit="1" customWidth="1"/>
    <col min="99" max="99" width="5.796875" style="295" bestFit="1" customWidth="1"/>
    <col min="100" max="100" width="10" style="295" bestFit="1" customWidth="1"/>
    <col min="101" max="101" width="5.796875" style="295" bestFit="1" customWidth="1"/>
    <col min="102" max="102" width="9.5" style="295" bestFit="1" customWidth="1"/>
    <col min="103" max="103" width="5.796875" style="295" bestFit="1" customWidth="1"/>
    <col min="104" max="104" width="10" style="295" bestFit="1" customWidth="1"/>
    <col min="105" max="105" width="5.796875" style="295" bestFit="1" customWidth="1"/>
    <col min="106" max="106" width="9.796875" style="295" bestFit="1" customWidth="1"/>
    <col min="107" max="107" width="5.796875" style="295" bestFit="1" customWidth="1"/>
    <col min="108" max="108" width="10.19921875" style="295" bestFit="1" customWidth="1"/>
    <col min="109" max="109" width="5.796875" style="295" bestFit="1" customWidth="1"/>
    <col min="110" max="110" width="10" style="295" bestFit="1" customWidth="1"/>
    <col min="111" max="111" width="5.796875" style="295" bestFit="1" customWidth="1"/>
    <col min="112" max="112" width="10.3984375" style="295" bestFit="1" customWidth="1"/>
    <col min="113" max="113" width="5.796875" style="295" bestFit="1" customWidth="1"/>
    <col min="114" max="115" width="13.19921875" style="295" bestFit="1" customWidth="1"/>
    <col min="116" max="16384" width="8.69921875" style="295"/>
  </cols>
  <sheetData>
    <row r="1" spans="1:61" x14ac:dyDescent="0.35">
      <c r="A1" s="369" t="s">
        <v>2396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70" customFormat="1" x14ac:dyDescent="0.35">
      <c r="A2" s="371" t="s">
        <v>2397</v>
      </c>
      <c r="B2" s="372" t="s">
        <v>2398</v>
      </c>
      <c r="C2" s="373"/>
      <c r="D2" s="374"/>
      <c r="E2" s="374"/>
      <c r="F2" s="375">
        <v>44396</v>
      </c>
      <c r="G2" s="375"/>
      <c r="H2" s="375">
        <f t="shared" ref="H2:H12" si="0">D40</f>
        <v>44403</v>
      </c>
      <c r="I2" s="375"/>
      <c r="J2" s="375">
        <f t="shared" ref="J2:J12" si="1">F40</f>
        <v>44461</v>
      </c>
      <c r="K2" s="375"/>
      <c r="L2" s="375">
        <f t="shared" ref="L2:L12" si="2">H40</f>
        <v>44404</v>
      </c>
      <c r="M2" s="375"/>
      <c r="N2" s="375">
        <f t="shared" ref="N2:N12" si="3">J40</f>
        <v>44431</v>
      </c>
      <c r="O2" s="375"/>
      <c r="P2" s="375">
        <f t="shared" ref="P2:P12" si="4">L40</f>
        <v>44432</v>
      </c>
      <c r="Q2" s="375"/>
      <c r="R2" s="375">
        <f t="shared" ref="R2:R12" si="5">N40</f>
        <v>44433</v>
      </c>
      <c r="S2" s="375"/>
      <c r="T2" s="375">
        <f t="shared" ref="T2:T12" si="6">P40</f>
        <v>44434</v>
      </c>
      <c r="U2" s="375"/>
      <c r="V2" s="375">
        <f t="shared" ref="V2:V12" si="7">R40</f>
        <v>44435</v>
      </c>
      <c r="W2" s="375"/>
      <c r="X2" s="375">
        <f t="shared" ref="X2:X12" si="8">T40</f>
        <v>44438</v>
      </c>
      <c r="Y2" s="375"/>
      <c r="Z2" s="375">
        <f t="shared" ref="Z2:Z12" si="9">V40</f>
        <v>44439</v>
      </c>
      <c r="AA2" s="375"/>
      <c r="AB2" s="375">
        <f t="shared" ref="AB2:AB12" si="10">X40</f>
        <v>44440</v>
      </c>
      <c r="AC2" s="375"/>
      <c r="AD2" s="375">
        <f t="shared" ref="AD2:AD12" si="11">Z40</f>
        <v>44441</v>
      </c>
      <c r="AE2" s="375"/>
      <c r="AF2" s="375">
        <f t="shared" ref="AF2:AF12" si="12">AB40</f>
        <v>44442</v>
      </c>
      <c r="AG2" s="375"/>
      <c r="AH2" s="375">
        <f t="shared" ref="AH2:AH12" si="13">AD40</f>
        <v>44447</v>
      </c>
      <c r="AI2" s="375"/>
      <c r="AJ2" s="375">
        <f t="shared" ref="AJ2:AJ12" si="14">AF40</f>
        <v>44448</v>
      </c>
      <c r="AK2" s="375"/>
      <c r="AL2" s="375">
        <f t="shared" ref="AL2:AL12" si="15">AH40</f>
        <v>44452</v>
      </c>
      <c r="AM2" s="375"/>
      <c r="AN2" s="375">
        <f t="shared" ref="AN2:AN12" si="16">AJ40</f>
        <v>44481</v>
      </c>
      <c r="AO2" s="375"/>
      <c r="AP2" s="375">
        <f t="shared" ref="AP2:AP12" si="17">AL40</f>
        <v>44453</v>
      </c>
      <c r="AQ2" s="375"/>
      <c r="AR2" s="375">
        <f t="shared" ref="AR2:AR12" si="18">AN40</f>
        <v>44455</v>
      </c>
      <c r="AS2" s="375"/>
      <c r="AT2" s="375">
        <f t="shared" ref="AT2:AT12" si="19">AP40</f>
        <v>44456</v>
      </c>
      <c r="AU2" s="375"/>
      <c r="AV2" s="375">
        <f t="shared" ref="AV2:AV12" si="20">AR40</f>
        <v>44462</v>
      </c>
      <c r="AW2" s="375"/>
      <c r="AX2" s="375">
        <f t="shared" ref="AX2:AX12" si="21">AT40</f>
        <v>44467</v>
      </c>
      <c r="AY2" s="375"/>
      <c r="AZ2" s="375">
        <f t="shared" ref="AZ2:AZ12" si="22">AV40</f>
        <v>44463</v>
      </c>
      <c r="BA2" s="375"/>
      <c r="BB2" s="375">
        <f t="shared" ref="BB2:BB12" si="23">AX40</f>
        <v>44466</v>
      </c>
      <c r="BC2" s="375"/>
      <c r="BD2" s="375">
        <f t="shared" ref="BD2:BD12" si="24">AZ40</f>
        <v>44515</v>
      </c>
      <c r="BE2" s="375"/>
      <c r="BF2" s="375">
        <f t="shared" ref="BF2:BF12" si="25">BB40</f>
        <v>44516</v>
      </c>
      <c r="BG2" s="375"/>
      <c r="BH2" s="375">
        <f t="shared" ref="BH2:BH12" si="26">BD40</f>
        <v>44468</v>
      </c>
      <c r="BI2" s="375"/>
    </row>
    <row r="3" spans="1:61" x14ac:dyDescent="0.35">
      <c r="A3" s="50" t="str">
        <f t="shared" ref="A3:A12" si="27">A41</f>
        <v>業務大類</v>
      </c>
      <c r="B3" s="50" t="s">
        <v>2259</v>
      </c>
      <c r="C3" s="50" t="s">
        <v>72</v>
      </c>
      <c r="D3" s="50" t="s">
        <v>2260</v>
      </c>
      <c r="E3" s="50" t="s">
        <v>2399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16</v>
      </c>
      <c r="D4" s="51">
        <f t="shared" ref="D4:D12" si="59">SUM(G4,I4,K4,M4,O4,Q4,S4,U4,W4,Y4,AA4,AC4,AE4,AG4,AI4,AK4,AM4,AO4,AQ4,AS4,AU4,AW4,AY4,BA4,BC4)</f>
        <v>16</v>
      </c>
      <c r="E4" s="37" t="e">
        <f t="shared" ref="E4:E12" si="60">D4/B4</f>
        <v>#DIV/0!</v>
      </c>
      <c r="F4" s="295">
        <f t="shared" si="28"/>
        <v>9</v>
      </c>
      <c r="G4" s="295">
        <f t="shared" si="29"/>
        <v>9</v>
      </c>
      <c r="H4" s="295">
        <f t="shared" si="0"/>
        <v>4</v>
      </c>
      <c r="I4" s="295">
        <f t="shared" si="30"/>
        <v>4</v>
      </c>
      <c r="J4" s="295">
        <f t="shared" si="1"/>
        <v>3</v>
      </c>
      <c r="K4" s="295">
        <f t="shared" si="31"/>
        <v>3</v>
      </c>
      <c r="L4" s="295">
        <f t="shared" si="2"/>
        <v>0</v>
      </c>
      <c r="M4" s="295">
        <f t="shared" si="32"/>
        <v>0</v>
      </c>
      <c r="N4" s="295">
        <f t="shared" si="3"/>
        <v>0</v>
      </c>
      <c r="O4" s="295">
        <f t="shared" si="33"/>
        <v>0</v>
      </c>
      <c r="P4" s="295">
        <f t="shared" si="4"/>
        <v>0</v>
      </c>
      <c r="Q4" s="295">
        <f t="shared" si="34"/>
        <v>0</v>
      </c>
      <c r="R4" s="295">
        <f t="shared" si="5"/>
        <v>0</v>
      </c>
      <c r="S4" s="295">
        <f t="shared" si="35"/>
        <v>0</v>
      </c>
      <c r="T4" s="295">
        <f t="shared" si="6"/>
        <v>0</v>
      </c>
      <c r="U4" s="295">
        <f t="shared" si="36"/>
        <v>0</v>
      </c>
      <c r="V4" s="295">
        <f t="shared" si="7"/>
        <v>0</v>
      </c>
      <c r="W4" s="295">
        <f t="shared" si="37"/>
        <v>0</v>
      </c>
      <c r="X4" s="295">
        <f t="shared" si="8"/>
        <v>0</v>
      </c>
      <c r="Y4" s="295">
        <f t="shared" si="38"/>
        <v>0</v>
      </c>
      <c r="Z4" s="295">
        <f t="shared" si="9"/>
        <v>0</v>
      </c>
      <c r="AA4" s="295">
        <f t="shared" si="39"/>
        <v>0</v>
      </c>
      <c r="AB4" s="295">
        <f t="shared" si="10"/>
        <v>0</v>
      </c>
      <c r="AC4" s="295">
        <f t="shared" si="40"/>
        <v>0</v>
      </c>
      <c r="AD4" s="295">
        <f t="shared" si="11"/>
        <v>0</v>
      </c>
      <c r="AE4" s="295">
        <f t="shared" si="41"/>
        <v>0</v>
      </c>
      <c r="AF4" s="295">
        <f t="shared" si="12"/>
        <v>0</v>
      </c>
      <c r="AG4" s="295">
        <f t="shared" si="42"/>
        <v>0</v>
      </c>
      <c r="AH4" s="295">
        <f t="shared" si="13"/>
        <v>0</v>
      </c>
      <c r="AI4" s="295">
        <f t="shared" si="43"/>
        <v>0</v>
      </c>
      <c r="AJ4" s="295">
        <f t="shared" si="14"/>
        <v>0</v>
      </c>
      <c r="AK4" s="295">
        <f t="shared" si="44"/>
        <v>0</v>
      </c>
      <c r="AL4" s="295">
        <f t="shared" si="15"/>
        <v>0</v>
      </c>
      <c r="AM4" s="295">
        <f t="shared" si="45"/>
        <v>0</v>
      </c>
      <c r="AN4" s="295">
        <f t="shared" si="16"/>
        <v>0</v>
      </c>
      <c r="AO4" s="295">
        <f t="shared" si="46"/>
        <v>0</v>
      </c>
      <c r="AP4" s="295">
        <f t="shared" si="17"/>
        <v>0</v>
      </c>
      <c r="AQ4" s="295">
        <f t="shared" si="47"/>
        <v>0</v>
      </c>
      <c r="AR4" s="295">
        <f t="shared" si="18"/>
        <v>0</v>
      </c>
      <c r="AS4" s="295">
        <f t="shared" si="48"/>
        <v>0</v>
      </c>
      <c r="AT4" s="295">
        <f t="shared" si="19"/>
        <v>0</v>
      </c>
      <c r="AU4" s="295">
        <f t="shared" si="49"/>
        <v>0</v>
      </c>
      <c r="AV4" s="295">
        <f t="shared" si="20"/>
        <v>0</v>
      </c>
      <c r="AW4" s="295">
        <f t="shared" si="50"/>
        <v>0</v>
      </c>
      <c r="AX4" s="295">
        <f t="shared" si="21"/>
        <v>0</v>
      </c>
      <c r="AY4" s="295">
        <f t="shared" si="51"/>
        <v>0</v>
      </c>
      <c r="AZ4" s="295">
        <f t="shared" si="22"/>
        <v>0</v>
      </c>
      <c r="BA4" s="295">
        <f t="shared" si="52"/>
        <v>0</v>
      </c>
      <c r="BB4" s="295">
        <f t="shared" si="23"/>
        <v>0</v>
      </c>
      <c r="BC4" s="295">
        <f t="shared" si="53"/>
        <v>0</v>
      </c>
      <c r="BD4" s="295">
        <f t="shared" si="24"/>
        <v>0</v>
      </c>
      <c r="BE4" s="295">
        <f t="shared" si="54"/>
        <v>0</v>
      </c>
      <c r="BF4" s="295">
        <f t="shared" si="25"/>
        <v>0</v>
      </c>
      <c r="BG4" s="295">
        <f t="shared" si="55"/>
        <v>0</v>
      </c>
      <c r="BH4" s="295">
        <f t="shared" si="26"/>
        <v>0</v>
      </c>
      <c r="BI4" s="295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95">
        <f t="shared" si="28"/>
        <v>0</v>
      </c>
      <c r="G5" s="295">
        <f t="shared" si="29"/>
        <v>0</v>
      </c>
      <c r="H5" s="295">
        <f t="shared" si="0"/>
        <v>5</v>
      </c>
      <c r="I5" s="295">
        <f t="shared" si="30"/>
        <v>5</v>
      </c>
      <c r="J5" s="295">
        <f t="shared" si="1"/>
        <v>0</v>
      </c>
      <c r="K5" s="295">
        <f t="shared" si="31"/>
        <v>0</v>
      </c>
      <c r="L5" s="295">
        <f t="shared" si="2"/>
        <v>10</v>
      </c>
      <c r="M5" s="295">
        <f t="shared" si="32"/>
        <v>10</v>
      </c>
      <c r="N5" s="295">
        <f t="shared" si="3"/>
        <v>9</v>
      </c>
      <c r="O5" s="295">
        <f t="shared" si="33"/>
        <v>9</v>
      </c>
      <c r="P5" s="295">
        <f t="shared" si="4"/>
        <v>6</v>
      </c>
      <c r="Q5" s="295">
        <f t="shared" si="34"/>
        <v>6</v>
      </c>
      <c r="R5" s="295">
        <f t="shared" si="5"/>
        <v>4</v>
      </c>
      <c r="S5" s="295">
        <f t="shared" si="35"/>
        <v>4</v>
      </c>
      <c r="T5" s="295">
        <f t="shared" si="6"/>
        <v>4</v>
      </c>
      <c r="U5" s="295">
        <f t="shared" si="36"/>
        <v>4</v>
      </c>
      <c r="V5" s="295">
        <f t="shared" si="7"/>
        <v>4</v>
      </c>
      <c r="W5" s="295">
        <f t="shared" si="37"/>
        <v>4</v>
      </c>
      <c r="X5" s="295">
        <f t="shared" si="8"/>
        <v>0</v>
      </c>
      <c r="Y5" s="295">
        <f t="shared" si="38"/>
        <v>0</v>
      </c>
      <c r="Z5" s="295">
        <f t="shared" si="9"/>
        <v>0</v>
      </c>
      <c r="AA5" s="295">
        <f t="shared" si="39"/>
        <v>0</v>
      </c>
      <c r="AB5" s="295">
        <f t="shared" si="10"/>
        <v>0</v>
      </c>
      <c r="AC5" s="295">
        <f t="shared" si="40"/>
        <v>0</v>
      </c>
      <c r="AD5" s="295">
        <f t="shared" si="11"/>
        <v>4</v>
      </c>
      <c r="AE5" s="295">
        <f t="shared" si="41"/>
        <v>4</v>
      </c>
      <c r="AF5" s="295">
        <f t="shared" si="12"/>
        <v>0</v>
      </c>
      <c r="AG5" s="295">
        <f t="shared" si="42"/>
        <v>0</v>
      </c>
      <c r="AH5" s="295">
        <f t="shared" si="13"/>
        <v>0</v>
      </c>
      <c r="AI5" s="295">
        <f t="shared" si="43"/>
        <v>0</v>
      </c>
      <c r="AJ5" s="295">
        <f t="shared" si="14"/>
        <v>0</v>
      </c>
      <c r="AK5" s="295">
        <f t="shared" si="44"/>
        <v>0</v>
      </c>
      <c r="AL5" s="295">
        <f t="shared" si="15"/>
        <v>0</v>
      </c>
      <c r="AM5" s="295">
        <f t="shared" si="45"/>
        <v>0</v>
      </c>
      <c r="AN5" s="295">
        <f t="shared" si="16"/>
        <v>0</v>
      </c>
      <c r="AO5" s="295">
        <f t="shared" si="46"/>
        <v>0</v>
      </c>
      <c r="AP5" s="295">
        <f t="shared" si="17"/>
        <v>3</v>
      </c>
      <c r="AQ5" s="295">
        <f t="shared" si="47"/>
        <v>3</v>
      </c>
      <c r="AR5" s="295">
        <f t="shared" si="18"/>
        <v>0</v>
      </c>
      <c r="AS5" s="295">
        <f t="shared" si="48"/>
        <v>0</v>
      </c>
      <c r="AT5" s="295">
        <f t="shared" si="19"/>
        <v>0</v>
      </c>
      <c r="AU5" s="295">
        <f t="shared" si="49"/>
        <v>0</v>
      </c>
      <c r="AV5" s="295">
        <f t="shared" si="20"/>
        <v>0</v>
      </c>
      <c r="AW5" s="295">
        <f t="shared" si="50"/>
        <v>0</v>
      </c>
      <c r="AX5" s="295">
        <f t="shared" si="21"/>
        <v>0</v>
      </c>
      <c r="AY5" s="295">
        <f t="shared" si="51"/>
        <v>0</v>
      </c>
      <c r="AZ5" s="295">
        <f t="shared" si="22"/>
        <v>0</v>
      </c>
      <c r="BA5" s="295">
        <f t="shared" si="52"/>
        <v>0</v>
      </c>
      <c r="BB5" s="295">
        <f t="shared" si="23"/>
        <v>0</v>
      </c>
      <c r="BC5" s="295">
        <f t="shared" si="53"/>
        <v>0</v>
      </c>
      <c r="BD5" s="295">
        <f t="shared" si="24"/>
        <v>0</v>
      </c>
      <c r="BE5" s="295">
        <f t="shared" si="54"/>
        <v>0</v>
      </c>
      <c r="BF5" s="295">
        <f t="shared" si="25"/>
        <v>0</v>
      </c>
      <c r="BG5" s="295">
        <f t="shared" si="55"/>
        <v>0</v>
      </c>
      <c r="BH5" s="295">
        <f t="shared" si="26"/>
        <v>0</v>
      </c>
      <c r="BI5" s="295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95">
        <f t="shared" si="28"/>
        <v>0</v>
      </c>
      <c r="G6" s="295">
        <f t="shared" si="29"/>
        <v>0</v>
      </c>
      <c r="H6" s="295">
        <f t="shared" si="0"/>
        <v>0</v>
      </c>
      <c r="I6" s="295">
        <f t="shared" si="30"/>
        <v>0</v>
      </c>
      <c r="J6" s="295">
        <f t="shared" si="1"/>
        <v>0</v>
      </c>
      <c r="K6" s="295">
        <f t="shared" si="31"/>
        <v>0</v>
      </c>
      <c r="L6" s="295">
        <f t="shared" si="2"/>
        <v>0</v>
      </c>
      <c r="M6" s="295">
        <f t="shared" si="32"/>
        <v>0</v>
      </c>
      <c r="N6" s="295">
        <f t="shared" si="3"/>
        <v>0</v>
      </c>
      <c r="O6" s="295">
        <f t="shared" si="33"/>
        <v>0</v>
      </c>
      <c r="P6" s="295">
        <f t="shared" si="4"/>
        <v>0</v>
      </c>
      <c r="Q6" s="295">
        <f t="shared" si="34"/>
        <v>0</v>
      </c>
      <c r="R6" s="295">
        <f t="shared" si="5"/>
        <v>0</v>
      </c>
      <c r="S6" s="295">
        <f t="shared" si="35"/>
        <v>0</v>
      </c>
      <c r="T6" s="295">
        <f t="shared" si="6"/>
        <v>0</v>
      </c>
      <c r="U6" s="295">
        <f t="shared" si="36"/>
        <v>0</v>
      </c>
      <c r="V6" s="295">
        <f t="shared" si="7"/>
        <v>0</v>
      </c>
      <c r="W6" s="295">
        <f t="shared" si="37"/>
        <v>0</v>
      </c>
      <c r="X6" s="295">
        <f t="shared" si="8"/>
        <v>1</v>
      </c>
      <c r="Y6" s="295">
        <f t="shared" si="38"/>
        <v>1</v>
      </c>
      <c r="Z6" s="295">
        <f t="shared" si="9"/>
        <v>3</v>
      </c>
      <c r="AA6" s="295">
        <f t="shared" si="39"/>
        <v>3</v>
      </c>
      <c r="AB6" s="295">
        <f t="shared" si="10"/>
        <v>3</v>
      </c>
      <c r="AC6" s="295">
        <f t="shared" si="40"/>
        <v>3</v>
      </c>
      <c r="AD6" s="295">
        <f t="shared" si="11"/>
        <v>1</v>
      </c>
      <c r="AE6" s="295">
        <f t="shared" si="41"/>
        <v>1</v>
      </c>
      <c r="AF6" s="295">
        <f t="shared" si="12"/>
        <v>5</v>
      </c>
      <c r="AG6" s="295">
        <f t="shared" si="42"/>
        <v>5</v>
      </c>
      <c r="AH6" s="295">
        <f t="shared" si="13"/>
        <v>0</v>
      </c>
      <c r="AI6" s="295">
        <f t="shared" si="43"/>
        <v>0</v>
      </c>
      <c r="AJ6" s="295">
        <f t="shared" si="14"/>
        <v>0</v>
      </c>
      <c r="AK6" s="295">
        <f t="shared" si="44"/>
        <v>0</v>
      </c>
      <c r="AL6" s="295">
        <f t="shared" si="15"/>
        <v>5</v>
      </c>
      <c r="AM6" s="295">
        <f t="shared" si="45"/>
        <v>5</v>
      </c>
      <c r="AN6" s="295">
        <f t="shared" si="16"/>
        <v>0</v>
      </c>
      <c r="AO6" s="295">
        <f t="shared" si="46"/>
        <v>0</v>
      </c>
      <c r="AP6" s="295">
        <f t="shared" si="17"/>
        <v>0</v>
      </c>
      <c r="AQ6" s="295">
        <f t="shared" si="47"/>
        <v>0</v>
      </c>
      <c r="AR6" s="295">
        <f t="shared" si="18"/>
        <v>0</v>
      </c>
      <c r="AS6" s="295">
        <f t="shared" si="48"/>
        <v>0</v>
      </c>
      <c r="AT6" s="295">
        <f t="shared" si="19"/>
        <v>0</v>
      </c>
      <c r="AU6" s="295">
        <f t="shared" si="49"/>
        <v>0</v>
      </c>
      <c r="AV6" s="295">
        <f t="shared" si="20"/>
        <v>0</v>
      </c>
      <c r="AW6" s="295">
        <f t="shared" si="50"/>
        <v>0</v>
      </c>
      <c r="AX6" s="295">
        <f t="shared" si="21"/>
        <v>0</v>
      </c>
      <c r="AY6" s="295">
        <f t="shared" si="51"/>
        <v>0</v>
      </c>
      <c r="AZ6" s="295">
        <f t="shared" si="22"/>
        <v>0</v>
      </c>
      <c r="BA6" s="295">
        <f t="shared" si="52"/>
        <v>0</v>
      </c>
      <c r="BB6" s="295">
        <f t="shared" si="23"/>
        <v>0</v>
      </c>
      <c r="BC6" s="295">
        <f t="shared" si="53"/>
        <v>0</v>
      </c>
      <c r="BD6" s="295">
        <f t="shared" si="24"/>
        <v>0</v>
      </c>
      <c r="BE6" s="295">
        <f t="shared" si="54"/>
        <v>0</v>
      </c>
      <c r="BF6" s="295">
        <f t="shared" si="25"/>
        <v>0</v>
      </c>
      <c r="BG6" s="295">
        <f t="shared" si="55"/>
        <v>0</v>
      </c>
      <c r="BH6" s="295">
        <f t="shared" si="26"/>
        <v>0</v>
      </c>
      <c r="BI6" s="295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35</v>
      </c>
      <c r="D7" s="51">
        <f t="shared" si="59"/>
        <v>35</v>
      </c>
      <c r="E7" s="37">
        <f t="shared" si="60"/>
        <v>3.1818181818181817</v>
      </c>
      <c r="F7" s="295">
        <f t="shared" si="28"/>
        <v>0</v>
      </c>
      <c r="G7" s="295">
        <f t="shared" si="29"/>
        <v>0</v>
      </c>
      <c r="H7" s="295">
        <f t="shared" si="0"/>
        <v>0</v>
      </c>
      <c r="I7" s="295">
        <f t="shared" si="30"/>
        <v>0</v>
      </c>
      <c r="J7" s="295">
        <f t="shared" si="1"/>
        <v>0</v>
      </c>
      <c r="K7" s="295">
        <f t="shared" si="31"/>
        <v>0</v>
      </c>
      <c r="L7" s="295">
        <f t="shared" si="2"/>
        <v>0</v>
      </c>
      <c r="M7" s="295">
        <f t="shared" si="32"/>
        <v>0</v>
      </c>
      <c r="N7" s="295">
        <f t="shared" si="3"/>
        <v>0</v>
      </c>
      <c r="O7" s="295">
        <f t="shared" si="33"/>
        <v>0</v>
      </c>
      <c r="P7" s="295">
        <f t="shared" si="4"/>
        <v>0</v>
      </c>
      <c r="Q7" s="295">
        <f t="shared" si="34"/>
        <v>0</v>
      </c>
      <c r="R7" s="295">
        <f t="shared" si="5"/>
        <v>0</v>
      </c>
      <c r="S7" s="295">
        <f t="shared" si="35"/>
        <v>0</v>
      </c>
      <c r="T7" s="295">
        <f t="shared" si="6"/>
        <v>0</v>
      </c>
      <c r="U7" s="295">
        <f t="shared" si="36"/>
        <v>0</v>
      </c>
      <c r="V7" s="295">
        <f t="shared" si="7"/>
        <v>0</v>
      </c>
      <c r="W7" s="295">
        <f t="shared" si="37"/>
        <v>0</v>
      </c>
      <c r="X7" s="295">
        <f t="shared" si="8"/>
        <v>3</v>
      </c>
      <c r="Y7" s="295">
        <f t="shared" si="38"/>
        <v>3</v>
      </c>
      <c r="Z7" s="295">
        <f t="shared" si="9"/>
        <v>0</v>
      </c>
      <c r="AA7" s="295">
        <f t="shared" si="39"/>
        <v>0</v>
      </c>
      <c r="AB7" s="295">
        <f t="shared" si="10"/>
        <v>0</v>
      </c>
      <c r="AC7" s="295">
        <f t="shared" si="40"/>
        <v>0</v>
      </c>
      <c r="AD7" s="295">
        <f t="shared" si="11"/>
        <v>0</v>
      </c>
      <c r="AE7" s="295">
        <f t="shared" si="41"/>
        <v>0</v>
      </c>
      <c r="AF7" s="295">
        <f t="shared" si="12"/>
        <v>0</v>
      </c>
      <c r="AG7" s="295">
        <f t="shared" si="42"/>
        <v>0</v>
      </c>
      <c r="AH7" s="295">
        <f t="shared" si="13"/>
        <v>6</v>
      </c>
      <c r="AI7" s="295">
        <f t="shared" si="43"/>
        <v>6</v>
      </c>
      <c r="AJ7" s="295">
        <f t="shared" si="14"/>
        <v>4</v>
      </c>
      <c r="AK7" s="295">
        <f t="shared" si="44"/>
        <v>4</v>
      </c>
      <c r="AL7" s="295">
        <f t="shared" si="15"/>
        <v>1</v>
      </c>
      <c r="AM7" s="295">
        <f t="shared" si="45"/>
        <v>1</v>
      </c>
      <c r="AN7" s="295">
        <f t="shared" si="16"/>
        <v>4</v>
      </c>
      <c r="AO7" s="295">
        <f t="shared" si="46"/>
        <v>4</v>
      </c>
      <c r="AP7" s="295">
        <f t="shared" si="17"/>
        <v>0</v>
      </c>
      <c r="AQ7" s="295">
        <f t="shared" si="47"/>
        <v>0</v>
      </c>
      <c r="AR7" s="295">
        <f t="shared" si="18"/>
        <v>12</v>
      </c>
      <c r="AS7" s="295">
        <f t="shared" si="48"/>
        <v>12</v>
      </c>
      <c r="AT7" s="295">
        <f t="shared" si="19"/>
        <v>5</v>
      </c>
      <c r="AU7" s="295">
        <f t="shared" si="49"/>
        <v>5</v>
      </c>
      <c r="AV7" s="295">
        <f t="shared" si="20"/>
        <v>0</v>
      </c>
      <c r="AW7" s="295">
        <f t="shared" si="50"/>
        <v>0</v>
      </c>
      <c r="AX7" s="295">
        <f t="shared" si="21"/>
        <v>0</v>
      </c>
      <c r="AY7" s="295">
        <f t="shared" si="51"/>
        <v>0</v>
      </c>
      <c r="AZ7" s="295">
        <f t="shared" si="22"/>
        <v>0</v>
      </c>
      <c r="BA7" s="295">
        <f t="shared" si="52"/>
        <v>0</v>
      </c>
      <c r="BB7" s="295">
        <f t="shared" si="23"/>
        <v>0</v>
      </c>
      <c r="BC7" s="295">
        <f t="shared" si="53"/>
        <v>0</v>
      </c>
      <c r="BD7" s="295">
        <f t="shared" si="24"/>
        <v>0</v>
      </c>
      <c r="BE7" s="295">
        <f t="shared" si="54"/>
        <v>0</v>
      </c>
      <c r="BF7" s="295">
        <f t="shared" si="25"/>
        <v>0</v>
      </c>
      <c r="BG7" s="295">
        <f t="shared" si="55"/>
        <v>0</v>
      </c>
      <c r="BH7" s="295">
        <f t="shared" si="26"/>
        <v>6</v>
      </c>
      <c r="BI7" s="295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95">
        <f t="shared" si="28"/>
        <v>0</v>
      </c>
      <c r="G8" s="295">
        <f t="shared" si="29"/>
        <v>0</v>
      </c>
      <c r="H8" s="295">
        <f t="shared" si="0"/>
        <v>0</v>
      </c>
      <c r="I8" s="295">
        <f t="shared" si="30"/>
        <v>0</v>
      </c>
      <c r="J8" s="295">
        <f t="shared" si="1"/>
        <v>0</v>
      </c>
      <c r="K8" s="295">
        <f t="shared" si="31"/>
        <v>0</v>
      </c>
      <c r="L8" s="295">
        <f t="shared" si="2"/>
        <v>0</v>
      </c>
      <c r="M8" s="295">
        <f t="shared" si="32"/>
        <v>0</v>
      </c>
      <c r="N8" s="295">
        <f t="shared" si="3"/>
        <v>0</v>
      </c>
      <c r="O8" s="295">
        <f t="shared" si="33"/>
        <v>0</v>
      </c>
      <c r="P8" s="295">
        <f t="shared" si="4"/>
        <v>0</v>
      </c>
      <c r="Q8" s="295">
        <f t="shared" si="34"/>
        <v>0</v>
      </c>
      <c r="R8" s="295">
        <f t="shared" si="5"/>
        <v>0</v>
      </c>
      <c r="S8" s="295">
        <f t="shared" si="35"/>
        <v>0</v>
      </c>
      <c r="T8" s="295">
        <f t="shared" si="6"/>
        <v>0</v>
      </c>
      <c r="U8" s="295">
        <f t="shared" si="36"/>
        <v>0</v>
      </c>
      <c r="V8" s="295">
        <f t="shared" si="7"/>
        <v>0</v>
      </c>
      <c r="W8" s="295">
        <f t="shared" si="37"/>
        <v>0</v>
      </c>
      <c r="X8" s="295">
        <f t="shared" si="8"/>
        <v>0</v>
      </c>
      <c r="Y8" s="295">
        <f t="shared" si="38"/>
        <v>0</v>
      </c>
      <c r="Z8" s="295">
        <f t="shared" si="9"/>
        <v>0</v>
      </c>
      <c r="AA8" s="295">
        <f t="shared" si="39"/>
        <v>0</v>
      </c>
      <c r="AB8" s="295">
        <f t="shared" si="10"/>
        <v>0</v>
      </c>
      <c r="AC8" s="295">
        <f t="shared" si="40"/>
        <v>0</v>
      </c>
      <c r="AD8" s="295">
        <f t="shared" si="11"/>
        <v>0</v>
      </c>
      <c r="AE8" s="295">
        <f t="shared" si="41"/>
        <v>0</v>
      </c>
      <c r="AF8" s="295">
        <f t="shared" si="12"/>
        <v>0</v>
      </c>
      <c r="AG8" s="295">
        <f t="shared" si="42"/>
        <v>0</v>
      </c>
      <c r="AH8" s="295">
        <f t="shared" si="13"/>
        <v>0</v>
      </c>
      <c r="AI8" s="295">
        <f t="shared" si="43"/>
        <v>0</v>
      </c>
      <c r="AJ8" s="295">
        <f t="shared" si="14"/>
        <v>0</v>
      </c>
      <c r="AK8" s="295">
        <f t="shared" si="44"/>
        <v>0</v>
      </c>
      <c r="AL8" s="295">
        <f t="shared" si="15"/>
        <v>0</v>
      </c>
      <c r="AM8" s="295">
        <f t="shared" si="45"/>
        <v>0</v>
      </c>
      <c r="AN8" s="295">
        <f t="shared" si="16"/>
        <v>0</v>
      </c>
      <c r="AO8" s="295">
        <f t="shared" si="46"/>
        <v>0</v>
      </c>
      <c r="AP8" s="295">
        <f t="shared" si="17"/>
        <v>0</v>
      </c>
      <c r="AQ8" s="295">
        <f t="shared" si="47"/>
        <v>0</v>
      </c>
      <c r="AR8" s="295">
        <f t="shared" si="18"/>
        <v>0</v>
      </c>
      <c r="AS8" s="295">
        <f t="shared" si="48"/>
        <v>0</v>
      </c>
      <c r="AT8" s="295">
        <f t="shared" si="19"/>
        <v>0</v>
      </c>
      <c r="AU8" s="295">
        <f t="shared" si="49"/>
        <v>0</v>
      </c>
      <c r="AV8" s="295">
        <f t="shared" si="20"/>
        <v>6</v>
      </c>
      <c r="AW8" s="295">
        <f t="shared" si="50"/>
        <v>6</v>
      </c>
      <c r="AX8" s="295">
        <f t="shared" si="21"/>
        <v>4</v>
      </c>
      <c r="AY8" s="295">
        <f t="shared" si="51"/>
        <v>4</v>
      </c>
      <c r="AZ8" s="295">
        <f t="shared" si="22"/>
        <v>8</v>
      </c>
      <c r="BA8" s="295">
        <f t="shared" si="52"/>
        <v>8</v>
      </c>
      <c r="BB8" s="295">
        <f t="shared" si="23"/>
        <v>8</v>
      </c>
      <c r="BC8" s="295">
        <f t="shared" si="53"/>
        <v>8</v>
      </c>
      <c r="BD8" s="295">
        <f t="shared" si="24"/>
        <v>0</v>
      </c>
      <c r="BE8" s="295">
        <f t="shared" si="54"/>
        <v>0</v>
      </c>
      <c r="BF8" s="295">
        <f t="shared" si="25"/>
        <v>0</v>
      </c>
      <c r="BG8" s="295">
        <f t="shared" si="55"/>
        <v>0</v>
      </c>
      <c r="BH8" s="295">
        <f t="shared" si="26"/>
        <v>0</v>
      </c>
      <c r="BI8" s="295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9</v>
      </c>
      <c r="D9" s="51">
        <f t="shared" si="59"/>
        <v>9</v>
      </c>
      <c r="E9" s="37" t="e">
        <f t="shared" si="60"/>
        <v>#DIV/0!</v>
      </c>
      <c r="F9" s="295">
        <f t="shared" si="28"/>
        <v>0</v>
      </c>
      <c r="G9" s="295">
        <f t="shared" si="29"/>
        <v>0</v>
      </c>
      <c r="H9" s="295">
        <f t="shared" si="0"/>
        <v>0</v>
      </c>
      <c r="I9" s="295">
        <f t="shared" si="30"/>
        <v>0</v>
      </c>
      <c r="J9" s="295">
        <f t="shared" si="1"/>
        <v>0</v>
      </c>
      <c r="K9" s="295">
        <f t="shared" si="31"/>
        <v>0</v>
      </c>
      <c r="L9" s="295">
        <f t="shared" si="2"/>
        <v>2</v>
      </c>
      <c r="M9" s="295">
        <f t="shared" si="32"/>
        <v>2</v>
      </c>
      <c r="N9" s="295">
        <f t="shared" si="3"/>
        <v>0</v>
      </c>
      <c r="O9" s="295">
        <f t="shared" si="33"/>
        <v>0</v>
      </c>
      <c r="P9" s="295">
        <f t="shared" si="4"/>
        <v>0</v>
      </c>
      <c r="Q9" s="295">
        <f t="shared" si="34"/>
        <v>0</v>
      </c>
      <c r="R9" s="295">
        <f t="shared" si="5"/>
        <v>2</v>
      </c>
      <c r="S9" s="295">
        <f t="shared" si="35"/>
        <v>2</v>
      </c>
      <c r="T9" s="295">
        <f t="shared" si="6"/>
        <v>0</v>
      </c>
      <c r="U9" s="295">
        <f t="shared" si="36"/>
        <v>0</v>
      </c>
      <c r="V9" s="295">
        <f t="shared" si="7"/>
        <v>0</v>
      </c>
      <c r="W9" s="295">
        <f t="shared" si="37"/>
        <v>0</v>
      </c>
      <c r="X9" s="295">
        <f t="shared" si="8"/>
        <v>0</v>
      </c>
      <c r="Y9" s="295">
        <f t="shared" si="38"/>
        <v>0</v>
      </c>
      <c r="Z9" s="295">
        <f t="shared" si="9"/>
        <v>1</v>
      </c>
      <c r="AA9" s="295">
        <f t="shared" si="39"/>
        <v>1</v>
      </c>
      <c r="AB9" s="295">
        <f t="shared" si="10"/>
        <v>0</v>
      </c>
      <c r="AC9" s="295">
        <f t="shared" si="40"/>
        <v>0</v>
      </c>
      <c r="AD9" s="295">
        <f t="shared" si="11"/>
        <v>2</v>
      </c>
      <c r="AE9" s="295">
        <f t="shared" si="41"/>
        <v>2</v>
      </c>
      <c r="AF9" s="295">
        <f t="shared" si="12"/>
        <v>0</v>
      </c>
      <c r="AG9" s="295">
        <f t="shared" si="42"/>
        <v>0</v>
      </c>
      <c r="AH9" s="295">
        <f t="shared" si="13"/>
        <v>1</v>
      </c>
      <c r="AI9" s="295">
        <f t="shared" si="43"/>
        <v>1</v>
      </c>
      <c r="AJ9" s="295">
        <f t="shared" si="14"/>
        <v>0</v>
      </c>
      <c r="AK9" s="295">
        <f t="shared" si="44"/>
        <v>0</v>
      </c>
      <c r="AL9" s="295">
        <f t="shared" si="15"/>
        <v>1</v>
      </c>
      <c r="AM9" s="295">
        <f t="shared" si="45"/>
        <v>1</v>
      </c>
      <c r="AN9" s="295">
        <f t="shared" si="16"/>
        <v>0</v>
      </c>
      <c r="AO9" s="295">
        <f t="shared" si="46"/>
        <v>0</v>
      </c>
      <c r="AP9" s="295">
        <f t="shared" si="17"/>
        <v>0</v>
      </c>
      <c r="AQ9" s="295">
        <f t="shared" si="47"/>
        <v>0</v>
      </c>
      <c r="AR9" s="295">
        <f t="shared" si="18"/>
        <v>0</v>
      </c>
      <c r="AS9" s="295">
        <f t="shared" si="48"/>
        <v>0</v>
      </c>
      <c r="AT9" s="295">
        <f t="shared" si="19"/>
        <v>0</v>
      </c>
      <c r="AU9" s="295">
        <f t="shared" si="49"/>
        <v>0</v>
      </c>
      <c r="AV9" s="295">
        <f t="shared" si="20"/>
        <v>0</v>
      </c>
      <c r="AW9" s="295">
        <f t="shared" si="50"/>
        <v>0</v>
      </c>
      <c r="AX9" s="295">
        <f t="shared" si="21"/>
        <v>0</v>
      </c>
      <c r="AY9" s="295">
        <f t="shared" si="51"/>
        <v>0</v>
      </c>
      <c r="AZ9" s="295">
        <f t="shared" si="22"/>
        <v>0</v>
      </c>
      <c r="BA9" s="295">
        <f t="shared" si="52"/>
        <v>0</v>
      </c>
      <c r="BB9" s="295">
        <f t="shared" si="23"/>
        <v>0</v>
      </c>
      <c r="BC9" s="295">
        <f t="shared" si="53"/>
        <v>0</v>
      </c>
      <c r="BD9" s="295">
        <f t="shared" si="24"/>
        <v>13</v>
      </c>
      <c r="BE9" s="295">
        <f t="shared" si="54"/>
        <v>13</v>
      </c>
      <c r="BF9" s="295">
        <f t="shared" si="25"/>
        <v>22</v>
      </c>
      <c r="BG9" s="295">
        <f t="shared" si="55"/>
        <v>22</v>
      </c>
      <c r="BH9" s="295">
        <f t="shared" si="26"/>
        <v>0</v>
      </c>
      <c r="BI9" s="295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95">
        <f t="shared" si="28"/>
        <v>0</v>
      </c>
      <c r="G10" s="295">
        <f t="shared" si="29"/>
        <v>0</v>
      </c>
      <c r="H10" s="295">
        <f t="shared" si="0"/>
        <v>0</v>
      </c>
      <c r="I10" s="295">
        <f t="shared" si="30"/>
        <v>0</v>
      </c>
      <c r="J10" s="295">
        <f t="shared" si="1"/>
        <v>0</v>
      </c>
      <c r="K10" s="295">
        <f t="shared" si="31"/>
        <v>0</v>
      </c>
      <c r="L10" s="295">
        <f t="shared" si="2"/>
        <v>0</v>
      </c>
      <c r="M10" s="295">
        <f t="shared" si="32"/>
        <v>0</v>
      </c>
      <c r="N10" s="295">
        <f t="shared" si="3"/>
        <v>0</v>
      </c>
      <c r="O10" s="295">
        <f t="shared" si="33"/>
        <v>0</v>
      </c>
      <c r="P10" s="295">
        <f t="shared" si="4"/>
        <v>0</v>
      </c>
      <c r="Q10" s="295">
        <f t="shared" si="34"/>
        <v>0</v>
      </c>
      <c r="R10" s="295">
        <f t="shared" si="5"/>
        <v>0</v>
      </c>
      <c r="S10" s="295">
        <f t="shared" si="35"/>
        <v>0</v>
      </c>
      <c r="T10" s="295">
        <f t="shared" si="6"/>
        <v>0</v>
      </c>
      <c r="U10" s="295">
        <f t="shared" si="36"/>
        <v>0</v>
      </c>
      <c r="V10" s="295">
        <f t="shared" si="7"/>
        <v>0</v>
      </c>
      <c r="W10" s="295">
        <f t="shared" si="37"/>
        <v>0</v>
      </c>
      <c r="X10" s="295">
        <f t="shared" si="8"/>
        <v>0</v>
      </c>
      <c r="Y10" s="295">
        <f t="shared" si="38"/>
        <v>0</v>
      </c>
      <c r="Z10" s="295">
        <f t="shared" si="9"/>
        <v>0</v>
      </c>
      <c r="AA10" s="295">
        <f t="shared" si="39"/>
        <v>0</v>
      </c>
      <c r="AB10" s="295">
        <f t="shared" si="10"/>
        <v>0</v>
      </c>
      <c r="AC10" s="295">
        <f t="shared" si="40"/>
        <v>0</v>
      </c>
      <c r="AD10" s="295">
        <f t="shared" si="11"/>
        <v>0</v>
      </c>
      <c r="AE10" s="295">
        <f t="shared" si="41"/>
        <v>0</v>
      </c>
      <c r="AF10" s="295">
        <f t="shared" si="12"/>
        <v>0</v>
      </c>
      <c r="AG10" s="295">
        <f t="shared" si="42"/>
        <v>0</v>
      </c>
      <c r="AH10" s="295">
        <f t="shared" si="13"/>
        <v>0</v>
      </c>
      <c r="AI10" s="295">
        <f t="shared" si="43"/>
        <v>0</v>
      </c>
      <c r="AJ10" s="295">
        <f t="shared" si="14"/>
        <v>0</v>
      </c>
      <c r="AK10" s="295">
        <f t="shared" si="44"/>
        <v>0</v>
      </c>
      <c r="AL10" s="295">
        <f t="shared" si="15"/>
        <v>0</v>
      </c>
      <c r="AM10" s="295">
        <f t="shared" si="45"/>
        <v>0</v>
      </c>
      <c r="AN10" s="295">
        <f t="shared" si="16"/>
        <v>0</v>
      </c>
      <c r="AO10" s="295">
        <f t="shared" si="46"/>
        <v>0</v>
      </c>
      <c r="AP10" s="295">
        <f t="shared" si="17"/>
        <v>0</v>
      </c>
      <c r="AQ10" s="295">
        <f t="shared" si="47"/>
        <v>0</v>
      </c>
      <c r="AR10" s="295">
        <f t="shared" si="18"/>
        <v>0</v>
      </c>
      <c r="AS10" s="295">
        <f t="shared" si="48"/>
        <v>0</v>
      </c>
      <c r="AT10" s="295">
        <f t="shared" si="19"/>
        <v>0</v>
      </c>
      <c r="AU10" s="295">
        <f t="shared" si="49"/>
        <v>0</v>
      </c>
      <c r="AV10" s="295">
        <f t="shared" si="20"/>
        <v>0</v>
      </c>
      <c r="AW10" s="295">
        <f t="shared" si="50"/>
        <v>0</v>
      </c>
      <c r="AX10" s="295">
        <f t="shared" si="21"/>
        <v>0</v>
      </c>
      <c r="AY10" s="295">
        <f t="shared" si="51"/>
        <v>0</v>
      </c>
      <c r="AZ10" s="295">
        <f t="shared" si="22"/>
        <v>0</v>
      </c>
      <c r="BA10" s="295">
        <f t="shared" si="52"/>
        <v>0</v>
      </c>
      <c r="BB10" s="295">
        <f t="shared" si="23"/>
        <v>0</v>
      </c>
      <c r="BC10" s="295">
        <f t="shared" si="53"/>
        <v>0</v>
      </c>
      <c r="BD10" s="295">
        <f t="shared" si="24"/>
        <v>31</v>
      </c>
      <c r="BE10" s="295">
        <f t="shared" si="54"/>
        <v>31</v>
      </c>
      <c r="BF10" s="295">
        <f t="shared" si="25"/>
        <v>21</v>
      </c>
      <c r="BG10" s="295">
        <f t="shared" si="55"/>
        <v>21</v>
      </c>
      <c r="BH10" s="295">
        <f t="shared" si="26"/>
        <v>0</v>
      </c>
      <c r="BI10" s="295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95">
        <f t="shared" si="28"/>
        <v>0</v>
      </c>
      <c r="G11" s="295">
        <f t="shared" si="29"/>
        <v>0</v>
      </c>
      <c r="H11" s="295">
        <f t="shared" si="0"/>
        <v>0</v>
      </c>
      <c r="I11" s="295">
        <f t="shared" si="30"/>
        <v>0</v>
      </c>
      <c r="J11" s="295">
        <f t="shared" si="1"/>
        <v>0</v>
      </c>
      <c r="K11" s="295">
        <f t="shared" si="31"/>
        <v>0</v>
      </c>
      <c r="L11" s="295">
        <f t="shared" si="2"/>
        <v>0</v>
      </c>
      <c r="M11" s="295">
        <f t="shared" si="32"/>
        <v>0</v>
      </c>
      <c r="N11" s="295">
        <f t="shared" si="3"/>
        <v>0</v>
      </c>
      <c r="O11" s="295">
        <f t="shared" si="33"/>
        <v>0</v>
      </c>
      <c r="P11" s="295">
        <f t="shared" si="4"/>
        <v>0</v>
      </c>
      <c r="Q11" s="295">
        <f t="shared" si="34"/>
        <v>0</v>
      </c>
      <c r="R11" s="295">
        <f t="shared" si="5"/>
        <v>0</v>
      </c>
      <c r="S11" s="295">
        <f t="shared" si="35"/>
        <v>0</v>
      </c>
      <c r="T11" s="295">
        <f t="shared" si="6"/>
        <v>0</v>
      </c>
      <c r="U11" s="295">
        <f t="shared" si="36"/>
        <v>0</v>
      </c>
      <c r="V11" s="295">
        <f t="shared" si="7"/>
        <v>0</v>
      </c>
      <c r="W11" s="295">
        <f t="shared" si="37"/>
        <v>0</v>
      </c>
      <c r="X11" s="295">
        <f t="shared" si="8"/>
        <v>1</v>
      </c>
      <c r="Y11" s="295">
        <f t="shared" si="38"/>
        <v>1</v>
      </c>
      <c r="Z11" s="295">
        <f t="shared" si="9"/>
        <v>0</v>
      </c>
      <c r="AA11" s="295">
        <f t="shared" si="39"/>
        <v>0</v>
      </c>
      <c r="AB11" s="295">
        <f t="shared" si="10"/>
        <v>0</v>
      </c>
      <c r="AC11" s="295">
        <f t="shared" si="40"/>
        <v>0</v>
      </c>
      <c r="AD11" s="295">
        <f t="shared" si="11"/>
        <v>0</v>
      </c>
      <c r="AE11" s="295">
        <f t="shared" si="41"/>
        <v>0</v>
      </c>
      <c r="AF11" s="295">
        <f t="shared" si="12"/>
        <v>0</v>
      </c>
      <c r="AG11" s="295">
        <f t="shared" si="42"/>
        <v>0</v>
      </c>
      <c r="AH11" s="295">
        <f t="shared" si="13"/>
        <v>0</v>
      </c>
      <c r="AI11" s="295">
        <f t="shared" si="43"/>
        <v>0</v>
      </c>
      <c r="AJ11" s="295">
        <f t="shared" si="14"/>
        <v>0</v>
      </c>
      <c r="AK11" s="295">
        <f t="shared" si="44"/>
        <v>0</v>
      </c>
      <c r="AL11" s="295">
        <f t="shared" si="15"/>
        <v>0</v>
      </c>
      <c r="AM11" s="295">
        <f t="shared" si="45"/>
        <v>0</v>
      </c>
      <c r="AN11" s="295">
        <f t="shared" si="16"/>
        <v>0</v>
      </c>
      <c r="AO11" s="295">
        <f t="shared" si="46"/>
        <v>0</v>
      </c>
      <c r="AP11" s="295">
        <f t="shared" si="17"/>
        <v>0</v>
      </c>
      <c r="AQ11" s="295">
        <f t="shared" si="47"/>
        <v>0</v>
      </c>
      <c r="AR11" s="295">
        <f t="shared" si="18"/>
        <v>0</v>
      </c>
      <c r="AS11" s="295">
        <f t="shared" si="48"/>
        <v>0</v>
      </c>
      <c r="AT11" s="295">
        <f t="shared" si="19"/>
        <v>0</v>
      </c>
      <c r="AU11" s="295">
        <f t="shared" si="49"/>
        <v>0</v>
      </c>
      <c r="AV11" s="295">
        <f t="shared" si="20"/>
        <v>0</v>
      </c>
      <c r="AW11" s="295">
        <f t="shared" si="50"/>
        <v>0</v>
      </c>
      <c r="AX11" s="295">
        <f t="shared" si="21"/>
        <v>0</v>
      </c>
      <c r="AY11" s="295">
        <f t="shared" si="51"/>
        <v>0</v>
      </c>
      <c r="AZ11" s="295">
        <f t="shared" si="22"/>
        <v>0</v>
      </c>
      <c r="BA11" s="295">
        <f t="shared" si="52"/>
        <v>0</v>
      </c>
      <c r="BB11" s="295">
        <f t="shared" si="23"/>
        <v>0</v>
      </c>
      <c r="BC11" s="295">
        <f t="shared" si="53"/>
        <v>0</v>
      </c>
      <c r="BD11" s="295">
        <f t="shared" si="24"/>
        <v>0</v>
      </c>
      <c r="BE11" s="295">
        <f t="shared" si="54"/>
        <v>0</v>
      </c>
      <c r="BF11" s="295">
        <f t="shared" si="25"/>
        <v>0</v>
      </c>
      <c r="BG11" s="295">
        <f t="shared" si="55"/>
        <v>0</v>
      </c>
      <c r="BH11" s="295">
        <f t="shared" si="26"/>
        <v>0</v>
      </c>
      <c r="BI11" s="295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154</v>
      </c>
      <c r="D12" s="51">
        <f t="shared" si="59"/>
        <v>154</v>
      </c>
      <c r="E12" s="37">
        <f t="shared" si="60"/>
        <v>14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4</v>
      </c>
      <c r="AO12" s="38">
        <f t="shared" si="46"/>
        <v>4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4</v>
      </c>
      <c r="AY12" s="38">
        <f t="shared" si="51"/>
        <v>4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44</v>
      </c>
      <c r="BE12" s="38">
        <f t="shared" si="54"/>
        <v>44</v>
      </c>
      <c r="BF12" s="38">
        <f t="shared" si="25"/>
        <v>43</v>
      </c>
      <c r="BG12" s="38">
        <f t="shared" si="55"/>
        <v>43</v>
      </c>
      <c r="BH12" s="38">
        <f t="shared" si="26"/>
        <v>6</v>
      </c>
      <c r="BI12" s="38">
        <f t="shared" si="56"/>
        <v>6</v>
      </c>
    </row>
    <row r="16" spans="1:61" x14ac:dyDescent="0.35">
      <c r="A16" s="371" t="s">
        <v>66</v>
      </c>
      <c r="B16" s="49" t="s">
        <v>2398</v>
      </c>
      <c r="C16" s="49"/>
      <c r="D16" s="45"/>
      <c r="E16" s="45"/>
      <c r="F16" s="38" t="s">
        <v>2400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6" customFormat="1" x14ac:dyDescent="0.35">
      <c r="A17" s="371" t="s">
        <v>2397</v>
      </c>
      <c r="B17" s="377" t="s">
        <v>2259</v>
      </c>
      <c r="C17" s="377" t="s">
        <v>72</v>
      </c>
      <c r="D17" s="377" t="s">
        <v>2260</v>
      </c>
      <c r="E17" s="377" t="s">
        <v>2399</v>
      </c>
      <c r="F17" s="378">
        <v>44400</v>
      </c>
      <c r="G17" s="378"/>
      <c r="H17" s="378">
        <v>44407</v>
      </c>
      <c r="I17" s="378"/>
      <c r="J17" s="378">
        <v>44414</v>
      </c>
      <c r="K17" s="378"/>
      <c r="L17" s="378">
        <v>44421</v>
      </c>
      <c r="M17" s="378"/>
      <c r="N17" s="378">
        <v>44428</v>
      </c>
      <c r="O17" s="378"/>
      <c r="P17" s="378">
        <v>44435</v>
      </c>
      <c r="Q17" s="378"/>
    </row>
    <row r="18" spans="1:17" x14ac:dyDescent="0.35">
      <c r="A18" s="45" t="s">
        <v>30</v>
      </c>
      <c r="B18" s="45"/>
      <c r="C18" s="45"/>
      <c r="D18" s="45"/>
      <c r="E18" s="45"/>
      <c r="F18" s="38" t="s">
        <v>2259</v>
      </c>
      <c r="G18" s="38" t="s">
        <v>2260</v>
      </c>
      <c r="H18" s="38" t="s">
        <v>2259</v>
      </c>
      <c r="I18" s="38" t="s">
        <v>2260</v>
      </c>
      <c r="J18" s="38" t="s">
        <v>2259</v>
      </c>
      <c r="K18" s="38" t="s">
        <v>2260</v>
      </c>
      <c r="L18" s="38" t="s">
        <v>2259</v>
      </c>
      <c r="M18" s="38" t="s">
        <v>2260</v>
      </c>
      <c r="N18" s="38" t="s">
        <v>2259</v>
      </c>
      <c r="O18" s="38" t="s">
        <v>2260</v>
      </c>
      <c r="P18" s="38" t="s">
        <v>2259</v>
      </c>
      <c r="Q18" s="38" t="s">
        <v>2260</v>
      </c>
    </row>
    <row r="19" spans="1:17" x14ac:dyDescent="0.35">
      <c r="A19" s="51" t="s">
        <v>91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5">
        <v>9</v>
      </c>
      <c r="G19" s="295">
        <v>8</v>
      </c>
      <c r="H19" s="295">
        <v>6</v>
      </c>
      <c r="I19" s="295">
        <v>4</v>
      </c>
    </row>
    <row r="20" spans="1:17" x14ac:dyDescent="0.35">
      <c r="A20" s="51" t="s">
        <v>92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5">
        <v>43</v>
      </c>
      <c r="I20" s="295">
        <v>17</v>
      </c>
      <c r="J20" s="295">
        <v>26</v>
      </c>
    </row>
    <row r="21" spans="1:17" x14ac:dyDescent="0.35">
      <c r="A21" s="51" t="s">
        <v>93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5">
        <v>39</v>
      </c>
    </row>
    <row r="22" spans="1:17" x14ac:dyDescent="0.35">
      <c r="A22" s="51" t="s">
        <v>94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5">
        <v>6</v>
      </c>
      <c r="L22" s="295">
        <v>59</v>
      </c>
    </row>
    <row r="23" spans="1:17" x14ac:dyDescent="0.35">
      <c r="A23" s="51" t="s">
        <v>95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5">
        <v>30</v>
      </c>
      <c r="G23" s="295">
        <v>10</v>
      </c>
      <c r="N23" s="295">
        <v>52</v>
      </c>
    </row>
    <row r="24" spans="1:17" x14ac:dyDescent="0.35">
      <c r="A24" s="51" t="s">
        <v>96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5">
        <v>14</v>
      </c>
      <c r="G24" s="295">
        <v>12</v>
      </c>
      <c r="J24" s="295">
        <v>1</v>
      </c>
      <c r="N24" s="295">
        <v>14</v>
      </c>
      <c r="P24" s="295">
        <v>53</v>
      </c>
    </row>
    <row r="25" spans="1:17" x14ac:dyDescent="0.35">
      <c r="A25" s="51" t="s">
        <v>98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5">
        <v>15</v>
      </c>
    </row>
    <row r="26" spans="1:17" x14ac:dyDescent="0.35">
      <c r="A26" s="51" t="s">
        <v>99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5">
        <v>1</v>
      </c>
    </row>
    <row r="27" spans="1:17" x14ac:dyDescent="0.35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5" ht="15.75" customHeight="1" x14ac:dyDescent="0.35">
      <c r="B39" s="637" t="s">
        <v>2400</v>
      </c>
    </row>
    <row r="40" spans="1:115" ht="15.75" customHeight="1" x14ac:dyDescent="0.35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95" t="s">
        <v>2254</v>
      </c>
      <c r="DK40" s="295" t="s">
        <v>2255</v>
      </c>
    </row>
    <row r="41" spans="1:115" ht="15.75" customHeight="1" x14ac:dyDescent="0.35">
      <c r="A41" s="635" t="s">
        <v>30</v>
      </c>
      <c r="B41" s="295" t="s">
        <v>2259</v>
      </c>
      <c r="C41" s="295" t="s">
        <v>2260</v>
      </c>
      <c r="D41" s="295" t="s">
        <v>2259</v>
      </c>
      <c r="E41" s="295" t="s">
        <v>2260</v>
      </c>
      <c r="F41" s="295" t="s">
        <v>2259</v>
      </c>
      <c r="G41" s="295" t="s">
        <v>2260</v>
      </c>
      <c r="H41" s="295" t="s">
        <v>2259</v>
      </c>
      <c r="I41" s="295" t="s">
        <v>2260</v>
      </c>
      <c r="J41" s="295" t="s">
        <v>2259</v>
      </c>
      <c r="K41" s="295" t="s">
        <v>2260</v>
      </c>
      <c r="L41" s="295" t="s">
        <v>2259</v>
      </c>
      <c r="M41" s="295" t="s">
        <v>2260</v>
      </c>
      <c r="N41" s="295" t="s">
        <v>2259</v>
      </c>
      <c r="O41" s="295" t="s">
        <v>2260</v>
      </c>
      <c r="P41" s="295" t="s">
        <v>2259</v>
      </c>
      <c r="Q41" s="295" t="s">
        <v>2260</v>
      </c>
      <c r="R41" s="295" t="s">
        <v>2259</v>
      </c>
      <c r="S41" s="295" t="s">
        <v>2260</v>
      </c>
      <c r="T41" s="295" t="s">
        <v>2259</v>
      </c>
      <c r="U41" s="295" t="s">
        <v>2260</v>
      </c>
      <c r="V41" s="295" t="s">
        <v>2259</v>
      </c>
      <c r="W41" s="295" t="s">
        <v>2260</v>
      </c>
      <c r="X41" s="295" t="s">
        <v>2259</v>
      </c>
      <c r="Y41" s="295" t="s">
        <v>2260</v>
      </c>
      <c r="Z41" s="295" t="s">
        <v>2259</v>
      </c>
      <c r="AA41" s="295" t="s">
        <v>2260</v>
      </c>
      <c r="AB41" s="295" t="s">
        <v>2259</v>
      </c>
      <c r="AC41" s="295" t="s">
        <v>2260</v>
      </c>
      <c r="AD41" s="295" t="s">
        <v>2259</v>
      </c>
      <c r="AE41" s="295" t="s">
        <v>2260</v>
      </c>
      <c r="AF41" s="295" t="s">
        <v>2259</v>
      </c>
      <c r="AG41" s="295" t="s">
        <v>2260</v>
      </c>
      <c r="AH41" s="295" t="s">
        <v>2259</v>
      </c>
      <c r="AI41" s="295" t="s">
        <v>2260</v>
      </c>
      <c r="AJ41" s="295" t="s">
        <v>2259</v>
      </c>
      <c r="AK41" s="295" t="s">
        <v>2260</v>
      </c>
      <c r="AL41" s="295" t="s">
        <v>2259</v>
      </c>
      <c r="AM41" s="295" t="s">
        <v>2260</v>
      </c>
      <c r="AN41" s="295" t="s">
        <v>2259</v>
      </c>
      <c r="AO41" s="295" t="s">
        <v>2260</v>
      </c>
      <c r="AP41" s="295" t="s">
        <v>2259</v>
      </c>
      <c r="AQ41" s="295" t="s">
        <v>2260</v>
      </c>
      <c r="AR41" s="295" t="s">
        <v>2259</v>
      </c>
      <c r="AS41" s="295" t="s">
        <v>2260</v>
      </c>
      <c r="AT41" s="295" t="s">
        <v>2259</v>
      </c>
      <c r="AU41" s="295" t="s">
        <v>2260</v>
      </c>
      <c r="AV41" s="295" t="s">
        <v>2259</v>
      </c>
      <c r="AW41" s="295" t="s">
        <v>2260</v>
      </c>
      <c r="AX41" s="295" t="s">
        <v>2259</v>
      </c>
      <c r="AY41" s="295" t="s">
        <v>2260</v>
      </c>
      <c r="AZ41" s="295" t="s">
        <v>2259</v>
      </c>
      <c r="BA41" s="295" t="s">
        <v>2260</v>
      </c>
      <c r="BB41" s="295" t="s">
        <v>2259</v>
      </c>
      <c r="BC41" s="295" t="s">
        <v>2260</v>
      </c>
      <c r="BD41" s="295" t="s">
        <v>2259</v>
      </c>
      <c r="BE41" s="295" t="s">
        <v>2260</v>
      </c>
      <c r="BF41" s="295" t="s">
        <v>2259</v>
      </c>
      <c r="BG41" s="295" t="s">
        <v>2260</v>
      </c>
      <c r="BH41" s="295" t="s">
        <v>2259</v>
      </c>
      <c r="BI41" s="295" t="s">
        <v>2260</v>
      </c>
      <c r="BJ41" s="295" t="s">
        <v>2259</v>
      </c>
      <c r="BK41" s="295" t="s">
        <v>2260</v>
      </c>
      <c r="BL41" s="295" t="s">
        <v>2259</v>
      </c>
      <c r="BM41" s="295" t="s">
        <v>2260</v>
      </c>
      <c r="BN41" s="295" t="s">
        <v>2259</v>
      </c>
      <c r="BO41" s="295" t="s">
        <v>2260</v>
      </c>
      <c r="BP41" s="295" t="s">
        <v>2259</v>
      </c>
      <c r="BQ41" s="295" t="s">
        <v>2260</v>
      </c>
      <c r="BR41" s="295" t="s">
        <v>2259</v>
      </c>
      <c r="BS41" s="295" t="s">
        <v>2260</v>
      </c>
      <c r="BT41" s="295" t="s">
        <v>2259</v>
      </c>
      <c r="BU41" s="295" t="s">
        <v>2260</v>
      </c>
      <c r="BV41" s="295" t="s">
        <v>2259</v>
      </c>
      <c r="BW41" s="295" t="s">
        <v>2260</v>
      </c>
      <c r="BX41" s="295" t="s">
        <v>2259</v>
      </c>
      <c r="BY41" s="295" t="s">
        <v>2260</v>
      </c>
      <c r="BZ41" s="295" t="s">
        <v>2259</v>
      </c>
      <c r="CA41" s="295" t="s">
        <v>2260</v>
      </c>
      <c r="CB41" s="295" t="s">
        <v>2259</v>
      </c>
      <c r="CC41" s="295" t="s">
        <v>2260</v>
      </c>
      <c r="CD41" s="295" t="s">
        <v>2259</v>
      </c>
      <c r="CE41" s="295" t="s">
        <v>2260</v>
      </c>
      <c r="CF41" s="295" t="s">
        <v>2259</v>
      </c>
      <c r="CG41" s="295" t="s">
        <v>2260</v>
      </c>
      <c r="CH41" s="295" t="s">
        <v>2259</v>
      </c>
      <c r="CI41" s="295" t="s">
        <v>2260</v>
      </c>
      <c r="CJ41" s="295" t="s">
        <v>2259</v>
      </c>
      <c r="CK41" s="295" t="s">
        <v>2260</v>
      </c>
      <c r="CL41" s="295" t="s">
        <v>2259</v>
      </c>
      <c r="CM41" s="295" t="s">
        <v>2260</v>
      </c>
      <c r="CN41" s="295" t="s">
        <v>2259</v>
      </c>
      <c r="CO41" s="295" t="s">
        <v>2260</v>
      </c>
      <c r="CP41" s="295" t="s">
        <v>2259</v>
      </c>
      <c r="CQ41" s="295" t="s">
        <v>2260</v>
      </c>
      <c r="CR41" s="295" t="s">
        <v>2259</v>
      </c>
      <c r="CS41" s="295" t="s">
        <v>2260</v>
      </c>
      <c r="CT41" s="295" t="s">
        <v>2259</v>
      </c>
      <c r="CU41" s="295" t="s">
        <v>2260</v>
      </c>
      <c r="CV41" s="295" t="s">
        <v>2259</v>
      </c>
      <c r="CW41" s="295" t="s">
        <v>2260</v>
      </c>
      <c r="CX41" s="295" t="s">
        <v>2259</v>
      </c>
      <c r="CY41" s="295" t="s">
        <v>2260</v>
      </c>
      <c r="CZ41" s="295" t="s">
        <v>2259</v>
      </c>
      <c r="DA41" s="295" t="s">
        <v>2260</v>
      </c>
      <c r="DB41" s="295" t="s">
        <v>2259</v>
      </c>
      <c r="DC41" s="295" t="s">
        <v>2260</v>
      </c>
      <c r="DD41" s="295" t="s">
        <v>2259</v>
      </c>
      <c r="DE41" s="295" t="s">
        <v>2260</v>
      </c>
      <c r="DF41" s="295" t="s">
        <v>2259</v>
      </c>
      <c r="DG41" s="295" t="s">
        <v>2260</v>
      </c>
      <c r="DH41" s="295" t="s">
        <v>2259</v>
      </c>
      <c r="DI41" s="295" t="s">
        <v>2260</v>
      </c>
    </row>
    <row r="42" spans="1:115" ht="15.75" customHeight="1" x14ac:dyDescent="0.35">
      <c r="A42" s="2" t="s">
        <v>91</v>
      </c>
      <c r="B42" s="636">
        <v>9</v>
      </c>
      <c r="C42" s="636">
        <v>9</v>
      </c>
      <c r="D42" s="636">
        <v>4</v>
      </c>
      <c r="E42" s="636">
        <v>4</v>
      </c>
      <c r="F42" s="636">
        <v>3</v>
      </c>
      <c r="G42" s="636">
        <v>3</v>
      </c>
      <c r="H42" s="636"/>
      <c r="I42" s="636"/>
      <c r="J42" s="636"/>
      <c r="K42" s="636"/>
      <c r="L42" s="636"/>
      <c r="M42" s="636"/>
      <c r="N42" s="636"/>
      <c r="O42" s="636"/>
      <c r="P42" s="636"/>
      <c r="Q42" s="636"/>
      <c r="R42" s="636"/>
      <c r="S42" s="636"/>
      <c r="T42" s="636"/>
      <c r="U42" s="636"/>
      <c r="V42" s="636"/>
      <c r="W42" s="636"/>
      <c r="X42" s="636"/>
      <c r="Y42" s="636"/>
      <c r="Z42" s="636"/>
      <c r="AA42" s="636"/>
      <c r="AB42" s="636"/>
      <c r="AC42" s="636"/>
      <c r="AD42" s="636"/>
      <c r="AE42" s="636"/>
      <c r="AF42" s="636"/>
      <c r="AG42" s="636"/>
      <c r="AH42" s="636"/>
      <c r="AI42" s="636"/>
      <c r="AJ42" s="636"/>
      <c r="AK42" s="636"/>
      <c r="AL42" s="636"/>
      <c r="AM42" s="636"/>
      <c r="AN42" s="636"/>
      <c r="AO42" s="636"/>
      <c r="AP42" s="636"/>
      <c r="AQ42" s="636"/>
      <c r="AR42" s="636"/>
      <c r="AS42" s="636"/>
      <c r="AT42" s="636"/>
      <c r="AU42" s="636"/>
      <c r="AV42" s="636"/>
      <c r="AW42" s="636"/>
      <c r="AX42" s="636"/>
      <c r="AY42" s="636"/>
      <c r="AZ42" s="636"/>
      <c r="BA42" s="636"/>
      <c r="BB42" s="636"/>
      <c r="BC42" s="636"/>
      <c r="BD42" s="636"/>
      <c r="BE42" s="636"/>
      <c r="BF42" s="636"/>
      <c r="BG42" s="636"/>
      <c r="BH42" s="636"/>
      <c r="BI42" s="636"/>
      <c r="BJ42" s="636"/>
      <c r="BK42" s="636"/>
      <c r="BL42" s="636"/>
      <c r="BM42" s="636"/>
      <c r="BN42" s="636"/>
      <c r="BO42" s="636"/>
      <c r="BP42" s="636"/>
      <c r="BQ42" s="636"/>
      <c r="BR42" s="636"/>
      <c r="BS42" s="636"/>
      <c r="BT42" s="636"/>
      <c r="BU42" s="636"/>
      <c r="BV42" s="636"/>
      <c r="BW42" s="636"/>
      <c r="BX42" s="636"/>
      <c r="BY42" s="636"/>
      <c r="BZ42" s="636"/>
      <c r="CA42" s="636"/>
      <c r="CB42" s="636"/>
      <c r="CC42" s="636"/>
      <c r="CD42" s="636"/>
      <c r="CE42" s="636"/>
      <c r="CF42" s="636"/>
      <c r="CG42" s="636"/>
      <c r="CH42" s="636"/>
      <c r="CI42" s="636"/>
      <c r="CJ42" s="636"/>
      <c r="CK42" s="636"/>
      <c r="CL42" s="636"/>
      <c r="CM42" s="636"/>
      <c r="CN42" s="636"/>
      <c r="CO42" s="636"/>
      <c r="CP42" s="636"/>
      <c r="CQ42" s="636"/>
      <c r="CR42" s="636"/>
      <c r="CS42" s="636"/>
      <c r="CT42" s="636"/>
      <c r="CU42" s="636"/>
      <c r="CV42" s="636"/>
      <c r="CW42" s="636"/>
      <c r="CX42" s="636"/>
      <c r="CY42" s="636"/>
      <c r="CZ42" s="636"/>
      <c r="DA42" s="636"/>
      <c r="DB42" s="636"/>
      <c r="DC42" s="636"/>
      <c r="DD42" s="636"/>
      <c r="DE42" s="636"/>
      <c r="DF42" s="636"/>
      <c r="DG42" s="636"/>
      <c r="DH42" s="636"/>
      <c r="DI42" s="636"/>
      <c r="DJ42" s="636">
        <v>16</v>
      </c>
      <c r="DK42" s="636">
        <v>16</v>
      </c>
    </row>
    <row r="43" spans="1:115" ht="15.75" customHeight="1" x14ac:dyDescent="0.35">
      <c r="A43" s="2" t="s">
        <v>92</v>
      </c>
      <c r="B43" s="636"/>
      <c r="C43" s="636"/>
      <c r="D43" s="636">
        <v>5</v>
      </c>
      <c r="E43" s="636">
        <v>5</v>
      </c>
      <c r="F43" s="636"/>
      <c r="G43" s="636"/>
      <c r="H43" s="636">
        <v>10</v>
      </c>
      <c r="I43" s="636">
        <v>10</v>
      </c>
      <c r="J43" s="636">
        <v>9</v>
      </c>
      <c r="K43" s="636">
        <v>9</v>
      </c>
      <c r="L43" s="636">
        <v>6</v>
      </c>
      <c r="M43" s="636">
        <v>6</v>
      </c>
      <c r="N43" s="636">
        <v>4</v>
      </c>
      <c r="O43" s="636">
        <v>4</v>
      </c>
      <c r="P43" s="636">
        <v>4</v>
      </c>
      <c r="Q43" s="636">
        <v>4</v>
      </c>
      <c r="R43" s="636">
        <v>4</v>
      </c>
      <c r="S43" s="636">
        <v>4</v>
      </c>
      <c r="T43" s="636"/>
      <c r="U43" s="636"/>
      <c r="V43" s="636"/>
      <c r="W43" s="636"/>
      <c r="X43" s="636"/>
      <c r="Y43" s="636"/>
      <c r="Z43" s="636">
        <v>4</v>
      </c>
      <c r="AA43" s="636">
        <v>4</v>
      </c>
      <c r="AB43" s="636"/>
      <c r="AC43" s="636"/>
      <c r="AD43" s="636"/>
      <c r="AE43" s="636"/>
      <c r="AF43" s="636"/>
      <c r="AG43" s="636"/>
      <c r="AH43" s="636"/>
      <c r="AI43" s="636"/>
      <c r="AJ43" s="636"/>
      <c r="AK43" s="636"/>
      <c r="AL43" s="636">
        <v>3</v>
      </c>
      <c r="AM43" s="636">
        <v>3</v>
      </c>
      <c r="AN43" s="636"/>
      <c r="AO43" s="636"/>
      <c r="AP43" s="636"/>
      <c r="AQ43" s="636"/>
      <c r="AR43" s="636"/>
      <c r="AS43" s="636"/>
      <c r="AT43" s="636"/>
      <c r="AU43" s="636"/>
      <c r="AV43" s="636"/>
      <c r="AW43" s="636"/>
      <c r="AX43" s="636"/>
      <c r="AY43" s="636"/>
      <c r="AZ43" s="636"/>
      <c r="BA43" s="636"/>
      <c r="BB43" s="636"/>
      <c r="BC43" s="636"/>
      <c r="BD43" s="636"/>
      <c r="BE43" s="636"/>
      <c r="BF43" s="636"/>
      <c r="BG43" s="636"/>
      <c r="BH43" s="636"/>
      <c r="BI43" s="636"/>
      <c r="BJ43" s="636"/>
      <c r="BK43" s="636"/>
      <c r="BL43" s="636">
        <v>6</v>
      </c>
      <c r="BM43" s="636">
        <v>6</v>
      </c>
      <c r="BN43" s="636"/>
      <c r="BO43" s="636"/>
      <c r="BP43" s="636">
        <v>1</v>
      </c>
      <c r="BQ43" s="636">
        <v>1</v>
      </c>
      <c r="BR43" s="636">
        <v>5</v>
      </c>
      <c r="BS43" s="636">
        <v>5</v>
      </c>
      <c r="BT43" s="636">
        <v>4</v>
      </c>
      <c r="BU43" s="636">
        <v>4</v>
      </c>
      <c r="BV43" s="636"/>
      <c r="BW43" s="636"/>
      <c r="BX43" s="636"/>
      <c r="BY43" s="636"/>
      <c r="BZ43" s="636"/>
      <c r="CA43" s="636"/>
      <c r="CB43" s="636">
        <v>13</v>
      </c>
      <c r="CC43" s="636">
        <v>13</v>
      </c>
      <c r="CD43" s="636"/>
      <c r="CE43" s="636"/>
      <c r="CF43" s="636"/>
      <c r="CG43" s="636"/>
      <c r="CH43" s="636"/>
      <c r="CI43" s="636"/>
      <c r="CJ43" s="636"/>
      <c r="CK43" s="636"/>
      <c r="CL43" s="636"/>
      <c r="CM43" s="636"/>
      <c r="CN43" s="636"/>
      <c r="CO43" s="636"/>
      <c r="CP43" s="636"/>
      <c r="CQ43" s="636"/>
      <c r="CR43" s="636"/>
      <c r="CS43" s="636"/>
      <c r="CT43" s="636"/>
      <c r="CU43" s="636"/>
      <c r="CV43" s="636"/>
      <c r="CW43" s="636"/>
      <c r="CX43" s="636"/>
      <c r="CY43" s="636"/>
      <c r="CZ43" s="636"/>
      <c r="DA43" s="636"/>
      <c r="DB43" s="636"/>
      <c r="DC43" s="636"/>
      <c r="DD43" s="636"/>
      <c r="DE43" s="636"/>
      <c r="DF43" s="636"/>
      <c r="DG43" s="636"/>
      <c r="DH43" s="636"/>
      <c r="DI43" s="636"/>
      <c r="DJ43" s="636">
        <v>78</v>
      </c>
      <c r="DK43" s="636">
        <v>78</v>
      </c>
    </row>
    <row r="44" spans="1:115" ht="15.75" customHeight="1" x14ac:dyDescent="0.35">
      <c r="A44" s="2" t="s">
        <v>93</v>
      </c>
      <c r="B44" s="636"/>
      <c r="C44" s="636"/>
      <c r="D44" s="636"/>
      <c r="E44" s="636"/>
      <c r="F44" s="636"/>
      <c r="G44" s="636"/>
      <c r="H44" s="636"/>
      <c r="I44" s="636"/>
      <c r="J44" s="636"/>
      <c r="K44" s="636"/>
      <c r="L44" s="636"/>
      <c r="M44" s="636"/>
      <c r="N44" s="636"/>
      <c r="O44" s="636"/>
      <c r="P44" s="636"/>
      <c r="Q44" s="636"/>
      <c r="R44" s="636"/>
      <c r="S44" s="636"/>
      <c r="T44" s="636">
        <v>1</v>
      </c>
      <c r="U44" s="636">
        <v>1</v>
      </c>
      <c r="V44" s="636">
        <v>3</v>
      </c>
      <c r="W44" s="636">
        <v>3</v>
      </c>
      <c r="X44" s="636">
        <v>3</v>
      </c>
      <c r="Y44" s="636">
        <v>3</v>
      </c>
      <c r="Z44" s="636">
        <v>1</v>
      </c>
      <c r="AA44" s="636">
        <v>1</v>
      </c>
      <c r="AB44" s="636">
        <v>5</v>
      </c>
      <c r="AC44" s="636">
        <v>5</v>
      </c>
      <c r="AD44" s="636"/>
      <c r="AE44" s="636"/>
      <c r="AF44" s="636"/>
      <c r="AG44" s="636"/>
      <c r="AH44" s="636">
        <v>5</v>
      </c>
      <c r="AI44" s="636">
        <v>5</v>
      </c>
      <c r="AJ44" s="636"/>
      <c r="AK44" s="636"/>
      <c r="AL44" s="636"/>
      <c r="AM44" s="636"/>
      <c r="AN44" s="636"/>
      <c r="AO44" s="636"/>
      <c r="AP44" s="636"/>
      <c r="AQ44" s="636"/>
      <c r="AR44" s="636"/>
      <c r="AS44" s="636"/>
      <c r="AT44" s="636"/>
      <c r="AU44" s="636"/>
      <c r="AV44" s="636"/>
      <c r="AW44" s="636"/>
      <c r="AX44" s="636"/>
      <c r="AY44" s="636"/>
      <c r="AZ44" s="636"/>
      <c r="BA44" s="636"/>
      <c r="BB44" s="636"/>
      <c r="BC44" s="636"/>
      <c r="BD44" s="636"/>
      <c r="BE44" s="636"/>
      <c r="BF44" s="636"/>
      <c r="BG44" s="636"/>
      <c r="BH44" s="636"/>
      <c r="BI44" s="636"/>
      <c r="BJ44" s="636"/>
      <c r="BK44" s="636"/>
      <c r="BL44" s="636">
        <v>3</v>
      </c>
      <c r="BM44" s="636">
        <v>3</v>
      </c>
      <c r="BN44" s="636"/>
      <c r="BO44" s="636"/>
      <c r="BP44" s="636">
        <v>16</v>
      </c>
      <c r="BQ44" s="636">
        <v>16</v>
      </c>
      <c r="BR44" s="636"/>
      <c r="BS44" s="636"/>
      <c r="BT44" s="636">
        <v>1</v>
      </c>
      <c r="BU44" s="636">
        <v>1</v>
      </c>
      <c r="BV44" s="636"/>
      <c r="BW44" s="636"/>
      <c r="BX44" s="636"/>
      <c r="BY44" s="636"/>
      <c r="BZ44" s="636"/>
      <c r="CA44" s="636"/>
      <c r="CB44" s="636"/>
      <c r="CC44" s="636"/>
      <c r="CD44" s="636"/>
      <c r="CE44" s="636"/>
      <c r="CF44" s="636"/>
      <c r="CG44" s="636"/>
      <c r="CH44" s="636"/>
      <c r="CI44" s="636"/>
      <c r="CJ44" s="636"/>
      <c r="CK44" s="636"/>
      <c r="CL44" s="636"/>
      <c r="CM44" s="636"/>
      <c r="CN44" s="636"/>
      <c r="CO44" s="636"/>
      <c r="CP44" s="636"/>
      <c r="CQ44" s="636"/>
      <c r="CR44" s="636"/>
      <c r="CS44" s="636"/>
      <c r="CT44" s="636"/>
      <c r="CU44" s="636"/>
      <c r="CV44" s="636"/>
      <c r="CW44" s="636"/>
      <c r="CX44" s="636"/>
      <c r="CY44" s="636"/>
      <c r="CZ44" s="636"/>
      <c r="DA44" s="636"/>
      <c r="DB44" s="636"/>
      <c r="DC44" s="636"/>
      <c r="DD44" s="636"/>
      <c r="DE44" s="636"/>
      <c r="DF44" s="636"/>
      <c r="DG44" s="636"/>
      <c r="DH44" s="636"/>
      <c r="DI44" s="636"/>
      <c r="DJ44" s="636">
        <v>38</v>
      </c>
      <c r="DK44" s="636">
        <v>38</v>
      </c>
    </row>
    <row r="45" spans="1:115" ht="15.75" customHeight="1" x14ac:dyDescent="0.35">
      <c r="A45" s="2" t="s">
        <v>94</v>
      </c>
      <c r="B45" s="636"/>
      <c r="C45" s="636"/>
      <c r="D45" s="636"/>
      <c r="E45" s="636"/>
      <c r="F45" s="636"/>
      <c r="G45" s="636"/>
      <c r="H45" s="636"/>
      <c r="I45" s="636"/>
      <c r="J45" s="636"/>
      <c r="K45" s="636"/>
      <c r="L45" s="636"/>
      <c r="M45" s="636"/>
      <c r="N45" s="636"/>
      <c r="O45" s="636"/>
      <c r="P45" s="636"/>
      <c r="Q45" s="636"/>
      <c r="R45" s="636"/>
      <c r="S45" s="636"/>
      <c r="T45" s="636">
        <v>3</v>
      </c>
      <c r="U45" s="636">
        <v>3</v>
      </c>
      <c r="V45" s="636"/>
      <c r="W45" s="636"/>
      <c r="X45" s="636"/>
      <c r="Y45" s="636"/>
      <c r="Z45" s="636"/>
      <c r="AA45" s="636"/>
      <c r="AB45" s="636"/>
      <c r="AC45" s="636"/>
      <c r="AD45" s="636">
        <v>6</v>
      </c>
      <c r="AE45" s="636">
        <v>6</v>
      </c>
      <c r="AF45" s="636">
        <v>4</v>
      </c>
      <c r="AG45" s="636">
        <v>4</v>
      </c>
      <c r="AH45" s="636">
        <v>1</v>
      </c>
      <c r="AI45" s="636">
        <v>1</v>
      </c>
      <c r="AJ45" s="636">
        <v>4</v>
      </c>
      <c r="AK45" s="636">
        <v>4</v>
      </c>
      <c r="AL45" s="636"/>
      <c r="AM45" s="636"/>
      <c r="AN45" s="636">
        <v>12</v>
      </c>
      <c r="AO45" s="636">
        <v>12</v>
      </c>
      <c r="AP45" s="636">
        <v>5</v>
      </c>
      <c r="AQ45" s="636">
        <v>5</v>
      </c>
      <c r="AR45" s="636"/>
      <c r="AS45" s="636"/>
      <c r="AT45" s="636"/>
      <c r="AU45" s="636"/>
      <c r="AV45" s="636"/>
      <c r="AW45" s="636"/>
      <c r="AX45" s="636"/>
      <c r="AY45" s="636"/>
      <c r="AZ45" s="636"/>
      <c r="BA45" s="636"/>
      <c r="BB45" s="636"/>
      <c r="BC45" s="636"/>
      <c r="BD45" s="636">
        <v>6</v>
      </c>
      <c r="BE45" s="636">
        <v>6</v>
      </c>
      <c r="BF45" s="636">
        <v>11</v>
      </c>
      <c r="BG45" s="636">
        <v>11</v>
      </c>
      <c r="BH45" s="636">
        <v>2</v>
      </c>
      <c r="BI45" s="636">
        <v>2</v>
      </c>
      <c r="BJ45" s="636">
        <v>1</v>
      </c>
      <c r="BK45" s="636">
        <v>1</v>
      </c>
      <c r="BL45" s="636"/>
      <c r="BM45" s="636"/>
      <c r="BN45" s="636">
        <v>7</v>
      </c>
      <c r="BO45" s="636">
        <v>7</v>
      </c>
      <c r="BP45" s="636"/>
      <c r="BQ45" s="636"/>
      <c r="BR45" s="636"/>
      <c r="BS45" s="636"/>
      <c r="BT45" s="636"/>
      <c r="BU45" s="636"/>
      <c r="BV45" s="636">
        <v>5</v>
      </c>
      <c r="BW45" s="636">
        <v>5</v>
      </c>
      <c r="BX45" s="636">
        <v>8</v>
      </c>
      <c r="BY45" s="636">
        <v>8</v>
      </c>
      <c r="BZ45" s="636"/>
      <c r="CA45" s="636"/>
      <c r="CB45" s="636"/>
      <c r="CC45" s="636"/>
      <c r="CD45" s="636"/>
      <c r="CE45" s="636"/>
      <c r="CF45" s="636"/>
      <c r="CG45" s="636"/>
      <c r="CH45" s="636"/>
      <c r="CI45" s="636"/>
      <c r="CJ45" s="636"/>
      <c r="CK45" s="636"/>
      <c r="CL45" s="636"/>
      <c r="CM45" s="636"/>
      <c r="CN45" s="636"/>
      <c r="CO45" s="636"/>
      <c r="CP45" s="636"/>
      <c r="CQ45" s="636"/>
      <c r="CR45" s="636"/>
      <c r="CS45" s="636"/>
      <c r="CT45" s="636"/>
      <c r="CU45" s="636"/>
      <c r="CV45" s="636"/>
      <c r="CW45" s="636"/>
      <c r="CX45" s="636"/>
      <c r="CY45" s="636"/>
      <c r="CZ45" s="636"/>
      <c r="DA45" s="636"/>
      <c r="DB45" s="636"/>
      <c r="DC45" s="636"/>
      <c r="DD45" s="636"/>
      <c r="DE45" s="636"/>
      <c r="DF45" s="636"/>
      <c r="DG45" s="636"/>
      <c r="DH45" s="636"/>
      <c r="DI45" s="636"/>
      <c r="DJ45" s="636">
        <v>75</v>
      </c>
      <c r="DK45" s="636">
        <v>75</v>
      </c>
    </row>
    <row r="46" spans="1:115" ht="15.75" customHeight="1" x14ac:dyDescent="0.35">
      <c r="A46" s="2" t="s">
        <v>95</v>
      </c>
      <c r="B46" s="636"/>
      <c r="C46" s="636"/>
      <c r="D46" s="636"/>
      <c r="E46" s="636"/>
      <c r="F46" s="636"/>
      <c r="G46" s="636"/>
      <c r="H46" s="636"/>
      <c r="I46" s="636"/>
      <c r="J46" s="636"/>
      <c r="K46" s="636"/>
      <c r="L46" s="636"/>
      <c r="M46" s="636"/>
      <c r="N46" s="636"/>
      <c r="O46" s="636"/>
      <c r="P46" s="636"/>
      <c r="Q46" s="636"/>
      <c r="R46" s="636"/>
      <c r="S46" s="636"/>
      <c r="T46" s="636"/>
      <c r="U46" s="636"/>
      <c r="V46" s="636"/>
      <c r="W46" s="636"/>
      <c r="X46" s="636"/>
      <c r="Y46" s="636"/>
      <c r="Z46" s="636"/>
      <c r="AA46" s="636"/>
      <c r="AB46" s="636"/>
      <c r="AC46" s="636"/>
      <c r="AD46" s="636"/>
      <c r="AE46" s="636"/>
      <c r="AF46" s="636"/>
      <c r="AG46" s="636"/>
      <c r="AH46" s="636"/>
      <c r="AI46" s="636"/>
      <c r="AJ46" s="636"/>
      <c r="AK46" s="636"/>
      <c r="AL46" s="636"/>
      <c r="AM46" s="636"/>
      <c r="AN46" s="636"/>
      <c r="AO46" s="636"/>
      <c r="AP46" s="636"/>
      <c r="AQ46" s="636"/>
      <c r="AR46" s="636">
        <v>6</v>
      </c>
      <c r="AS46" s="636">
        <v>6</v>
      </c>
      <c r="AT46" s="636">
        <v>4</v>
      </c>
      <c r="AU46" s="636">
        <v>4</v>
      </c>
      <c r="AV46" s="636">
        <v>8</v>
      </c>
      <c r="AW46" s="636">
        <v>8</v>
      </c>
      <c r="AX46" s="636">
        <v>8</v>
      </c>
      <c r="AY46" s="636">
        <v>8</v>
      </c>
      <c r="AZ46" s="636"/>
      <c r="BA46" s="636"/>
      <c r="BB46" s="636"/>
      <c r="BC46" s="636"/>
      <c r="BD46" s="636"/>
      <c r="BE46" s="636"/>
      <c r="BF46" s="636"/>
      <c r="BG46" s="636"/>
      <c r="BH46" s="636"/>
      <c r="BI46" s="636"/>
      <c r="BJ46" s="636"/>
      <c r="BK46" s="636"/>
      <c r="BL46" s="636"/>
      <c r="BM46" s="636"/>
      <c r="BN46" s="636"/>
      <c r="BO46" s="636"/>
      <c r="BP46" s="636"/>
      <c r="BQ46" s="636"/>
      <c r="BR46" s="636"/>
      <c r="BS46" s="636"/>
      <c r="BT46" s="636"/>
      <c r="BU46" s="636"/>
      <c r="BV46" s="636"/>
      <c r="BW46" s="636"/>
      <c r="BX46" s="636"/>
      <c r="BY46" s="636"/>
      <c r="BZ46" s="636"/>
      <c r="CA46" s="636"/>
      <c r="CB46" s="636"/>
      <c r="CC46" s="636"/>
      <c r="CD46" s="636">
        <v>8</v>
      </c>
      <c r="CE46" s="636">
        <v>8</v>
      </c>
      <c r="CF46" s="636">
        <v>7</v>
      </c>
      <c r="CG46" s="636">
        <v>7</v>
      </c>
      <c r="CH46" s="636"/>
      <c r="CI46" s="636"/>
      <c r="CJ46" s="636">
        <v>3</v>
      </c>
      <c r="CK46" s="636">
        <v>3</v>
      </c>
      <c r="CL46" s="636">
        <v>4</v>
      </c>
      <c r="CM46" s="636">
        <v>4</v>
      </c>
      <c r="CN46" s="636"/>
      <c r="CO46" s="636"/>
      <c r="CP46" s="636">
        <v>7</v>
      </c>
      <c r="CQ46" s="636">
        <v>7</v>
      </c>
      <c r="CR46" s="636">
        <v>5</v>
      </c>
      <c r="CS46" s="636">
        <v>5</v>
      </c>
      <c r="CT46" s="636">
        <v>5</v>
      </c>
      <c r="CU46" s="636">
        <v>5</v>
      </c>
      <c r="CV46" s="636">
        <v>5</v>
      </c>
      <c r="CW46" s="636">
        <v>5</v>
      </c>
      <c r="CX46" s="636"/>
      <c r="CY46" s="636"/>
      <c r="CZ46" s="636">
        <v>8</v>
      </c>
      <c r="DA46" s="636">
        <v>8</v>
      </c>
      <c r="DB46" s="636">
        <v>1</v>
      </c>
      <c r="DC46" s="636">
        <v>1</v>
      </c>
      <c r="DD46" s="636">
        <v>3</v>
      </c>
      <c r="DE46" s="636">
        <v>3</v>
      </c>
      <c r="DF46" s="636">
        <v>5</v>
      </c>
      <c r="DG46" s="636">
        <v>5</v>
      </c>
      <c r="DH46" s="636"/>
      <c r="DI46" s="636"/>
      <c r="DJ46" s="636">
        <v>87</v>
      </c>
      <c r="DK46" s="636">
        <v>87</v>
      </c>
    </row>
    <row r="47" spans="1:115" ht="15.75" customHeight="1" x14ac:dyDescent="0.35">
      <c r="A47" s="2" t="s">
        <v>96</v>
      </c>
      <c r="B47" s="636"/>
      <c r="C47" s="636"/>
      <c r="D47" s="636"/>
      <c r="E47" s="636"/>
      <c r="F47" s="636"/>
      <c r="G47" s="636"/>
      <c r="H47" s="636">
        <v>2</v>
      </c>
      <c r="I47" s="636">
        <v>2</v>
      </c>
      <c r="J47" s="636"/>
      <c r="K47" s="636"/>
      <c r="L47" s="636"/>
      <c r="M47" s="636"/>
      <c r="N47" s="636">
        <v>2</v>
      </c>
      <c r="O47" s="636">
        <v>2</v>
      </c>
      <c r="P47" s="636"/>
      <c r="Q47" s="636"/>
      <c r="R47" s="636"/>
      <c r="S47" s="636"/>
      <c r="T47" s="636"/>
      <c r="U47" s="636"/>
      <c r="V47" s="636">
        <v>1</v>
      </c>
      <c r="W47" s="636">
        <v>1</v>
      </c>
      <c r="X47" s="636"/>
      <c r="Y47" s="636"/>
      <c r="Z47" s="636">
        <v>2</v>
      </c>
      <c r="AA47" s="636">
        <v>2</v>
      </c>
      <c r="AB47" s="636"/>
      <c r="AC47" s="636"/>
      <c r="AD47" s="636">
        <v>1</v>
      </c>
      <c r="AE47" s="636">
        <v>1</v>
      </c>
      <c r="AF47" s="636"/>
      <c r="AG47" s="636"/>
      <c r="AH47" s="636">
        <v>1</v>
      </c>
      <c r="AI47" s="636">
        <v>1</v>
      </c>
      <c r="AJ47" s="636"/>
      <c r="AK47" s="636"/>
      <c r="AL47" s="636"/>
      <c r="AM47" s="636"/>
      <c r="AN47" s="636"/>
      <c r="AO47" s="636"/>
      <c r="AP47" s="636"/>
      <c r="AQ47" s="636"/>
      <c r="AR47" s="636"/>
      <c r="AS47" s="636"/>
      <c r="AT47" s="636"/>
      <c r="AU47" s="636"/>
      <c r="AV47" s="636"/>
      <c r="AW47" s="636"/>
      <c r="AX47" s="636"/>
      <c r="AY47" s="636"/>
      <c r="AZ47" s="636">
        <v>13</v>
      </c>
      <c r="BA47" s="636">
        <v>13</v>
      </c>
      <c r="BB47" s="636">
        <v>22</v>
      </c>
      <c r="BC47" s="636">
        <v>22</v>
      </c>
      <c r="BD47" s="636"/>
      <c r="BE47" s="636"/>
      <c r="BF47" s="636"/>
      <c r="BG47" s="636"/>
      <c r="BH47" s="636"/>
      <c r="BI47" s="636"/>
      <c r="BJ47" s="636"/>
      <c r="BK47" s="636"/>
      <c r="BL47" s="636"/>
      <c r="BM47" s="636"/>
      <c r="BN47" s="636"/>
      <c r="BO47" s="636"/>
      <c r="BP47" s="636"/>
      <c r="BQ47" s="636"/>
      <c r="BR47" s="636"/>
      <c r="BS47" s="636"/>
      <c r="BT47" s="636">
        <v>10</v>
      </c>
      <c r="BU47" s="636">
        <v>10</v>
      </c>
      <c r="BV47" s="636">
        <v>3</v>
      </c>
      <c r="BW47" s="636">
        <v>3</v>
      </c>
      <c r="BX47" s="636"/>
      <c r="BY47" s="636"/>
      <c r="BZ47" s="636">
        <v>4</v>
      </c>
      <c r="CA47" s="636">
        <v>4</v>
      </c>
      <c r="CB47" s="636"/>
      <c r="CC47" s="636"/>
      <c r="CD47" s="636"/>
      <c r="CE47" s="636"/>
      <c r="CF47" s="636"/>
      <c r="CG47" s="636"/>
      <c r="CH47" s="636"/>
      <c r="CI47" s="636"/>
      <c r="CJ47" s="636"/>
      <c r="CK47" s="636"/>
      <c r="CL47" s="636"/>
      <c r="CM47" s="636"/>
      <c r="CN47" s="636"/>
      <c r="CO47" s="636"/>
      <c r="CP47" s="636"/>
      <c r="CQ47" s="636"/>
      <c r="CR47" s="636"/>
      <c r="CS47" s="636"/>
      <c r="CT47" s="636">
        <v>2</v>
      </c>
      <c r="CU47" s="636">
        <v>2</v>
      </c>
      <c r="CV47" s="636">
        <v>9</v>
      </c>
      <c r="CW47" s="636">
        <v>9</v>
      </c>
      <c r="CX47" s="636">
        <v>4</v>
      </c>
      <c r="CY47" s="636">
        <v>4</v>
      </c>
      <c r="CZ47" s="636"/>
      <c r="DA47" s="636"/>
      <c r="DB47" s="636"/>
      <c r="DC47" s="636"/>
      <c r="DD47" s="636"/>
      <c r="DE47" s="636"/>
      <c r="DF47" s="636"/>
      <c r="DG47" s="636"/>
      <c r="DH47" s="636">
        <v>14</v>
      </c>
      <c r="DI47" s="636">
        <v>14</v>
      </c>
      <c r="DJ47" s="636">
        <v>90</v>
      </c>
      <c r="DK47" s="636">
        <v>90</v>
      </c>
    </row>
    <row r="48" spans="1:115" ht="15.75" customHeight="1" x14ac:dyDescent="0.35">
      <c r="A48" s="2" t="s">
        <v>98</v>
      </c>
      <c r="B48" s="636"/>
      <c r="C48" s="636"/>
      <c r="D48" s="636"/>
      <c r="E48" s="636"/>
      <c r="F48" s="636"/>
      <c r="G48" s="636"/>
      <c r="H48" s="636"/>
      <c r="I48" s="636"/>
      <c r="J48" s="636"/>
      <c r="K48" s="636"/>
      <c r="L48" s="636"/>
      <c r="M48" s="636"/>
      <c r="N48" s="636"/>
      <c r="O48" s="636"/>
      <c r="P48" s="636"/>
      <c r="Q48" s="636"/>
      <c r="R48" s="636"/>
      <c r="S48" s="636"/>
      <c r="T48" s="636"/>
      <c r="U48" s="636"/>
      <c r="V48" s="636"/>
      <c r="W48" s="636"/>
      <c r="X48" s="636"/>
      <c r="Y48" s="636"/>
      <c r="Z48" s="636"/>
      <c r="AA48" s="636"/>
      <c r="AB48" s="636"/>
      <c r="AC48" s="636"/>
      <c r="AD48" s="636"/>
      <c r="AE48" s="636"/>
      <c r="AF48" s="636"/>
      <c r="AG48" s="636"/>
      <c r="AH48" s="636"/>
      <c r="AI48" s="636"/>
      <c r="AJ48" s="636"/>
      <c r="AK48" s="636"/>
      <c r="AL48" s="636"/>
      <c r="AM48" s="636"/>
      <c r="AN48" s="636"/>
      <c r="AO48" s="636"/>
      <c r="AP48" s="636"/>
      <c r="AQ48" s="636"/>
      <c r="AR48" s="636"/>
      <c r="AS48" s="636"/>
      <c r="AT48" s="636"/>
      <c r="AU48" s="636"/>
      <c r="AV48" s="636"/>
      <c r="AW48" s="636"/>
      <c r="AX48" s="636"/>
      <c r="AY48" s="636"/>
      <c r="AZ48" s="636">
        <v>31</v>
      </c>
      <c r="BA48" s="636">
        <v>31</v>
      </c>
      <c r="BB48" s="636">
        <v>21</v>
      </c>
      <c r="BC48" s="636">
        <v>21</v>
      </c>
      <c r="BD48" s="636"/>
      <c r="BE48" s="636"/>
      <c r="BF48" s="636"/>
      <c r="BG48" s="636"/>
      <c r="BH48" s="636"/>
      <c r="BI48" s="636"/>
      <c r="BJ48" s="636"/>
      <c r="BK48" s="636"/>
      <c r="BL48" s="636"/>
      <c r="BM48" s="636"/>
      <c r="BN48" s="636"/>
      <c r="BO48" s="636"/>
      <c r="BP48" s="636"/>
      <c r="BQ48" s="636"/>
      <c r="BR48" s="636"/>
      <c r="BS48" s="636"/>
      <c r="BT48" s="636"/>
      <c r="BU48" s="636"/>
      <c r="BV48" s="636"/>
      <c r="BW48" s="636"/>
      <c r="BX48" s="636"/>
      <c r="BY48" s="636"/>
      <c r="BZ48" s="636"/>
      <c r="CA48" s="636"/>
      <c r="CB48" s="636"/>
      <c r="CC48" s="636"/>
      <c r="CD48" s="636"/>
      <c r="CE48" s="636"/>
      <c r="CF48" s="636"/>
      <c r="CG48" s="636"/>
      <c r="CH48" s="636">
        <v>2</v>
      </c>
      <c r="CI48" s="636">
        <v>2</v>
      </c>
      <c r="CJ48" s="636">
        <v>10</v>
      </c>
      <c r="CK48" s="636">
        <v>10</v>
      </c>
      <c r="CL48" s="636">
        <v>1</v>
      </c>
      <c r="CM48" s="636">
        <v>1</v>
      </c>
      <c r="CN48" s="636">
        <v>9</v>
      </c>
      <c r="CO48" s="636">
        <v>9</v>
      </c>
      <c r="CP48" s="636"/>
      <c r="CQ48" s="636"/>
      <c r="CR48" s="636"/>
      <c r="CS48" s="636"/>
      <c r="CT48" s="636"/>
      <c r="CU48" s="636"/>
      <c r="CV48" s="636"/>
      <c r="CW48" s="636"/>
      <c r="CX48" s="636"/>
      <c r="CY48" s="636"/>
      <c r="CZ48" s="636">
        <v>30</v>
      </c>
      <c r="DA48" s="636">
        <v>30</v>
      </c>
      <c r="DB48" s="636">
        <v>12</v>
      </c>
      <c r="DC48" s="636">
        <v>12</v>
      </c>
      <c r="DD48" s="636"/>
      <c r="DE48" s="636"/>
      <c r="DF48" s="636">
        <v>18</v>
      </c>
      <c r="DG48" s="636">
        <v>18</v>
      </c>
      <c r="DH48" s="636"/>
      <c r="DI48" s="636"/>
      <c r="DJ48" s="636">
        <v>134</v>
      </c>
      <c r="DK48" s="636">
        <v>134</v>
      </c>
    </row>
    <row r="49" spans="1:115" ht="15.75" customHeight="1" x14ac:dyDescent="0.35">
      <c r="A49" s="2" t="s">
        <v>99</v>
      </c>
      <c r="B49" s="636"/>
      <c r="C49" s="636"/>
      <c r="D49" s="636"/>
      <c r="E49" s="636"/>
      <c r="F49" s="636"/>
      <c r="G49" s="636"/>
      <c r="H49" s="636"/>
      <c r="I49" s="636"/>
      <c r="J49" s="636"/>
      <c r="K49" s="636"/>
      <c r="L49" s="636"/>
      <c r="M49" s="636"/>
      <c r="N49" s="636"/>
      <c r="O49" s="636"/>
      <c r="P49" s="636"/>
      <c r="Q49" s="636"/>
      <c r="R49" s="636"/>
      <c r="S49" s="636"/>
      <c r="T49" s="636">
        <v>1</v>
      </c>
      <c r="U49" s="636">
        <v>1</v>
      </c>
      <c r="V49" s="636"/>
      <c r="W49" s="636"/>
      <c r="X49" s="636"/>
      <c r="Y49" s="636"/>
      <c r="Z49" s="636"/>
      <c r="AA49" s="636"/>
      <c r="AB49" s="636"/>
      <c r="AC49" s="636"/>
      <c r="AD49" s="636"/>
      <c r="AE49" s="636"/>
      <c r="AF49" s="636"/>
      <c r="AG49" s="636"/>
      <c r="AH49" s="636"/>
      <c r="AI49" s="636"/>
      <c r="AJ49" s="636"/>
      <c r="AK49" s="636"/>
      <c r="AL49" s="636"/>
      <c r="AM49" s="636"/>
      <c r="AN49" s="636"/>
      <c r="AO49" s="636"/>
      <c r="AP49" s="636"/>
      <c r="AQ49" s="636"/>
      <c r="AR49" s="636"/>
      <c r="AS49" s="636"/>
      <c r="AT49" s="636"/>
      <c r="AU49" s="636"/>
      <c r="AV49" s="636"/>
      <c r="AW49" s="636"/>
      <c r="AX49" s="636"/>
      <c r="AY49" s="636"/>
      <c r="AZ49" s="636"/>
      <c r="BA49" s="636"/>
      <c r="BB49" s="636"/>
      <c r="BC49" s="636"/>
      <c r="BD49" s="636"/>
      <c r="BE49" s="636"/>
      <c r="BF49" s="636"/>
      <c r="BG49" s="636"/>
      <c r="BH49" s="636"/>
      <c r="BI49" s="636"/>
      <c r="BJ49" s="636"/>
      <c r="BK49" s="636"/>
      <c r="BL49" s="636"/>
      <c r="BM49" s="636"/>
      <c r="BN49" s="636"/>
      <c r="BO49" s="636"/>
      <c r="BP49" s="636"/>
      <c r="BQ49" s="636"/>
      <c r="BR49" s="636"/>
      <c r="BS49" s="636"/>
      <c r="BT49" s="636"/>
      <c r="BU49" s="636"/>
      <c r="BV49" s="636"/>
      <c r="BW49" s="636"/>
      <c r="BX49" s="636"/>
      <c r="BY49" s="636"/>
      <c r="BZ49" s="636"/>
      <c r="CA49" s="636"/>
      <c r="CB49" s="636"/>
      <c r="CC49" s="636"/>
      <c r="CD49" s="636"/>
      <c r="CE49" s="636"/>
      <c r="CF49" s="636"/>
      <c r="CG49" s="636"/>
      <c r="CH49" s="636"/>
      <c r="CI49" s="636"/>
      <c r="CJ49" s="636"/>
      <c r="CK49" s="636"/>
      <c r="CL49" s="636"/>
      <c r="CM49" s="636"/>
      <c r="CN49" s="636"/>
      <c r="CO49" s="636"/>
      <c r="CP49" s="636"/>
      <c r="CQ49" s="636"/>
      <c r="CR49" s="636"/>
      <c r="CS49" s="636"/>
      <c r="CT49" s="636"/>
      <c r="CU49" s="636"/>
      <c r="CV49" s="636"/>
      <c r="CW49" s="636"/>
      <c r="CX49" s="636"/>
      <c r="CY49" s="636"/>
      <c r="CZ49" s="636"/>
      <c r="DA49" s="636"/>
      <c r="DB49" s="636"/>
      <c r="DC49" s="636"/>
      <c r="DD49" s="636"/>
      <c r="DE49" s="636"/>
      <c r="DF49" s="636"/>
      <c r="DG49" s="636"/>
      <c r="DH49" s="636"/>
      <c r="DI49" s="636"/>
      <c r="DJ49" s="636">
        <v>1</v>
      </c>
      <c r="DK49" s="636">
        <v>1</v>
      </c>
    </row>
    <row r="50" spans="1:115" ht="15.75" customHeight="1" x14ac:dyDescent="0.35">
      <c r="A50" s="2" t="s">
        <v>58</v>
      </c>
      <c r="B50" s="636">
        <v>9</v>
      </c>
      <c r="C50" s="636">
        <v>9</v>
      </c>
      <c r="D50" s="636">
        <v>9</v>
      </c>
      <c r="E50" s="636">
        <v>9</v>
      </c>
      <c r="F50" s="636">
        <v>3</v>
      </c>
      <c r="G50" s="636">
        <v>3</v>
      </c>
      <c r="H50" s="636">
        <v>12</v>
      </c>
      <c r="I50" s="636">
        <v>12</v>
      </c>
      <c r="J50" s="636">
        <v>9</v>
      </c>
      <c r="K50" s="636">
        <v>9</v>
      </c>
      <c r="L50" s="636">
        <v>6</v>
      </c>
      <c r="M50" s="636">
        <v>6</v>
      </c>
      <c r="N50" s="636">
        <v>6</v>
      </c>
      <c r="O50" s="636">
        <v>6</v>
      </c>
      <c r="P50" s="636">
        <v>4</v>
      </c>
      <c r="Q50" s="636">
        <v>4</v>
      </c>
      <c r="R50" s="636">
        <v>4</v>
      </c>
      <c r="S50" s="636">
        <v>4</v>
      </c>
      <c r="T50" s="636">
        <v>5</v>
      </c>
      <c r="U50" s="636">
        <v>5</v>
      </c>
      <c r="V50" s="636">
        <v>4</v>
      </c>
      <c r="W50" s="636">
        <v>4</v>
      </c>
      <c r="X50" s="636">
        <v>3</v>
      </c>
      <c r="Y50" s="636">
        <v>3</v>
      </c>
      <c r="Z50" s="636">
        <v>7</v>
      </c>
      <c r="AA50" s="636">
        <v>7</v>
      </c>
      <c r="AB50" s="636">
        <v>5</v>
      </c>
      <c r="AC50" s="636">
        <v>5</v>
      </c>
      <c r="AD50" s="636">
        <v>7</v>
      </c>
      <c r="AE50" s="636">
        <v>7</v>
      </c>
      <c r="AF50" s="636">
        <v>4</v>
      </c>
      <c r="AG50" s="636">
        <v>4</v>
      </c>
      <c r="AH50" s="636">
        <v>7</v>
      </c>
      <c r="AI50" s="636">
        <v>7</v>
      </c>
      <c r="AJ50" s="636">
        <v>4</v>
      </c>
      <c r="AK50" s="636">
        <v>4</v>
      </c>
      <c r="AL50" s="636">
        <v>3</v>
      </c>
      <c r="AM50" s="636">
        <v>3</v>
      </c>
      <c r="AN50" s="636">
        <v>12</v>
      </c>
      <c r="AO50" s="636">
        <v>12</v>
      </c>
      <c r="AP50" s="636">
        <v>5</v>
      </c>
      <c r="AQ50" s="636">
        <v>5</v>
      </c>
      <c r="AR50" s="636">
        <v>6</v>
      </c>
      <c r="AS50" s="636">
        <v>6</v>
      </c>
      <c r="AT50" s="636">
        <v>4</v>
      </c>
      <c r="AU50" s="636">
        <v>4</v>
      </c>
      <c r="AV50" s="636">
        <v>8</v>
      </c>
      <c r="AW50" s="636">
        <v>8</v>
      </c>
      <c r="AX50" s="636">
        <v>8</v>
      </c>
      <c r="AY50" s="636">
        <v>8</v>
      </c>
      <c r="AZ50" s="636">
        <v>44</v>
      </c>
      <c r="BA50" s="636">
        <v>44</v>
      </c>
      <c r="BB50" s="636">
        <v>43</v>
      </c>
      <c r="BC50" s="636">
        <v>43</v>
      </c>
      <c r="BD50" s="636">
        <v>6</v>
      </c>
      <c r="BE50" s="636">
        <v>6</v>
      </c>
      <c r="BF50" s="636">
        <v>11</v>
      </c>
      <c r="BG50" s="636">
        <v>11</v>
      </c>
      <c r="BH50" s="636">
        <v>2</v>
      </c>
      <c r="BI50" s="636">
        <v>2</v>
      </c>
      <c r="BJ50" s="636">
        <v>1</v>
      </c>
      <c r="BK50" s="636">
        <v>1</v>
      </c>
      <c r="BL50" s="636">
        <v>9</v>
      </c>
      <c r="BM50" s="636">
        <v>9</v>
      </c>
      <c r="BN50" s="636">
        <v>7</v>
      </c>
      <c r="BO50" s="636">
        <v>7</v>
      </c>
      <c r="BP50" s="636">
        <v>17</v>
      </c>
      <c r="BQ50" s="636">
        <v>17</v>
      </c>
      <c r="BR50" s="636">
        <v>5</v>
      </c>
      <c r="BS50" s="636">
        <v>5</v>
      </c>
      <c r="BT50" s="636">
        <v>15</v>
      </c>
      <c r="BU50" s="636">
        <v>15</v>
      </c>
      <c r="BV50" s="636">
        <v>8</v>
      </c>
      <c r="BW50" s="636">
        <v>8</v>
      </c>
      <c r="BX50" s="636">
        <v>8</v>
      </c>
      <c r="BY50" s="636">
        <v>8</v>
      </c>
      <c r="BZ50" s="636">
        <v>4</v>
      </c>
      <c r="CA50" s="636">
        <v>4</v>
      </c>
      <c r="CB50" s="636">
        <v>13</v>
      </c>
      <c r="CC50" s="636">
        <v>13</v>
      </c>
      <c r="CD50" s="636">
        <v>8</v>
      </c>
      <c r="CE50" s="636">
        <v>8</v>
      </c>
      <c r="CF50" s="636">
        <v>7</v>
      </c>
      <c r="CG50" s="636">
        <v>7</v>
      </c>
      <c r="CH50" s="636">
        <v>2</v>
      </c>
      <c r="CI50" s="636">
        <v>2</v>
      </c>
      <c r="CJ50" s="636">
        <v>13</v>
      </c>
      <c r="CK50" s="636">
        <v>13</v>
      </c>
      <c r="CL50" s="636">
        <v>5</v>
      </c>
      <c r="CM50" s="636">
        <v>5</v>
      </c>
      <c r="CN50" s="636">
        <v>9</v>
      </c>
      <c r="CO50" s="636">
        <v>9</v>
      </c>
      <c r="CP50" s="636">
        <v>7</v>
      </c>
      <c r="CQ50" s="636">
        <v>7</v>
      </c>
      <c r="CR50" s="636">
        <v>5</v>
      </c>
      <c r="CS50" s="636">
        <v>5</v>
      </c>
      <c r="CT50" s="636">
        <v>7</v>
      </c>
      <c r="CU50" s="636">
        <v>7</v>
      </c>
      <c r="CV50" s="636">
        <v>14</v>
      </c>
      <c r="CW50" s="636">
        <v>14</v>
      </c>
      <c r="CX50" s="636">
        <v>4</v>
      </c>
      <c r="CY50" s="636">
        <v>4</v>
      </c>
      <c r="CZ50" s="636">
        <v>38</v>
      </c>
      <c r="DA50" s="636">
        <v>38</v>
      </c>
      <c r="DB50" s="636">
        <v>13</v>
      </c>
      <c r="DC50" s="636">
        <v>13</v>
      </c>
      <c r="DD50" s="636">
        <v>3</v>
      </c>
      <c r="DE50" s="636">
        <v>3</v>
      </c>
      <c r="DF50" s="636">
        <v>23</v>
      </c>
      <c r="DG50" s="636">
        <v>23</v>
      </c>
      <c r="DH50" s="636">
        <v>14</v>
      </c>
      <c r="DI50" s="636">
        <v>14</v>
      </c>
      <c r="DJ50" s="636">
        <v>519</v>
      </c>
      <c r="DK50" s="636">
        <v>519</v>
      </c>
    </row>
    <row r="51" spans="1:115" ht="15.75" customHeight="1" x14ac:dyDescent="0.35"/>
  </sheetData>
  <phoneticPr fontId="1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P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95" bestFit="1" customWidth="1"/>
    <col min="2" max="2" width="10.5" style="295" bestFit="1" customWidth="1"/>
    <col min="3" max="3" width="10" style="295" bestFit="1" customWidth="1"/>
    <col min="4" max="4" width="9.5" style="295" bestFit="1" customWidth="1"/>
    <col min="5" max="5" width="9.8984375" style="295" bestFit="1" customWidth="1"/>
    <col min="6" max="6" width="9.796875" style="295" bestFit="1" customWidth="1"/>
    <col min="7" max="7" width="10" style="295" bestFit="1" customWidth="1"/>
    <col min="8" max="8" width="9.796875" style="295" bestFit="1" customWidth="1"/>
    <col min="9" max="10" width="10" style="295" bestFit="1" customWidth="1"/>
    <col min="11" max="11" width="10.09765625" style="295" bestFit="1" customWidth="1"/>
    <col min="12" max="12" width="9.09765625" style="295" bestFit="1" customWidth="1"/>
    <col min="13" max="13" width="10.19921875" style="295" bestFit="1" customWidth="1"/>
    <col min="14" max="14" width="11" style="295" bestFit="1" customWidth="1"/>
    <col min="15" max="15" width="10.796875" style="295" bestFit="1" customWidth="1"/>
    <col min="16" max="16" width="5.796875" style="295" bestFit="1" customWidth="1"/>
    <col min="17" max="20" width="8.69921875" style="295" customWidth="1"/>
    <col min="21" max="16384" width="8.69921875" style="295"/>
  </cols>
  <sheetData>
    <row r="3" spans="1:16" x14ac:dyDescent="0.35">
      <c r="A3" s="635" t="s">
        <v>2401</v>
      </c>
      <c r="B3" s="635" t="s">
        <v>83</v>
      </c>
    </row>
    <row r="4" spans="1:16" x14ac:dyDescent="0.35">
      <c r="A4" s="635" t="s">
        <v>2402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295" t="s">
        <v>58</v>
      </c>
    </row>
    <row r="5" spans="1:16" x14ac:dyDescent="0.35">
      <c r="A5" s="2" t="s">
        <v>136</v>
      </c>
      <c r="B5" s="636"/>
      <c r="C5" s="636"/>
      <c r="D5" s="636"/>
      <c r="E5" s="636">
        <v>1</v>
      </c>
      <c r="F5" s="636"/>
      <c r="G5" s="636"/>
      <c r="H5" s="636"/>
      <c r="I5" s="636"/>
      <c r="J5" s="636"/>
      <c r="K5" s="636"/>
      <c r="L5" s="636"/>
      <c r="M5" s="636">
        <v>1</v>
      </c>
      <c r="N5" s="636"/>
      <c r="O5" s="636"/>
      <c r="P5" s="636">
        <v>2</v>
      </c>
    </row>
    <row r="6" spans="1:16" x14ac:dyDescent="0.35">
      <c r="A6" s="2" t="s">
        <v>142</v>
      </c>
      <c r="B6" s="636"/>
      <c r="C6" s="636"/>
      <c r="D6" s="636"/>
      <c r="E6" s="636">
        <v>13</v>
      </c>
      <c r="F6" s="636"/>
      <c r="G6" s="636">
        <v>4</v>
      </c>
      <c r="H6" s="636"/>
      <c r="I6" s="636"/>
      <c r="J6" s="636"/>
      <c r="K6" s="636"/>
      <c r="L6" s="636"/>
      <c r="M6" s="636"/>
      <c r="N6" s="636"/>
      <c r="O6" s="636"/>
      <c r="P6" s="636">
        <v>17</v>
      </c>
    </row>
    <row r="7" spans="1:16" x14ac:dyDescent="0.35">
      <c r="A7" s="2" t="s">
        <v>149</v>
      </c>
      <c r="B7" s="636"/>
      <c r="C7" s="636"/>
      <c r="D7" s="636"/>
      <c r="E7" s="636">
        <v>10</v>
      </c>
      <c r="F7" s="636"/>
      <c r="G7" s="636"/>
      <c r="H7" s="636"/>
      <c r="I7" s="636"/>
      <c r="J7" s="636"/>
      <c r="K7" s="636"/>
      <c r="L7" s="636"/>
      <c r="M7" s="636"/>
      <c r="N7" s="636"/>
      <c r="O7" s="636"/>
      <c r="P7" s="636">
        <v>10</v>
      </c>
    </row>
    <row r="8" spans="1:16" x14ac:dyDescent="0.35">
      <c r="A8" s="2" t="s">
        <v>166</v>
      </c>
      <c r="B8" s="636"/>
      <c r="C8" s="636"/>
      <c r="D8" s="636"/>
      <c r="E8" s="636">
        <v>2</v>
      </c>
      <c r="F8" s="636"/>
      <c r="G8" s="636"/>
      <c r="H8" s="636"/>
      <c r="I8" s="636"/>
      <c r="J8" s="636"/>
      <c r="K8" s="636"/>
      <c r="L8" s="636"/>
      <c r="M8" s="636"/>
      <c r="N8" s="636"/>
      <c r="O8" s="636"/>
      <c r="P8" s="636">
        <v>2</v>
      </c>
    </row>
    <row r="9" spans="1:16" x14ac:dyDescent="0.35">
      <c r="A9" s="2" t="s">
        <v>177</v>
      </c>
      <c r="B9" s="636"/>
      <c r="C9" s="636"/>
      <c r="D9" s="636"/>
      <c r="E9" s="636"/>
      <c r="F9" s="636">
        <v>2</v>
      </c>
      <c r="G9" s="636"/>
      <c r="H9" s="636"/>
      <c r="I9" s="636"/>
      <c r="J9" s="636"/>
      <c r="K9" s="636"/>
      <c r="L9" s="636"/>
      <c r="M9" s="636"/>
      <c r="N9" s="636"/>
      <c r="O9" s="636"/>
      <c r="P9" s="636">
        <v>2</v>
      </c>
    </row>
    <row r="10" spans="1:16" x14ac:dyDescent="0.35">
      <c r="A10" s="2" t="s">
        <v>172</v>
      </c>
      <c r="B10" s="636"/>
      <c r="C10" s="636"/>
      <c r="D10" s="636"/>
      <c r="E10" s="636"/>
      <c r="F10" s="636">
        <v>2</v>
      </c>
      <c r="G10" s="636"/>
      <c r="H10" s="636"/>
      <c r="I10" s="636"/>
      <c r="J10" s="636"/>
      <c r="K10" s="636"/>
      <c r="L10" s="636"/>
      <c r="M10" s="636"/>
      <c r="N10" s="636"/>
      <c r="O10" s="636"/>
      <c r="P10" s="636">
        <v>2</v>
      </c>
    </row>
    <row r="11" spans="1:16" x14ac:dyDescent="0.35">
      <c r="A11" s="2" t="s">
        <v>168</v>
      </c>
      <c r="B11" s="636"/>
      <c r="C11" s="636"/>
      <c r="D11" s="636"/>
      <c r="E11" s="636"/>
      <c r="F11" s="636">
        <v>2</v>
      </c>
      <c r="G11" s="636"/>
      <c r="H11" s="636"/>
      <c r="I11" s="636"/>
      <c r="J11" s="636"/>
      <c r="K11" s="636"/>
      <c r="L11" s="636"/>
      <c r="M11" s="636"/>
      <c r="N11" s="636"/>
      <c r="O11" s="636"/>
      <c r="P11" s="636">
        <v>2</v>
      </c>
    </row>
    <row r="12" spans="1:16" x14ac:dyDescent="0.35">
      <c r="A12" s="2" t="s">
        <v>288</v>
      </c>
      <c r="B12" s="636"/>
      <c r="C12" s="636"/>
      <c r="D12" s="636"/>
      <c r="E12" s="636">
        <v>1</v>
      </c>
      <c r="F12" s="636"/>
      <c r="G12" s="636"/>
      <c r="H12" s="636"/>
      <c r="I12" s="636"/>
      <c r="J12" s="636"/>
      <c r="K12" s="636"/>
      <c r="L12" s="636"/>
      <c r="M12" s="636"/>
      <c r="N12" s="636"/>
      <c r="O12" s="636">
        <v>1</v>
      </c>
      <c r="P12" s="636">
        <v>2</v>
      </c>
    </row>
    <row r="13" spans="1:16" x14ac:dyDescent="0.35">
      <c r="A13" s="2" t="s">
        <v>331</v>
      </c>
      <c r="B13" s="636"/>
      <c r="C13" s="636"/>
      <c r="D13" s="636">
        <v>1</v>
      </c>
      <c r="E13" s="636"/>
      <c r="F13" s="636"/>
      <c r="G13" s="636"/>
      <c r="H13" s="636">
        <v>1</v>
      </c>
      <c r="I13" s="636"/>
      <c r="J13" s="636"/>
      <c r="K13" s="636">
        <v>4</v>
      </c>
      <c r="L13" s="636"/>
      <c r="M13" s="636"/>
      <c r="N13" s="636"/>
      <c r="O13" s="636"/>
      <c r="P13" s="636">
        <v>6</v>
      </c>
    </row>
    <row r="14" spans="1:16" x14ac:dyDescent="0.35">
      <c r="A14" s="2" t="s">
        <v>1029</v>
      </c>
      <c r="B14" s="636">
        <v>1</v>
      </c>
      <c r="C14" s="636"/>
      <c r="D14" s="636"/>
      <c r="E14" s="636"/>
      <c r="F14" s="636"/>
      <c r="G14" s="636"/>
      <c r="H14" s="636"/>
      <c r="I14" s="636"/>
      <c r="J14" s="636"/>
      <c r="K14" s="636"/>
      <c r="L14" s="636"/>
      <c r="M14" s="636"/>
      <c r="N14" s="636"/>
      <c r="O14" s="636"/>
      <c r="P14" s="636">
        <v>1</v>
      </c>
    </row>
    <row r="15" spans="1:16" x14ac:dyDescent="0.35">
      <c r="A15" s="2" t="s">
        <v>1041</v>
      </c>
      <c r="B15" s="636"/>
      <c r="C15" s="636">
        <v>3</v>
      </c>
      <c r="D15" s="636"/>
      <c r="E15" s="636"/>
      <c r="F15" s="636"/>
      <c r="G15" s="636"/>
      <c r="H15" s="636"/>
      <c r="I15" s="636"/>
      <c r="J15" s="636"/>
      <c r="K15" s="636"/>
      <c r="L15" s="636"/>
      <c r="M15" s="636"/>
      <c r="N15" s="636"/>
      <c r="O15" s="636"/>
      <c r="P15" s="636">
        <v>3</v>
      </c>
    </row>
    <row r="16" spans="1:16" x14ac:dyDescent="0.35">
      <c r="A16" s="2" t="s">
        <v>1033</v>
      </c>
      <c r="B16" s="636"/>
      <c r="C16" s="636">
        <v>2</v>
      </c>
      <c r="D16" s="636"/>
      <c r="E16" s="636"/>
      <c r="F16" s="636"/>
      <c r="G16" s="636"/>
      <c r="H16" s="636"/>
      <c r="I16" s="636"/>
      <c r="J16" s="636"/>
      <c r="K16" s="636"/>
      <c r="L16" s="636"/>
      <c r="M16" s="636"/>
      <c r="N16" s="636"/>
      <c r="O16" s="636"/>
      <c r="P16" s="636">
        <v>2</v>
      </c>
    </row>
    <row r="17" spans="1:16" x14ac:dyDescent="0.35">
      <c r="A17" s="2" t="s">
        <v>1031</v>
      </c>
      <c r="B17" s="636">
        <v>4</v>
      </c>
      <c r="C17" s="636"/>
      <c r="D17" s="636"/>
      <c r="E17" s="636"/>
      <c r="F17" s="636"/>
      <c r="G17" s="636"/>
      <c r="H17" s="636"/>
      <c r="I17" s="636"/>
      <c r="J17" s="636"/>
      <c r="K17" s="636"/>
      <c r="L17" s="636"/>
      <c r="M17" s="636"/>
      <c r="N17" s="636"/>
      <c r="O17" s="636"/>
      <c r="P17" s="636">
        <v>4</v>
      </c>
    </row>
    <row r="18" spans="1:16" x14ac:dyDescent="0.35">
      <c r="A18" s="2" t="s">
        <v>1027</v>
      </c>
      <c r="B18" s="636">
        <v>2</v>
      </c>
      <c r="C18" s="636"/>
      <c r="D18" s="636"/>
      <c r="E18" s="636"/>
      <c r="F18" s="636"/>
      <c r="G18" s="636"/>
      <c r="H18" s="636"/>
      <c r="I18" s="636"/>
      <c r="J18" s="636"/>
      <c r="K18" s="636"/>
      <c r="L18" s="636"/>
      <c r="M18" s="636"/>
      <c r="N18" s="636"/>
      <c r="O18" s="636"/>
      <c r="P18" s="636">
        <v>2</v>
      </c>
    </row>
    <row r="19" spans="1:16" x14ac:dyDescent="0.35">
      <c r="A19" s="2" t="s">
        <v>1039</v>
      </c>
      <c r="B19" s="636">
        <v>4</v>
      </c>
      <c r="C19" s="636"/>
      <c r="D19" s="636"/>
      <c r="E19" s="636"/>
      <c r="F19" s="636"/>
      <c r="G19" s="636"/>
      <c r="H19" s="636"/>
      <c r="I19" s="636"/>
      <c r="J19" s="636"/>
      <c r="K19" s="636"/>
      <c r="L19" s="636"/>
      <c r="M19" s="636"/>
      <c r="N19" s="636"/>
      <c r="O19" s="636"/>
      <c r="P19" s="636">
        <v>4</v>
      </c>
    </row>
    <row r="20" spans="1:16" x14ac:dyDescent="0.35">
      <c r="A20" s="2" t="s">
        <v>1035</v>
      </c>
      <c r="B20" s="636"/>
      <c r="C20" s="636">
        <v>1</v>
      </c>
      <c r="D20" s="636"/>
      <c r="E20" s="636"/>
      <c r="F20" s="636"/>
      <c r="G20" s="636"/>
      <c r="H20" s="636"/>
      <c r="I20" s="636"/>
      <c r="J20" s="636"/>
      <c r="K20" s="636"/>
      <c r="L20" s="636"/>
      <c r="M20" s="636"/>
      <c r="N20" s="636"/>
      <c r="O20" s="636"/>
      <c r="P20" s="636">
        <v>1</v>
      </c>
    </row>
    <row r="21" spans="1:16" x14ac:dyDescent="0.35">
      <c r="A21" s="2" t="s">
        <v>1045</v>
      </c>
      <c r="B21" s="636"/>
      <c r="C21" s="636">
        <v>1</v>
      </c>
      <c r="D21" s="636"/>
      <c r="E21" s="636"/>
      <c r="F21" s="636"/>
      <c r="G21" s="636"/>
      <c r="H21" s="636"/>
      <c r="I21" s="636"/>
      <c r="J21" s="636"/>
      <c r="K21" s="636"/>
      <c r="L21" s="636"/>
      <c r="M21" s="636"/>
      <c r="N21" s="636"/>
      <c r="O21" s="636"/>
      <c r="P21" s="636">
        <v>1</v>
      </c>
    </row>
    <row r="22" spans="1:16" x14ac:dyDescent="0.35">
      <c r="A22" s="2" t="s">
        <v>1090</v>
      </c>
      <c r="B22" s="636"/>
      <c r="C22" s="636"/>
      <c r="D22" s="636">
        <v>2</v>
      </c>
      <c r="E22" s="636"/>
      <c r="F22" s="636"/>
      <c r="G22" s="636"/>
      <c r="H22" s="636"/>
      <c r="I22" s="636"/>
      <c r="J22" s="636"/>
      <c r="K22" s="636"/>
      <c r="L22" s="636"/>
      <c r="M22" s="636"/>
      <c r="N22" s="636"/>
      <c r="O22" s="636"/>
      <c r="P22" s="636">
        <v>2</v>
      </c>
    </row>
    <row r="23" spans="1:16" x14ac:dyDescent="0.35">
      <c r="A23" s="2" t="s">
        <v>1456</v>
      </c>
      <c r="B23" s="636"/>
      <c r="C23" s="636"/>
      <c r="D23" s="636">
        <v>2</v>
      </c>
      <c r="E23" s="636"/>
      <c r="F23" s="636"/>
      <c r="G23" s="636"/>
      <c r="H23" s="636"/>
      <c r="I23" s="636"/>
      <c r="J23" s="636"/>
      <c r="K23" s="636"/>
      <c r="L23" s="636"/>
      <c r="M23" s="636"/>
      <c r="N23" s="636"/>
      <c r="O23" s="636"/>
      <c r="P23" s="636">
        <v>2</v>
      </c>
    </row>
    <row r="24" spans="1:16" x14ac:dyDescent="0.35">
      <c r="A24" s="2" t="s">
        <v>1459</v>
      </c>
      <c r="B24" s="636"/>
      <c r="C24" s="636"/>
      <c r="D24" s="636">
        <v>2</v>
      </c>
      <c r="E24" s="636"/>
      <c r="F24" s="636"/>
      <c r="G24" s="636"/>
      <c r="H24" s="636"/>
      <c r="I24" s="636"/>
      <c r="J24" s="636"/>
      <c r="K24" s="636"/>
      <c r="L24" s="636"/>
      <c r="M24" s="636"/>
      <c r="N24" s="636"/>
      <c r="O24" s="636"/>
      <c r="P24" s="636">
        <v>2</v>
      </c>
    </row>
    <row r="25" spans="1:16" x14ac:dyDescent="0.35">
      <c r="A25" s="2" t="s">
        <v>1019</v>
      </c>
      <c r="B25" s="636">
        <v>3</v>
      </c>
      <c r="C25" s="636"/>
      <c r="D25" s="636"/>
      <c r="E25" s="636"/>
      <c r="F25" s="636"/>
      <c r="G25" s="636"/>
      <c r="H25" s="636"/>
      <c r="I25" s="636"/>
      <c r="J25" s="636"/>
      <c r="K25" s="636"/>
      <c r="L25" s="636"/>
      <c r="M25" s="636"/>
      <c r="N25" s="636"/>
      <c r="O25" s="636"/>
      <c r="P25" s="636">
        <v>3</v>
      </c>
    </row>
    <row r="26" spans="1:16" x14ac:dyDescent="0.35">
      <c r="A26" s="2" t="s">
        <v>1063</v>
      </c>
      <c r="B26" s="636"/>
      <c r="C26" s="636">
        <v>3</v>
      </c>
      <c r="D26" s="636"/>
      <c r="E26" s="636"/>
      <c r="F26" s="636"/>
      <c r="G26" s="636"/>
      <c r="H26" s="636"/>
      <c r="I26" s="636"/>
      <c r="J26" s="636"/>
      <c r="K26" s="636"/>
      <c r="L26" s="636"/>
      <c r="M26" s="636"/>
      <c r="N26" s="636"/>
      <c r="O26" s="636"/>
      <c r="P26" s="636">
        <v>3</v>
      </c>
    </row>
    <row r="27" spans="1:16" x14ac:dyDescent="0.35">
      <c r="A27" s="2" t="s">
        <v>1057</v>
      </c>
      <c r="B27" s="636"/>
      <c r="C27" s="636">
        <v>3</v>
      </c>
      <c r="D27" s="636"/>
      <c r="E27" s="636"/>
      <c r="F27" s="636"/>
      <c r="G27" s="636"/>
      <c r="H27" s="636"/>
      <c r="I27" s="636"/>
      <c r="J27" s="636"/>
      <c r="K27" s="636"/>
      <c r="L27" s="636"/>
      <c r="M27" s="636"/>
      <c r="N27" s="636"/>
      <c r="O27" s="636"/>
      <c r="P27" s="636">
        <v>3</v>
      </c>
    </row>
    <row r="28" spans="1:16" x14ac:dyDescent="0.35">
      <c r="A28" s="2" t="s">
        <v>1024</v>
      </c>
      <c r="B28" s="636">
        <v>1</v>
      </c>
      <c r="C28" s="636"/>
      <c r="D28" s="636"/>
      <c r="E28" s="636"/>
      <c r="F28" s="636"/>
      <c r="G28" s="636"/>
      <c r="H28" s="636"/>
      <c r="I28" s="636"/>
      <c r="J28" s="636"/>
      <c r="K28" s="636"/>
      <c r="L28" s="636"/>
      <c r="M28" s="636"/>
      <c r="N28" s="636"/>
      <c r="O28" s="636"/>
      <c r="P28" s="636">
        <v>1</v>
      </c>
    </row>
    <row r="29" spans="1:16" x14ac:dyDescent="0.35">
      <c r="A29" s="2" t="s">
        <v>1051</v>
      </c>
      <c r="B29" s="636"/>
      <c r="C29" s="636"/>
      <c r="D29" s="636">
        <v>4</v>
      </c>
      <c r="E29" s="636"/>
      <c r="F29" s="636"/>
      <c r="G29" s="636"/>
      <c r="H29" s="636"/>
      <c r="I29" s="636"/>
      <c r="J29" s="636"/>
      <c r="K29" s="636"/>
      <c r="L29" s="636"/>
      <c r="M29" s="636"/>
      <c r="N29" s="636"/>
      <c r="O29" s="636"/>
      <c r="P29" s="636">
        <v>4</v>
      </c>
    </row>
    <row r="30" spans="1:16" x14ac:dyDescent="0.35">
      <c r="A30" s="2" t="s">
        <v>1053</v>
      </c>
      <c r="B30" s="636"/>
      <c r="C30" s="636"/>
      <c r="D30" s="636">
        <v>1</v>
      </c>
      <c r="E30" s="636"/>
      <c r="F30" s="636"/>
      <c r="G30" s="636"/>
      <c r="H30" s="636"/>
      <c r="I30" s="636"/>
      <c r="J30" s="636"/>
      <c r="K30" s="636"/>
      <c r="L30" s="636"/>
      <c r="M30" s="636"/>
      <c r="N30" s="636"/>
      <c r="O30" s="636"/>
      <c r="P30" s="636">
        <v>1</v>
      </c>
    </row>
    <row r="31" spans="1:16" x14ac:dyDescent="0.35">
      <c r="A31" s="2" t="s">
        <v>1061</v>
      </c>
      <c r="B31" s="636"/>
      <c r="C31" s="636">
        <v>3</v>
      </c>
      <c r="D31" s="636"/>
      <c r="E31" s="636"/>
      <c r="F31" s="636"/>
      <c r="G31" s="636"/>
      <c r="H31" s="636"/>
      <c r="I31" s="636"/>
      <c r="J31" s="636"/>
      <c r="K31" s="636"/>
      <c r="L31" s="636"/>
      <c r="M31" s="636"/>
      <c r="N31" s="636"/>
      <c r="O31" s="636"/>
      <c r="P31" s="636">
        <v>3</v>
      </c>
    </row>
    <row r="32" spans="1:16" x14ac:dyDescent="0.35">
      <c r="A32" s="2" t="s">
        <v>1554</v>
      </c>
      <c r="B32" s="636"/>
      <c r="C32" s="636"/>
      <c r="D32" s="636">
        <v>1</v>
      </c>
      <c r="E32" s="636"/>
      <c r="F32" s="636"/>
      <c r="G32" s="636"/>
      <c r="H32" s="636"/>
      <c r="I32" s="636"/>
      <c r="J32" s="636"/>
      <c r="K32" s="636"/>
      <c r="L32" s="636"/>
      <c r="M32" s="636"/>
      <c r="N32" s="636"/>
      <c r="O32" s="636"/>
      <c r="P32" s="636">
        <v>1</v>
      </c>
    </row>
    <row r="33" spans="1:16" x14ac:dyDescent="0.35">
      <c r="A33" s="2" t="s">
        <v>1558</v>
      </c>
      <c r="B33" s="636"/>
      <c r="C33" s="636"/>
      <c r="D33" s="636">
        <v>1</v>
      </c>
      <c r="E33" s="636"/>
      <c r="F33" s="636"/>
      <c r="G33" s="636"/>
      <c r="H33" s="636"/>
      <c r="I33" s="636"/>
      <c r="J33" s="636"/>
      <c r="K33" s="636"/>
      <c r="L33" s="636"/>
      <c r="M33" s="636"/>
      <c r="N33" s="636"/>
      <c r="O33" s="636"/>
      <c r="P33" s="636">
        <v>1</v>
      </c>
    </row>
    <row r="34" spans="1:16" x14ac:dyDescent="0.35">
      <c r="A34" s="2" t="s">
        <v>146</v>
      </c>
      <c r="B34" s="636"/>
      <c r="C34" s="636"/>
      <c r="D34" s="636"/>
      <c r="E34" s="636"/>
      <c r="F34" s="636"/>
      <c r="G34" s="636">
        <v>11</v>
      </c>
      <c r="H34" s="636"/>
      <c r="I34" s="636"/>
      <c r="J34" s="636"/>
      <c r="K34" s="636"/>
      <c r="L34" s="636"/>
      <c r="M34" s="636"/>
      <c r="N34" s="636"/>
      <c r="O34" s="636"/>
      <c r="P34" s="636">
        <v>11</v>
      </c>
    </row>
    <row r="35" spans="1:16" x14ac:dyDescent="0.35">
      <c r="A35" s="2" t="s">
        <v>153</v>
      </c>
      <c r="B35" s="636"/>
      <c r="C35" s="636"/>
      <c r="D35" s="636"/>
      <c r="E35" s="636"/>
      <c r="F35" s="636"/>
      <c r="G35" s="636">
        <v>7</v>
      </c>
      <c r="H35" s="636"/>
      <c r="I35" s="636"/>
      <c r="J35" s="636"/>
      <c r="K35" s="636"/>
      <c r="L35" s="636"/>
      <c r="M35" s="636"/>
      <c r="N35" s="636"/>
      <c r="O35" s="636"/>
      <c r="P35" s="636">
        <v>7</v>
      </c>
    </row>
    <row r="36" spans="1:16" x14ac:dyDescent="0.35">
      <c r="A36" s="2" t="s">
        <v>1430</v>
      </c>
      <c r="B36" s="636"/>
      <c r="C36" s="636"/>
      <c r="D36" s="636"/>
      <c r="E36" s="636"/>
      <c r="F36" s="636"/>
      <c r="G36" s="636">
        <v>3</v>
      </c>
      <c r="H36" s="636"/>
      <c r="I36" s="636"/>
      <c r="J36" s="636"/>
      <c r="K36" s="636"/>
      <c r="L36" s="636"/>
      <c r="M36" s="636"/>
      <c r="N36" s="636"/>
      <c r="O36" s="636"/>
      <c r="P36" s="636">
        <v>3</v>
      </c>
    </row>
    <row r="37" spans="1:16" x14ac:dyDescent="0.35">
      <c r="A37" s="2" t="s">
        <v>1610</v>
      </c>
      <c r="B37" s="636"/>
      <c r="C37" s="636"/>
      <c r="D37" s="636"/>
      <c r="E37" s="636"/>
      <c r="F37" s="636"/>
      <c r="G37" s="636">
        <v>5</v>
      </c>
      <c r="H37" s="636"/>
      <c r="I37" s="636"/>
      <c r="J37" s="636"/>
      <c r="K37" s="636"/>
      <c r="L37" s="636"/>
      <c r="M37" s="636"/>
      <c r="N37" s="636"/>
      <c r="O37" s="636"/>
      <c r="P37" s="636">
        <v>5</v>
      </c>
    </row>
    <row r="38" spans="1:16" x14ac:dyDescent="0.35">
      <c r="A38" s="2" t="s">
        <v>851</v>
      </c>
      <c r="B38" s="636"/>
      <c r="C38" s="636"/>
      <c r="D38" s="636"/>
      <c r="E38" s="636"/>
      <c r="F38" s="636"/>
      <c r="G38" s="636">
        <v>1</v>
      </c>
      <c r="H38" s="636"/>
      <c r="I38" s="636"/>
      <c r="J38" s="636"/>
      <c r="K38" s="636"/>
      <c r="L38" s="636"/>
      <c r="M38" s="636"/>
      <c r="N38" s="636"/>
      <c r="O38" s="636"/>
      <c r="P38" s="636">
        <v>1</v>
      </c>
    </row>
    <row r="39" spans="1:16" x14ac:dyDescent="0.35">
      <c r="A39" s="2" t="s">
        <v>202</v>
      </c>
      <c r="B39" s="636"/>
      <c r="C39" s="636"/>
      <c r="D39" s="636"/>
      <c r="E39" s="636"/>
      <c r="F39" s="636"/>
      <c r="G39" s="636">
        <v>5</v>
      </c>
      <c r="H39" s="636"/>
      <c r="I39" s="636"/>
      <c r="J39" s="636"/>
      <c r="K39" s="636"/>
      <c r="L39" s="636"/>
      <c r="M39" s="636"/>
      <c r="N39" s="636"/>
      <c r="O39" s="636"/>
      <c r="P39" s="636">
        <v>5</v>
      </c>
    </row>
    <row r="40" spans="1:16" x14ac:dyDescent="0.35">
      <c r="A40" s="2" t="s">
        <v>204</v>
      </c>
      <c r="B40" s="636"/>
      <c r="C40" s="636"/>
      <c r="D40" s="636"/>
      <c r="E40" s="636"/>
      <c r="F40" s="636"/>
      <c r="G40" s="636">
        <v>2</v>
      </c>
      <c r="H40" s="636"/>
      <c r="I40" s="636"/>
      <c r="J40" s="636"/>
      <c r="K40" s="636"/>
      <c r="L40" s="636"/>
      <c r="M40" s="636"/>
      <c r="N40" s="636"/>
      <c r="O40" s="636"/>
      <c r="P40" s="636">
        <v>2</v>
      </c>
    </row>
    <row r="41" spans="1:16" x14ac:dyDescent="0.35">
      <c r="A41" s="2" t="s">
        <v>208</v>
      </c>
      <c r="B41" s="636"/>
      <c r="C41" s="636"/>
      <c r="D41" s="636"/>
      <c r="E41" s="636"/>
      <c r="F41" s="636"/>
      <c r="G41" s="636">
        <v>6</v>
      </c>
      <c r="H41" s="636"/>
      <c r="I41" s="636"/>
      <c r="J41" s="636">
        <v>3</v>
      </c>
      <c r="K41" s="636"/>
      <c r="L41" s="636"/>
      <c r="M41" s="636"/>
      <c r="N41" s="636"/>
      <c r="O41" s="636"/>
      <c r="P41" s="636">
        <v>9</v>
      </c>
    </row>
    <row r="42" spans="1:16" x14ac:dyDescent="0.35">
      <c r="A42" s="2" t="s">
        <v>215</v>
      </c>
      <c r="B42" s="636"/>
      <c r="C42" s="636"/>
      <c r="D42" s="636"/>
      <c r="E42" s="636"/>
      <c r="F42" s="636"/>
      <c r="G42" s="636">
        <v>3</v>
      </c>
      <c r="H42" s="636"/>
      <c r="I42" s="636"/>
      <c r="J42" s="636"/>
      <c r="K42" s="636"/>
      <c r="L42" s="636"/>
      <c r="M42" s="636"/>
      <c r="N42" s="636"/>
      <c r="O42" s="636"/>
      <c r="P42" s="636">
        <v>3</v>
      </c>
    </row>
    <row r="43" spans="1:16" x14ac:dyDescent="0.35">
      <c r="A43" s="2" t="s">
        <v>210</v>
      </c>
      <c r="B43" s="636"/>
      <c r="C43" s="636"/>
      <c r="D43" s="636"/>
      <c r="E43" s="636"/>
      <c r="F43" s="636"/>
      <c r="G43" s="636">
        <v>11</v>
      </c>
      <c r="H43" s="636"/>
      <c r="I43" s="636"/>
      <c r="J43" s="636"/>
      <c r="K43" s="636"/>
      <c r="L43" s="636"/>
      <c r="M43" s="636"/>
      <c r="N43" s="636"/>
      <c r="O43" s="636"/>
      <c r="P43" s="636">
        <v>11</v>
      </c>
    </row>
    <row r="44" spans="1:16" x14ac:dyDescent="0.35">
      <c r="A44" s="2" t="s">
        <v>218</v>
      </c>
      <c r="B44" s="636"/>
      <c r="C44" s="636"/>
      <c r="D44" s="636"/>
      <c r="E44" s="636"/>
      <c r="F44" s="636"/>
      <c r="G44" s="636"/>
      <c r="H44" s="636">
        <v>1</v>
      </c>
      <c r="I44" s="636"/>
      <c r="J44" s="636"/>
      <c r="K44" s="636"/>
      <c r="L44" s="636"/>
      <c r="M44" s="636"/>
      <c r="N44" s="636"/>
      <c r="O44" s="636"/>
      <c r="P44" s="636">
        <v>1</v>
      </c>
    </row>
    <row r="45" spans="1:16" x14ac:dyDescent="0.35">
      <c r="A45" s="2" t="s">
        <v>221</v>
      </c>
      <c r="B45" s="636"/>
      <c r="C45" s="636"/>
      <c r="D45" s="636"/>
      <c r="E45" s="636"/>
      <c r="F45" s="636"/>
      <c r="G45" s="636"/>
      <c r="H45" s="636">
        <v>7</v>
      </c>
      <c r="I45" s="636"/>
      <c r="J45" s="636"/>
      <c r="K45" s="636"/>
      <c r="L45" s="636">
        <v>2</v>
      </c>
      <c r="M45" s="636"/>
      <c r="N45" s="636"/>
      <c r="O45" s="636"/>
      <c r="P45" s="636">
        <v>9</v>
      </c>
    </row>
    <row r="46" spans="1:16" x14ac:dyDescent="0.35">
      <c r="A46" s="2" t="s">
        <v>1419</v>
      </c>
      <c r="B46" s="636"/>
      <c r="C46" s="636"/>
      <c r="D46" s="636"/>
      <c r="E46" s="636"/>
      <c r="F46" s="636"/>
      <c r="G46" s="636"/>
      <c r="H46" s="636">
        <v>1</v>
      </c>
      <c r="I46" s="636"/>
      <c r="J46" s="636"/>
      <c r="K46" s="636"/>
      <c r="L46" s="636"/>
      <c r="M46" s="636"/>
      <c r="N46" s="636"/>
      <c r="O46" s="636"/>
      <c r="P46" s="636">
        <v>1</v>
      </c>
    </row>
    <row r="47" spans="1:16" x14ac:dyDescent="0.35">
      <c r="A47" s="2" t="s">
        <v>240</v>
      </c>
      <c r="B47" s="636"/>
      <c r="C47" s="636"/>
      <c r="D47" s="636"/>
      <c r="E47" s="636"/>
      <c r="F47" s="636"/>
      <c r="G47" s="636"/>
      <c r="H47" s="636">
        <v>3</v>
      </c>
      <c r="I47" s="636"/>
      <c r="J47" s="636"/>
      <c r="K47" s="636"/>
      <c r="L47" s="636"/>
      <c r="M47" s="636"/>
      <c r="N47" s="636"/>
      <c r="O47" s="636"/>
      <c r="P47" s="636">
        <v>3</v>
      </c>
    </row>
    <row r="48" spans="1:16" x14ac:dyDescent="0.35">
      <c r="A48" s="2" t="s">
        <v>242</v>
      </c>
      <c r="B48" s="636"/>
      <c r="C48" s="636"/>
      <c r="D48" s="636"/>
      <c r="E48" s="636"/>
      <c r="F48" s="636"/>
      <c r="G48" s="636"/>
      <c r="H48" s="636"/>
      <c r="I48" s="636">
        <v>2</v>
      </c>
      <c r="J48" s="636"/>
      <c r="K48" s="636"/>
      <c r="L48" s="636"/>
      <c r="M48" s="636"/>
      <c r="N48" s="636"/>
      <c r="O48" s="636"/>
      <c r="P48" s="636">
        <v>2</v>
      </c>
    </row>
    <row r="49" spans="1:16" x14ac:dyDescent="0.35">
      <c r="A49" s="2" t="s">
        <v>245</v>
      </c>
      <c r="B49" s="636"/>
      <c r="C49" s="636"/>
      <c r="D49" s="636"/>
      <c r="E49" s="636"/>
      <c r="F49" s="636"/>
      <c r="G49" s="636"/>
      <c r="H49" s="636"/>
      <c r="I49" s="636">
        <v>4</v>
      </c>
      <c r="J49" s="636"/>
      <c r="K49" s="636"/>
      <c r="L49" s="636"/>
      <c r="M49" s="636"/>
      <c r="N49" s="636"/>
      <c r="O49" s="636"/>
      <c r="P49" s="636">
        <v>4</v>
      </c>
    </row>
    <row r="50" spans="1:16" x14ac:dyDescent="0.35">
      <c r="A50" s="2" t="s">
        <v>227</v>
      </c>
      <c r="B50" s="636"/>
      <c r="C50" s="636"/>
      <c r="D50" s="636"/>
      <c r="E50" s="636"/>
      <c r="F50" s="636"/>
      <c r="G50" s="636"/>
      <c r="H50" s="636"/>
      <c r="I50" s="636">
        <v>3</v>
      </c>
      <c r="J50" s="636"/>
      <c r="K50" s="636"/>
      <c r="L50" s="636"/>
      <c r="M50" s="636"/>
      <c r="N50" s="636"/>
      <c r="O50" s="636"/>
      <c r="P50" s="636">
        <v>3</v>
      </c>
    </row>
    <row r="51" spans="1:16" x14ac:dyDescent="0.35">
      <c r="A51" s="2" t="s">
        <v>232</v>
      </c>
      <c r="B51" s="636"/>
      <c r="C51" s="636"/>
      <c r="D51" s="636"/>
      <c r="E51" s="636"/>
      <c r="F51" s="636"/>
      <c r="G51" s="636"/>
      <c r="H51" s="636"/>
      <c r="I51" s="636">
        <v>6</v>
      </c>
      <c r="J51" s="636"/>
      <c r="K51" s="636"/>
      <c r="L51" s="636"/>
      <c r="M51" s="636"/>
      <c r="N51" s="636"/>
      <c r="O51" s="636"/>
      <c r="P51" s="636">
        <v>6</v>
      </c>
    </row>
    <row r="52" spans="1:16" x14ac:dyDescent="0.35">
      <c r="A52" s="2" t="s">
        <v>234</v>
      </c>
      <c r="B52" s="636"/>
      <c r="C52" s="636"/>
      <c r="D52" s="636"/>
      <c r="E52" s="636"/>
      <c r="F52" s="636"/>
      <c r="G52" s="636"/>
      <c r="H52" s="636"/>
      <c r="I52" s="636">
        <v>2</v>
      </c>
      <c r="J52" s="636"/>
      <c r="K52" s="636"/>
      <c r="L52" s="636"/>
      <c r="M52" s="636"/>
      <c r="N52" s="636"/>
      <c r="O52" s="636"/>
      <c r="P52" s="636">
        <v>2</v>
      </c>
    </row>
    <row r="53" spans="1:16" x14ac:dyDescent="0.35">
      <c r="A53" s="2" t="s">
        <v>1049</v>
      </c>
      <c r="B53" s="636"/>
      <c r="C53" s="636"/>
      <c r="D53" s="636">
        <v>1</v>
      </c>
      <c r="E53" s="636"/>
      <c r="F53" s="636"/>
      <c r="G53" s="636"/>
      <c r="H53" s="636"/>
      <c r="I53" s="636"/>
      <c r="J53" s="636"/>
      <c r="K53" s="636"/>
      <c r="L53" s="636"/>
      <c r="M53" s="636"/>
      <c r="N53" s="636"/>
      <c r="O53" s="636"/>
      <c r="P53" s="636">
        <v>1</v>
      </c>
    </row>
    <row r="54" spans="1:16" x14ac:dyDescent="0.35">
      <c r="A54" s="2" t="s">
        <v>853</v>
      </c>
      <c r="B54" s="636"/>
      <c r="C54" s="636"/>
      <c r="D54" s="636"/>
      <c r="E54" s="636"/>
      <c r="F54" s="636"/>
      <c r="G54" s="636">
        <v>1</v>
      </c>
      <c r="H54" s="636"/>
      <c r="I54" s="636"/>
      <c r="J54" s="636"/>
      <c r="K54" s="636"/>
      <c r="L54" s="636"/>
      <c r="M54" s="636"/>
      <c r="N54" s="636">
        <v>3</v>
      </c>
      <c r="O54" s="636"/>
      <c r="P54" s="636">
        <v>4</v>
      </c>
    </row>
    <row r="55" spans="1:16" x14ac:dyDescent="0.35">
      <c r="A55" s="2" t="s">
        <v>224</v>
      </c>
      <c r="B55" s="636"/>
      <c r="C55" s="636"/>
      <c r="D55" s="636"/>
      <c r="E55" s="636"/>
      <c r="F55" s="636"/>
      <c r="G55" s="636"/>
      <c r="H55" s="636">
        <v>1</v>
      </c>
      <c r="I55" s="636"/>
      <c r="J55" s="636"/>
      <c r="K55" s="636"/>
      <c r="L55" s="636"/>
      <c r="M55" s="636"/>
      <c r="N55" s="636"/>
      <c r="O55" s="636"/>
      <c r="P55" s="636">
        <v>1</v>
      </c>
    </row>
    <row r="56" spans="1:16" x14ac:dyDescent="0.35">
      <c r="A56" s="2" t="s">
        <v>58</v>
      </c>
      <c r="B56" s="636">
        <v>15</v>
      </c>
      <c r="C56" s="636">
        <v>16</v>
      </c>
      <c r="D56" s="636">
        <v>15</v>
      </c>
      <c r="E56" s="636">
        <v>27</v>
      </c>
      <c r="F56" s="636">
        <v>6</v>
      </c>
      <c r="G56" s="636">
        <v>59</v>
      </c>
      <c r="H56" s="636">
        <v>14</v>
      </c>
      <c r="I56" s="636">
        <v>17</v>
      </c>
      <c r="J56" s="636">
        <v>3</v>
      </c>
      <c r="K56" s="636">
        <v>4</v>
      </c>
      <c r="L56" s="636">
        <v>2</v>
      </c>
      <c r="M56" s="636">
        <v>1</v>
      </c>
      <c r="N56" s="636">
        <v>3</v>
      </c>
      <c r="O56" s="636">
        <v>1</v>
      </c>
      <c r="P56" s="636">
        <v>183</v>
      </c>
    </row>
    <row r="57" spans="1:16" ht="15.75" customHeight="1" x14ac:dyDescent="0.35"/>
    <row r="58" spans="1:16" ht="15.75" customHeight="1" x14ac:dyDescent="0.35"/>
    <row r="59" spans="1:16" ht="15.75" customHeight="1" x14ac:dyDescent="0.35"/>
    <row r="60" spans="1:16" ht="15.75" customHeight="1" x14ac:dyDescent="0.35"/>
    <row r="61" spans="1:16" ht="15.75" customHeight="1" x14ac:dyDescent="0.35"/>
    <row r="62" spans="1:16" ht="15.75" customHeight="1" x14ac:dyDescent="0.35"/>
    <row r="63" spans="1:16" ht="15.75" customHeight="1" x14ac:dyDescent="0.35"/>
    <row r="64" spans="1:16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Q68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295" bestFit="1" customWidth="1"/>
    <col min="3" max="11" width="19.09765625" style="295" bestFit="1" customWidth="1"/>
    <col min="12" max="12" width="19.796875" style="295" bestFit="1" customWidth="1"/>
    <col min="13" max="49" width="19.09765625" style="295" bestFit="1" customWidth="1"/>
    <col min="50" max="50" width="22.19921875" style="295" bestFit="1" customWidth="1"/>
    <col min="51" max="67" width="19.09765625" style="295" bestFit="1" customWidth="1"/>
    <col min="68" max="69" width="26.8984375" style="295" bestFit="1" customWidth="1"/>
    <col min="70" max="70" width="8.69921875" style="295" customWidth="1"/>
    <col min="71" max="16384" width="8.69921875" style="295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79" customFormat="1" x14ac:dyDescent="0.35">
      <c r="A2" s="380"/>
      <c r="B2" s="50"/>
      <c r="C2" s="50"/>
      <c r="F2" s="381"/>
    </row>
    <row r="3" spans="1:22" s="56" customFormat="1" x14ac:dyDescent="0.35">
      <c r="A3" s="50" t="s">
        <v>1491</v>
      </c>
      <c r="B3" s="50" t="s">
        <v>2403</v>
      </c>
      <c r="C3" s="50" t="s">
        <v>2404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100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58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95"/>
    </row>
    <row r="34" spans="1:69" x14ac:dyDescent="0.35">
      <c r="B34" s="638" t="s">
        <v>2405</v>
      </c>
    </row>
    <row r="35" spans="1:69" x14ac:dyDescent="0.35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5" t="s">
        <v>2219</v>
      </c>
      <c r="N35" s="53">
        <v>44421</v>
      </c>
      <c r="P35" s="53">
        <v>44419</v>
      </c>
      <c r="R35" s="295" t="s">
        <v>100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5" t="s">
        <v>2245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44519</v>
      </c>
      <c r="BL35" s="53">
        <v>44255</v>
      </c>
      <c r="BN35" s="53">
        <v>44526</v>
      </c>
      <c r="BP35" s="295" t="s">
        <v>2403</v>
      </c>
      <c r="BQ35" s="295" t="s">
        <v>2404</v>
      </c>
    </row>
    <row r="36" spans="1:69" x14ac:dyDescent="0.35">
      <c r="A36" s="639" t="s">
        <v>1491</v>
      </c>
      <c r="B36" s="295" t="s">
        <v>2406</v>
      </c>
      <c r="C36" s="295" t="s">
        <v>2407</v>
      </c>
      <c r="D36" s="295" t="s">
        <v>2406</v>
      </c>
      <c r="E36" s="295" t="s">
        <v>2407</v>
      </c>
      <c r="F36" s="295" t="s">
        <v>2406</v>
      </c>
      <c r="G36" s="295" t="s">
        <v>2407</v>
      </c>
      <c r="H36" s="295" t="s">
        <v>2406</v>
      </c>
      <c r="I36" s="295" t="s">
        <v>2407</v>
      </c>
      <c r="J36" s="295" t="s">
        <v>2406</v>
      </c>
      <c r="K36" s="295" t="s">
        <v>2407</v>
      </c>
      <c r="L36" s="295" t="s">
        <v>2406</v>
      </c>
      <c r="M36" s="295" t="s">
        <v>2407</v>
      </c>
      <c r="N36" s="295" t="s">
        <v>2406</v>
      </c>
      <c r="O36" s="295" t="s">
        <v>2407</v>
      </c>
      <c r="P36" s="295" t="s">
        <v>2406</v>
      </c>
      <c r="Q36" s="295" t="s">
        <v>2407</v>
      </c>
      <c r="R36" s="295" t="s">
        <v>2406</v>
      </c>
      <c r="S36" s="295" t="s">
        <v>2407</v>
      </c>
      <c r="T36" s="295" t="s">
        <v>2406</v>
      </c>
      <c r="U36" s="295" t="s">
        <v>2407</v>
      </c>
      <c r="V36" s="295" t="s">
        <v>2406</v>
      </c>
      <c r="W36" s="295" t="s">
        <v>2407</v>
      </c>
      <c r="X36" s="295" t="s">
        <v>2406</v>
      </c>
      <c r="Y36" s="295" t="s">
        <v>2407</v>
      </c>
      <c r="Z36" s="295" t="s">
        <v>2406</v>
      </c>
      <c r="AA36" s="295" t="s">
        <v>2407</v>
      </c>
      <c r="AB36" s="295" t="s">
        <v>2406</v>
      </c>
      <c r="AC36" s="295" t="s">
        <v>2407</v>
      </c>
      <c r="AD36" s="295" t="s">
        <v>2406</v>
      </c>
      <c r="AE36" s="295" t="s">
        <v>2407</v>
      </c>
      <c r="AF36" s="295" t="s">
        <v>2406</v>
      </c>
      <c r="AG36" s="295" t="s">
        <v>2407</v>
      </c>
      <c r="AH36" s="295" t="s">
        <v>2406</v>
      </c>
      <c r="AI36" s="295" t="s">
        <v>2407</v>
      </c>
      <c r="AJ36" s="295" t="s">
        <v>2406</v>
      </c>
      <c r="AK36" s="295" t="s">
        <v>2407</v>
      </c>
      <c r="AL36" s="295" t="s">
        <v>2406</v>
      </c>
      <c r="AM36" s="295" t="s">
        <v>2407</v>
      </c>
      <c r="AN36" s="295" t="s">
        <v>2406</v>
      </c>
      <c r="AO36" s="295" t="s">
        <v>2407</v>
      </c>
      <c r="AP36" s="295" t="s">
        <v>2406</v>
      </c>
      <c r="AQ36" s="295" t="s">
        <v>2407</v>
      </c>
      <c r="AR36" s="295" t="s">
        <v>2406</v>
      </c>
      <c r="AS36" s="295" t="s">
        <v>2407</v>
      </c>
      <c r="AT36" s="295" t="s">
        <v>2406</v>
      </c>
      <c r="AU36" s="295" t="s">
        <v>2407</v>
      </c>
      <c r="AV36" s="295" t="s">
        <v>2406</v>
      </c>
      <c r="AW36" s="295" t="s">
        <v>2407</v>
      </c>
      <c r="AX36" s="295" t="s">
        <v>2406</v>
      </c>
      <c r="AY36" s="295" t="s">
        <v>2407</v>
      </c>
      <c r="AZ36" s="295" t="s">
        <v>2406</v>
      </c>
      <c r="BA36" s="295" t="s">
        <v>2407</v>
      </c>
      <c r="BB36" s="295" t="s">
        <v>2406</v>
      </c>
      <c r="BC36" s="295" t="s">
        <v>2407</v>
      </c>
      <c r="BD36" s="295" t="s">
        <v>2406</v>
      </c>
      <c r="BE36" s="295" t="s">
        <v>2407</v>
      </c>
      <c r="BF36" s="295" t="s">
        <v>2406</v>
      </c>
      <c r="BG36" s="295" t="s">
        <v>2407</v>
      </c>
      <c r="BH36" s="295" t="s">
        <v>2406</v>
      </c>
      <c r="BI36" s="295" t="s">
        <v>2407</v>
      </c>
      <c r="BJ36" s="295" t="s">
        <v>2406</v>
      </c>
      <c r="BK36" s="295" t="s">
        <v>2407</v>
      </c>
      <c r="BL36" s="295" t="s">
        <v>2406</v>
      </c>
      <c r="BM36" s="295" t="s">
        <v>2407</v>
      </c>
      <c r="BN36" s="295" t="s">
        <v>2406</v>
      </c>
      <c r="BO36" s="295" t="s">
        <v>2407</v>
      </c>
    </row>
    <row r="37" spans="1:69" x14ac:dyDescent="0.35">
      <c r="A37" s="42">
        <v>44396</v>
      </c>
      <c r="B37" s="636"/>
      <c r="C37" s="636"/>
      <c r="D37" s="636"/>
      <c r="E37" s="636"/>
      <c r="F37" s="636"/>
      <c r="G37" s="636"/>
      <c r="H37" s="636"/>
      <c r="I37" s="636"/>
      <c r="J37" s="636"/>
      <c r="K37" s="636"/>
      <c r="L37" s="636"/>
      <c r="M37" s="636"/>
      <c r="N37" s="636"/>
      <c r="O37" s="636"/>
      <c r="P37" s="636"/>
      <c r="Q37" s="636"/>
      <c r="R37" s="636"/>
      <c r="S37" s="636"/>
      <c r="T37" s="636"/>
      <c r="U37" s="636"/>
      <c r="V37" s="636"/>
      <c r="W37" s="636"/>
      <c r="X37" s="636"/>
      <c r="Y37" s="636"/>
      <c r="Z37" s="636"/>
      <c r="AA37" s="636"/>
      <c r="AB37" s="636"/>
      <c r="AC37" s="636"/>
      <c r="AD37" s="636"/>
      <c r="AE37" s="636"/>
      <c r="AF37" s="636"/>
      <c r="AG37" s="636"/>
      <c r="AH37" s="636"/>
      <c r="AI37" s="636"/>
      <c r="AJ37" s="636"/>
      <c r="AK37" s="636"/>
      <c r="AL37" s="636"/>
      <c r="AM37" s="636"/>
      <c r="AN37" s="636"/>
      <c r="AO37" s="636"/>
      <c r="AP37" s="636"/>
      <c r="AQ37" s="636"/>
      <c r="AR37" s="636"/>
      <c r="AS37" s="636"/>
      <c r="AT37" s="636"/>
      <c r="AU37" s="636"/>
      <c r="AV37" s="636"/>
      <c r="AW37" s="636"/>
      <c r="AX37" s="636"/>
      <c r="AY37" s="636"/>
      <c r="AZ37" s="636"/>
      <c r="BA37" s="636"/>
      <c r="BB37" s="636"/>
      <c r="BC37" s="636"/>
      <c r="BD37" s="636"/>
      <c r="BE37" s="636"/>
      <c r="BF37" s="636"/>
      <c r="BG37" s="636"/>
      <c r="BH37" s="636"/>
      <c r="BI37" s="636"/>
      <c r="BJ37" s="636"/>
      <c r="BK37" s="636"/>
      <c r="BL37" s="636">
        <v>1</v>
      </c>
      <c r="BM37" s="636"/>
      <c r="BN37" s="636"/>
      <c r="BO37" s="636"/>
      <c r="BP37" s="636">
        <v>1</v>
      </c>
      <c r="BQ37" s="636"/>
    </row>
    <row r="38" spans="1:69" x14ac:dyDescent="0.35">
      <c r="A38" s="42">
        <v>44397</v>
      </c>
      <c r="B38" s="636">
        <v>2</v>
      </c>
      <c r="C38" s="636">
        <v>2</v>
      </c>
      <c r="D38" s="636"/>
      <c r="E38" s="636"/>
      <c r="F38" s="636"/>
      <c r="G38" s="636"/>
      <c r="H38" s="636"/>
      <c r="I38" s="636"/>
      <c r="J38" s="636"/>
      <c r="K38" s="636"/>
      <c r="L38" s="636"/>
      <c r="M38" s="636"/>
      <c r="N38" s="636"/>
      <c r="O38" s="636"/>
      <c r="P38" s="636"/>
      <c r="Q38" s="636"/>
      <c r="R38" s="636"/>
      <c r="S38" s="636"/>
      <c r="T38" s="636"/>
      <c r="U38" s="636"/>
      <c r="V38" s="636"/>
      <c r="W38" s="636"/>
      <c r="X38" s="636"/>
      <c r="Y38" s="636"/>
      <c r="Z38" s="636"/>
      <c r="AA38" s="636"/>
      <c r="AB38" s="636"/>
      <c r="AC38" s="636"/>
      <c r="AD38" s="636"/>
      <c r="AE38" s="636"/>
      <c r="AF38" s="636"/>
      <c r="AG38" s="636"/>
      <c r="AH38" s="636"/>
      <c r="AI38" s="636"/>
      <c r="AJ38" s="636"/>
      <c r="AK38" s="636"/>
      <c r="AL38" s="636"/>
      <c r="AM38" s="636"/>
      <c r="AN38" s="636"/>
      <c r="AO38" s="636"/>
      <c r="AP38" s="636"/>
      <c r="AQ38" s="636"/>
      <c r="AR38" s="636"/>
      <c r="AS38" s="636"/>
      <c r="AT38" s="636"/>
      <c r="AU38" s="636"/>
      <c r="AV38" s="636"/>
      <c r="AW38" s="636"/>
      <c r="AX38" s="636"/>
      <c r="AY38" s="636"/>
      <c r="AZ38" s="636"/>
      <c r="BA38" s="636"/>
      <c r="BB38" s="636"/>
      <c r="BC38" s="636"/>
      <c r="BD38" s="636"/>
      <c r="BE38" s="636"/>
      <c r="BF38" s="636"/>
      <c r="BG38" s="636"/>
      <c r="BH38" s="636"/>
      <c r="BI38" s="636"/>
      <c r="BJ38" s="636"/>
      <c r="BK38" s="636"/>
      <c r="BL38" s="636"/>
      <c r="BM38" s="636"/>
      <c r="BN38" s="636"/>
      <c r="BO38" s="636"/>
      <c r="BP38" s="636">
        <v>2</v>
      </c>
      <c r="BQ38" s="636">
        <v>2</v>
      </c>
    </row>
    <row r="39" spans="1:69" x14ac:dyDescent="0.35">
      <c r="A39" s="42">
        <v>44398</v>
      </c>
      <c r="B39" s="636">
        <v>1</v>
      </c>
      <c r="C39" s="636">
        <v>1</v>
      </c>
      <c r="D39" s="636">
        <v>1</v>
      </c>
      <c r="E39" s="636"/>
      <c r="F39" s="636"/>
      <c r="G39" s="636"/>
      <c r="H39" s="636"/>
      <c r="I39" s="636"/>
      <c r="J39" s="636">
        <v>4</v>
      </c>
      <c r="K39" s="636">
        <v>4</v>
      </c>
      <c r="L39" s="636"/>
      <c r="M39" s="636"/>
      <c r="N39" s="636"/>
      <c r="O39" s="636"/>
      <c r="P39" s="636"/>
      <c r="Q39" s="636"/>
      <c r="R39" s="636"/>
      <c r="S39" s="636"/>
      <c r="T39" s="636"/>
      <c r="U39" s="636"/>
      <c r="V39" s="636"/>
      <c r="W39" s="636"/>
      <c r="X39" s="636"/>
      <c r="Y39" s="636"/>
      <c r="Z39" s="636"/>
      <c r="AA39" s="636"/>
      <c r="AB39" s="636"/>
      <c r="AC39" s="636"/>
      <c r="AD39" s="636"/>
      <c r="AE39" s="636"/>
      <c r="AF39" s="636"/>
      <c r="AG39" s="636"/>
      <c r="AH39" s="636"/>
      <c r="AI39" s="636"/>
      <c r="AJ39" s="636"/>
      <c r="AK39" s="636"/>
      <c r="AL39" s="636"/>
      <c r="AM39" s="636"/>
      <c r="AN39" s="636"/>
      <c r="AO39" s="636"/>
      <c r="AP39" s="636"/>
      <c r="AQ39" s="636"/>
      <c r="AR39" s="636"/>
      <c r="AS39" s="636"/>
      <c r="AT39" s="636"/>
      <c r="AU39" s="636"/>
      <c r="AV39" s="636"/>
      <c r="AW39" s="636"/>
      <c r="AX39" s="636"/>
      <c r="AY39" s="636"/>
      <c r="AZ39" s="636"/>
      <c r="BA39" s="636"/>
      <c r="BB39" s="636"/>
      <c r="BC39" s="636"/>
      <c r="BD39" s="636"/>
      <c r="BE39" s="636"/>
      <c r="BF39" s="636"/>
      <c r="BG39" s="636"/>
      <c r="BH39" s="636"/>
      <c r="BI39" s="636"/>
      <c r="BJ39" s="636"/>
      <c r="BK39" s="636"/>
      <c r="BL39" s="636"/>
      <c r="BM39" s="636"/>
      <c r="BN39" s="636"/>
      <c r="BO39" s="636"/>
      <c r="BP39" s="636">
        <v>6</v>
      </c>
      <c r="BQ39" s="636">
        <v>5</v>
      </c>
    </row>
    <row r="40" spans="1:69" x14ac:dyDescent="0.35">
      <c r="A40" s="42">
        <v>44399</v>
      </c>
      <c r="B40" s="636">
        <v>2</v>
      </c>
      <c r="C40" s="636">
        <v>2</v>
      </c>
      <c r="D40" s="636"/>
      <c r="E40" s="636"/>
      <c r="F40" s="636">
        <v>1</v>
      </c>
      <c r="G40" s="636">
        <v>1</v>
      </c>
      <c r="H40" s="636"/>
      <c r="I40" s="636"/>
      <c r="J40" s="636"/>
      <c r="K40" s="636"/>
      <c r="L40" s="636"/>
      <c r="M40" s="636"/>
      <c r="N40" s="636">
        <v>1</v>
      </c>
      <c r="O40" s="636">
        <v>1</v>
      </c>
      <c r="P40" s="636"/>
      <c r="Q40" s="636"/>
      <c r="R40" s="636"/>
      <c r="S40" s="636"/>
      <c r="T40" s="636"/>
      <c r="U40" s="636"/>
      <c r="V40" s="636"/>
      <c r="W40" s="636"/>
      <c r="X40" s="636"/>
      <c r="Y40" s="636"/>
      <c r="Z40" s="636"/>
      <c r="AA40" s="636"/>
      <c r="AB40" s="636"/>
      <c r="AC40" s="636"/>
      <c r="AD40" s="636"/>
      <c r="AE40" s="636"/>
      <c r="AF40" s="636"/>
      <c r="AG40" s="636"/>
      <c r="AH40" s="636"/>
      <c r="AI40" s="636"/>
      <c r="AJ40" s="636"/>
      <c r="AK40" s="636"/>
      <c r="AL40" s="636"/>
      <c r="AM40" s="636"/>
      <c r="AN40" s="636"/>
      <c r="AO40" s="636"/>
      <c r="AP40" s="636"/>
      <c r="AQ40" s="636"/>
      <c r="AR40" s="636"/>
      <c r="AS40" s="636"/>
      <c r="AT40" s="636"/>
      <c r="AU40" s="636"/>
      <c r="AV40" s="636"/>
      <c r="AW40" s="636"/>
      <c r="AX40" s="636"/>
      <c r="AY40" s="636"/>
      <c r="AZ40" s="636"/>
      <c r="BA40" s="636"/>
      <c r="BB40" s="636"/>
      <c r="BC40" s="636"/>
      <c r="BD40" s="636"/>
      <c r="BE40" s="636"/>
      <c r="BF40" s="636"/>
      <c r="BG40" s="636"/>
      <c r="BH40" s="636"/>
      <c r="BI40" s="636"/>
      <c r="BJ40" s="636"/>
      <c r="BK40" s="636"/>
      <c r="BL40" s="636"/>
      <c r="BM40" s="636"/>
      <c r="BN40" s="636"/>
      <c r="BO40" s="636"/>
      <c r="BP40" s="636">
        <v>4</v>
      </c>
      <c r="BQ40" s="636">
        <v>4</v>
      </c>
    </row>
    <row r="41" spans="1:69" x14ac:dyDescent="0.35">
      <c r="A41" s="42">
        <v>44400</v>
      </c>
      <c r="B41" s="636">
        <v>1</v>
      </c>
      <c r="C41" s="636">
        <v>1</v>
      </c>
      <c r="D41" s="636"/>
      <c r="E41" s="636"/>
      <c r="F41" s="636"/>
      <c r="G41" s="636"/>
      <c r="H41" s="636">
        <v>1</v>
      </c>
      <c r="I41" s="636">
        <v>1</v>
      </c>
      <c r="J41" s="636"/>
      <c r="K41" s="636"/>
      <c r="L41" s="636"/>
      <c r="M41" s="636"/>
      <c r="N41" s="636"/>
      <c r="O41" s="636"/>
      <c r="P41" s="636"/>
      <c r="Q41" s="636"/>
      <c r="R41" s="636"/>
      <c r="S41" s="636"/>
      <c r="T41" s="636"/>
      <c r="U41" s="636"/>
      <c r="V41" s="636"/>
      <c r="W41" s="636"/>
      <c r="X41" s="636"/>
      <c r="Y41" s="636"/>
      <c r="Z41" s="636"/>
      <c r="AA41" s="636"/>
      <c r="AB41" s="636"/>
      <c r="AC41" s="636"/>
      <c r="AD41" s="636"/>
      <c r="AE41" s="636"/>
      <c r="AF41" s="636"/>
      <c r="AG41" s="636"/>
      <c r="AH41" s="636"/>
      <c r="AI41" s="636"/>
      <c r="AJ41" s="636"/>
      <c r="AK41" s="636"/>
      <c r="AL41" s="636"/>
      <c r="AM41" s="636"/>
      <c r="AN41" s="636"/>
      <c r="AO41" s="636"/>
      <c r="AP41" s="636"/>
      <c r="AQ41" s="636"/>
      <c r="AR41" s="636"/>
      <c r="AS41" s="636"/>
      <c r="AT41" s="636"/>
      <c r="AU41" s="636"/>
      <c r="AV41" s="636"/>
      <c r="AW41" s="636"/>
      <c r="AX41" s="636"/>
      <c r="AY41" s="636"/>
      <c r="AZ41" s="636"/>
      <c r="BA41" s="636"/>
      <c r="BB41" s="636"/>
      <c r="BC41" s="636"/>
      <c r="BD41" s="636"/>
      <c r="BE41" s="636"/>
      <c r="BF41" s="636"/>
      <c r="BG41" s="636"/>
      <c r="BH41" s="636"/>
      <c r="BI41" s="636"/>
      <c r="BJ41" s="636"/>
      <c r="BK41" s="636"/>
      <c r="BL41" s="636"/>
      <c r="BM41" s="636"/>
      <c r="BN41" s="636"/>
      <c r="BO41" s="636"/>
      <c r="BP41" s="636">
        <v>2</v>
      </c>
      <c r="BQ41" s="636">
        <v>2</v>
      </c>
    </row>
    <row r="42" spans="1:69" x14ac:dyDescent="0.35">
      <c r="A42" s="2" t="s">
        <v>100</v>
      </c>
      <c r="B42" s="636"/>
      <c r="C42" s="636"/>
      <c r="D42" s="636"/>
      <c r="E42" s="636"/>
      <c r="F42" s="636"/>
      <c r="G42" s="636"/>
      <c r="H42" s="636"/>
      <c r="I42" s="636"/>
      <c r="J42" s="636"/>
      <c r="K42" s="636"/>
      <c r="L42" s="636"/>
      <c r="M42" s="636"/>
      <c r="N42" s="636"/>
      <c r="O42" s="636"/>
      <c r="P42" s="636"/>
      <c r="Q42" s="636"/>
      <c r="R42" s="636"/>
      <c r="S42" s="636"/>
      <c r="T42" s="636"/>
      <c r="U42" s="636"/>
      <c r="V42" s="636"/>
      <c r="W42" s="636"/>
      <c r="X42" s="636"/>
      <c r="Y42" s="636"/>
      <c r="Z42" s="636"/>
      <c r="AA42" s="636"/>
      <c r="AB42" s="636"/>
      <c r="AC42" s="636"/>
      <c r="AD42" s="636"/>
      <c r="AE42" s="636"/>
      <c r="AF42" s="636"/>
      <c r="AG42" s="636"/>
      <c r="AH42" s="636"/>
      <c r="AI42" s="636"/>
      <c r="AJ42" s="636"/>
      <c r="AK42" s="636"/>
      <c r="AL42" s="636"/>
      <c r="AM42" s="636"/>
      <c r="AN42" s="636"/>
      <c r="AO42" s="636"/>
      <c r="AP42" s="636">
        <v>2</v>
      </c>
      <c r="AQ42" s="636"/>
      <c r="AR42" s="636"/>
      <c r="AS42" s="636"/>
      <c r="AT42" s="636"/>
      <c r="AU42" s="636"/>
      <c r="AV42" s="636"/>
      <c r="AW42" s="636"/>
      <c r="AX42" s="636"/>
      <c r="AY42" s="636"/>
      <c r="AZ42" s="636"/>
      <c r="BA42" s="636"/>
      <c r="BB42" s="636"/>
      <c r="BC42" s="636"/>
      <c r="BD42" s="636"/>
      <c r="BE42" s="636"/>
      <c r="BF42" s="636"/>
      <c r="BG42" s="636"/>
      <c r="BH42" s="636"/>
      <c r="BI42" s="636"/>
      <c r="BJ42" s="636"/>
      <c r="BK42" s="636"/>
      <c r="BL42" s="636"/>
      <c r="BM42" s="636"/>
      <c r="BN42" s="636">
        <v>1</v>
      </c>
      <c r="BO42" s="636"/>
      <c r="BP42" s="636">
        <v>3</v>
      </c>
      <c r="BQ42" s="636"/>
    </row>
    <row r="43" spans="1:69" x14ac:dyDescent="0.35">
      <c r="A43" s="42">
        <v>44403</v>
      </c>
      <c r="B43" s="636"/>
      <c r="C43" s="636"/>
      <c r="D43" s="636">
        <v>2</v>
      </c>
      <c r="E43" s="636"/>
      <c r="F43" s="636"/>
      <c r="G43" s="636"/>
      <c r="H43" s="636">
        <v>1</v>
      </c>
      <c r="I43" s="636">
        <v>1</v>
      </c>
      <c r="J43" s="636">
        <v>6</v>
      </c>
      <c r="K43" s="636">
        <v>6</v>
      </c>
      <c r="L43" s="636"/>
      <c r="M43" s="636"/>
      <c r="N43" s="636"/>
      <c r="O43" s="636"/>
      <c r="P43" s="636"/>
      <c r="Q43" s="636"/>
      <c r="R43" s="636"/>
      <c r="S43" s="636"/>
      <c r="T43" s="636"/>
      <c r="U43" s="636"/>
      <c r="V43" s="636"/>
      <c r="W43" s="636"/>
      <c r="X43" s="636"/>
      <c r="Y43" s="636"/>
      <c r="Z43" s="636"/>
      <c r="AA43" s="636"/>
      <c r="AB43" s="636"/>
      <c r="AC43" s="636"/>
      <c r="AD43" s="636"/>
      <c r="AE43" s="636"/>
      <c r="AF43" s="636"/>
      <c r="AG43" s="636"/>
      <c r="AH43" s="636"/>
      <c r="AI43" s="636"/>
      <c r="AJ43" s="636"/>
      <c r="AK43" s="636"/>
      <c r="AL43" s="636"/>
      <c r="AM43" s="636"/>
      <c r="AN43" s="636"/>
      <c r="AO43" s="636"/>
      <c r="AP43" s="636"/>
      <c r="AQ43" s="636"/>
      <c r="AR43" s="636"/>
      <c r="AS43" s="636"/>
      <c r="AT43" s="636"/>
      <c r="AU43" s="636"/>
      <c r="AV43" s="636"/>
      <c r="AW43" s="636"/>
      <c r="AX43" s="636"/>
      <c r="AY43" s="636"/>
      <c r="AZ43" s="636"/>
      <c r="BA43" s="636"/>
      <c r="BB43" s="636"/>
      <c r="BC43" s="636"/>
      <c r="BD43" s="636"/>
      <c r="BE43" s="636"/>
      <c r="BF43" s="636"/>
      <c r="BG43" s="636"/>
      <c r="BH43" s="636"/>
      <c r="BI43" s="636"/>
      <c r="BJ43" s="636"/>
      <c r="BK43" s="636"/>
      <c r="BL43" s="636"/>
      <c r="BM43" s="636"/>
      <c r="BN43" s="636"/>
      <c r="BO43" s="636"/>
      <c r="BP43" s="636">
        <v>9</v>
      </c>
      <c r="BQ43" s="636">
        <v>7</v>
      </c>
    </row>
    <row r="44" spans="1:69" x14ac:dyDescent="0.35">
      <c r="A44" s="42">
        <v>44404</v>
      </c>
      <c r="B44" s="636"/>
      <c r="C44" s="636"/>
      <c r="D44" s="636">
        <v>1</v>
      </c>
      <c r="E44" s="636"/>
      <c r="F44" s="636"/>
      <c r="G44" s="636"/>
      <c r="H44" s="636"/>
      <c r="I44" s="636"/>
      <c r="J44" s="636"/>
      <c r="K44" s="636"/>
      <c r="L44" s="636">
        <v>1</v>
      </c>
      <c r="M44" s="636"/>
      <c r="N44" s="636">
        <v>2</v>
      </c>
      <c r="O44" s="636">
        <v>2</v>
      </c>
      <c r="P44" s="636"/>
      <c r="Q44" s="636"/>
      <c r="R44" s="636"/>
      <c r="S44" s="636"/>
      <c r="T44" s="636"/>
      <c r="U44" s="636"/>
      <c r="V44" s="636"/>
      <c r="W44" s="636"/>
      <c r="X44" s="636"/>
      <c r="Y44" s="636"/>
      <c r="Z44" s="636"/>
      <c r="AA44" s="636"/>
      <c r="AB44" s="636"/>
      <c r="AC44" s="636"/>
      <c r="AD44" s="636"/>
      <c r="AE44" s="636"/>
      <c r="AF44" s="636"/>
      <c r="AG44" s="636"/>
      <c r="AH44" s="636"/>
      <c r="AI44" s="636"/>
      <c r="AJ44" s="636"/>
      <c r="AK44" s="636"/>
      <c r="AL44" s="636"/>
      <c r="AM44" s="636"/>
      <c r="AN44" s="636"/>
      <c r="AO44" s="636"/>
      <c r="AP44" s="636"/>
      <c r="AQ44" s="636"/>
      <c r="AR44" s="636"/>
      <c r="AS44" s="636"/>
      <c r="AT44" s="636"/>
      <c r="AU44" s="636"/>
      <c r="AV44" s="636"/>
      <c r="AW44" s="636"/>
      <c r="AX44" s="636"/>
      <c r="AY44" s="636"/>
      <c r="AZ44" s="636"/>
      <c r="BA44" s="636"/>
      <c r="BB44" s="636"/>
      <c r="BC44" s="636"/>
      <c r="BD44" s="636"/>
      <c r="BE44" s="636"/>
      <c r="BF44" s="636"/>
      <c r="BG44" s="636"/>
      <c r="BH44" s="636"/>
      <c r="BI44" s="636"/>
      <c r="BJ44" s="636"/>
      <c r="BK44" s="636"/>
      <c r="BL44" s="636"/>
      <c r="BM44" s="636"/>
      <c r="BN44" s="636"/>
      <c r="BO44" s="636"/>
      <c r="BP44" s="636">
        <v>4</v>
      </c>
      <c r="BQ44" s="636">
        <v>2</v>
      </c>
    </row>
    <row r="45" spans="1:69" x14ac:dyDescent="0.35">
      <c r="A45" s="42">
        <v>44405</v>
      </c>
      <c r="B45" s="636"/>
      <c r="C45" s="636"/>
      <c r="D45" s="636"/>
      <c r="E45" s="636"/>
      <c r="F45" s="636"/>
      <c r="G45" s="636"/>
      <c r="H45" s="636"/>
      <c r="I45" s="636"/>
      <c r="J45" s="636"/>
      <c r="K45" s="636"/>
      <c r="L45" s="636"/>
      <c r="M45" s="636"/>
      <c r="N45" s="636"/>
      <c r="O45" s="636"/>
      <c r="P45" s="636">
        <v>6</v>
      </c>
      <c r="Q45" s="636">
        <v>5</v>
      </c>
      <c r="R45" s="636"/>
      <c r="S45" s="636"/>
      <c r="T45" s="636"/>
      <c r="U45" s="636"/>
      <c r="V45" s="636"/>
      <c r="W45" s="636"/>
      <c r="X45" s="636"/>
      <c r="Y45" s="636"/>
      <c r="Z45" s="636"/>
      <c r="AA45" s="636"/>
      <c r="AB45" s="636"/>
      <c r="AC45" s="636"/>
      <c r="AD45" s="636"/>
      <c r="AE45" s="636"/>
      <c r="AF45" s="636"/>
      <c r="AG45" s="636"/>
      <c r="AH45" s="636"/>
      <c r="AI45" s="636"/>
      <c r="AJ45" s="636"/>
      <c r="AK45" s="636"/>
      <c r="AL45" s="636"/>
      <c r="AM45" s="636"/>
      <c r="AN45" s="636"/>
      <c r="AO45" s="636"/>
      <c r="AP45" s="636"/>
      <c r="AQ45" s="636"/>
      <c r="AR45" s="636"/>
      <c r="AS45" s="636"/>
      <c r="AT45" s="636"/>
      <c r="AU45" s="636"/>
      <c r="AV45" s="636"/>
      <c r="AW45" s="636"/>
      <c r="AX45" s="636"/>
      <c r="AY45" s="636"/>
      <c r="AZ45" s="636"/>
      <c r="BA45" s="636"/>
      <c r="BB45" s="636"/>
      <c r="BC45" s="636"/>
      <c r="BD45" s="636"/>
      <c r="BE45" s="636"/>
      <c r="BF45" s="636"/>
      <c r="BG45" s="636"/>
      <c r="BH45" s="636"/>
      <c r="BI45" s="636"/>
      <c r="BJ45" s="636"/>
      <c r="BK45" s="636"/>
      <c r="BL45" s="636"/>
      <c r="BM45" s="636"/>
      <c r="BN45" s="636"/>
      <c r="BO45" s="636"/>
      <c r="BP45" s="636">
        <v>6</v>
      </c>
      <c r="BQ45" s="636">
        <v>5</v>
      </c>
    </row>
    <row r="46" spans="1:69" x14ac:dyDescent="0.35">
      <c r="A46" s="42">
        <v>44431</v>
      </c>
      <c r="B46" s="636"/>
      <c r="C46" s="636"/>
      <c r="D46" s="636"/>
      <c r="E46" s="636"/>
      <c r="F46" s="636"/>
      <c r="G46" s="636"/>
      <c r="H46" s="636"/>
      <c r="I46" s="636"/>
      <c r="J46" s="636"/>
      <c r="K46" s="636"/>
      <c r="L46" s="636"/>
      <c r="M46" s="636"/>
      <c r="N46" s="636"/>
      <c r="O46" s="636"/>
      <c r="P46" s="636"/>
      <c r="Q46" s="636"/>
      <c r="R46" s="636"/>
      <c r="S46" s="636"/>
      <c r="T46" s="636">
        <v>2</v>
      </c>
      <c r="U46" s="636">
        <v>2</v>
      </c>
      <c r="V46" s="636"/>
      <c r="W46" s="636"/>
      <c r="X46" s="636"/>
      <c r="Y46" s="636"/>
      <c r="Z46" s="636"/>
      <c r="AA46" s="636"/>
      <c r="AB46" s="636"/>
      <c r="AC46" s="636"/>
      <c r="AD46" s="636"/>
      <c r="AE46" s="636"/>
      <c r="AF46" s="636"/>
      <c r="AG46" s="636"/>
      <c r="AH46" s="636"/>
      <c r="AI46" s="636"/>
      <c r="AJ46" s="636"/>
      <c r="AK46" s="636"/>
      <c r="AL46" s="636"/>
      <c r="AM46" s="636"/>
      <c r="AN46" s="636"/>
      <c r="AO46" s="636"/>
      <c r="AP46" s="636"/>
      <c r="AQ46" s="636"/>
      <c r="AR46" s="636"/>
      <c r="AS46" s="636"/>
      <c r="AT46" s="636"/>
      <c r="AU46" s="636"/>
      <c r="AV46" s="636"/>
      <c r="AW46" s="636"/>
      <c r="AX46" s="636"/>
      <c r="AY46" s="636"/>
      <c r="AZ46" s="636"/>
      <c r="BA46" s="636"/>
      <c r="BB46" s="636"/>
      <c r="BC46" s="636"/>
      <c r="BD46" s="636"/>
      <c r="BE46" s="636"/>
      <c r="BF46" s="636"/>
      <c r="BG46" s="636"/>
      <c r="BH46" s="636"/>
      <c r="BI46" s="636"/>
      <c r="BJ46" s="636"/>
      <c r="BK46" s="636"/>
      <c r="BL46" s="636"/>
      <c r="BM46" s="636"/>
      <c r="BN46" s="636"/>
      <c r="BO46" s="636"/>
      <c r="BP46" s="636">
        <v>2</v>
      </c>
      <c r="BQ46" s="636">
        <v>2</v>
      </c>
    </row>
    <row r="47" spans="1:69" x14ac:dyDescent="0.35">
      <c r="A47" s="42">
        <v>44432</v>
      </c>
      <c r="B47" s="636"/>
      <c r="C47" s="636"/>
      <c r="D47" s="636">
        <v>1</v>
      </c>
      <c r="E47" s="636"/>
      <c r="F47" s="636"/>
      <c r="G47" s="636"/>
      <c r="H47" s="636"/>
      <c r="I47" s="636"/>
      <c r="J47" s="636"/>
      <c r="K47" s="636"/>
      <c r="L47" s="636"/>
      <c r="M47" s="636"/>
      <c r="N47" s="636"/>
      <c r="O47" s="636"/>
      <c r="P47" s="636"/>
      <c r="Q47" s="636"/>
      <c r="R47" s="636"/>
      <c r="S47" s="636"/>
      <c r="T47" s="636">
        <v>1</v>
      </c>
      <c r="U47" s="636"/>
      <c r="V47" s="636">
        <v>1</v>
      </c>
      <c r="W47" s="636">
        <v>1</v>
      </c>
      <c r="X47" s="636">
        <v>3</v>
      </c>
      <c r="Y47" s="636">
        <v>2</v>
      </c>
      <c r="Z47" s="636"/>
      <c r="AA47" s="636"/>
      <c r="AB47" s="636"/>
      <c r="AC47" s="636"/>
      <c r="AD47" s="636"/>
      <c r="AE47" s="636"/>
      <c r="AF47" s="636"/>
      <c r="AG47" s="636"/>
      <c r="AH47" s="636"/>
      <c r="AI47" s="636"/>
      <c r="AJ47" s="636"/>
      <c r="AK47" s="636"/>
      <c r="AL47" s="636"/>
      <c r="AM47" s="636"/>
      <c r="AN47" s="636"/>
      <c r="AO47" s="636"/>
      <c r="AP47" s="636"/>
      <c r="AQ47" s="636"/>
      <c r="AR47" s="636"/>
      <c r="AS47" s="636"/>
      <c r="AT47" s="636"/>
      <c r="AU47" s="636"/>
      <c r="AV47" s="636"/>
      <c r="AW47" s="636"/>
      <c r="AX47" s="636"/>
      <c r="AY47" s="636"/>
      <c r="AZ47" s="636"/>
      <c r="BA47" s="636"/>
      <c r="BB47" s="636"/>
      <c r="BC47" s="636"/>
      <c r="BD47" s="636"/>
      <c r="BE47" s="636"/>
      <c r="BF47" s="636"/>
      <c r="BG47" s="636"/>
      <c r="BH47" s="636"/>
      <c r="BI47" s="636"/>
      <c r="BJ47" s="636"/>
      <c r="BK47" s="636"/>
      <c r="BL47" s="636"/>
      <c r="BM47" s="636"/>
      <c r="BN47" s="636"/>
      <c r="BO47" s="636"/>
      <c r="BP47" s="636">
        <v>6</v>
      </c>
      <c r="BQ47" s="636">
        <v>3</v>
      </c>
    </row>
    <row r="48" spans="1:69" x14ac:dyDescent="0.35">
      <c r="A48" s="42">
        <v>44433</v>
      </c>
      <c r="B48" s="636"/>
      <c r="C48" s="636"/>
      <c r="D48" s="636"/>
      <c r="E48" s="636"/>
      <c r="F48" s="636"/>
      <c r="G48" s="636"/>
      <c r="H48" s="636"/>
      <c r="I48" s="636"/>
      <c r="J48" s="636"/>
      <c r="K48" s="636"/>
      <c r="L48" s="636"/>
      <c r="M48" s="636"/>
      <c r="N48" s="636"/>
      <c r="O48" s="636"/>
      <c r="P48" s="636"/>
      <c r="Q48" s="636"/>
      <c r="R48" s="636"/>
      <c r="S48" s="636"/>
      <c r="T48" s="636"/>
      <c r="U48" s="636"/>
      <c r="V48" s="636"/>
      <c r="W48" s="636"/>
      <c r="X48" s="636"/>
      <c r="Y48" s="636"/>
      <c r="Z48" s="636">
        <v>1</v>
      </c>
      <c r="AA48" s="636"/>
      <c r="AB48" s="636">
        <v>1</v>
      </c>
      <c r="AC48" s="636"/>
      <c r="AD48" s="636"/>
      <c r="AE48" s="636"/>
      <c r="AF48" s="636"/>
      <c r="AG48" s="636"/>
      <c r="AH48" s="636"/>
      <c r="AI48" s="636"/>
      <c r="AJ48" s="636"/>
      <c r="AK48" s="636"/>
      <c r="AL48" s="636"/>
      <c r="AM48" s="636"/>
      <c r="AN48" s="636"/>
      <c r="AO48" s="636"/>
      <c r="AP48" s="636"/>
      <c r="AQ48" s="636"/>
      <c r="AR48" s="636"/>
      <c r="AS48" s="636"/>
      <c r="AT48" s="636"/>
      <c r="AU48" s="636"/>
      <c r="AV48" s="636"/>
      <c r="AW48" s="636"/>
      <c r="AX48" s="636"/>
      <c r="AY48" s="636"/>
      <c r="AZ48" s="636"/>
      <c r="BA48" s="636"/>
      <c r="BB48" s="636"/>
      <c r="BC48" s="636"/>
      <c r="BD48" s="636"/>
      <c r="BE48" s="636"/>
      <c r="BF48" s="636"/>
      <c r="BG48" s="636"/>
      <c r="BH48" s="636"/>
      <c r="BI48" s="636"/>
      <c r="BJ48" s="636"/>
      <c r="BK48" s="636"/>
      <c r="BL48" s="636"/>
      <c r="BM48" s="636"/>
      <c r="BN48" s="636"/>
      <c r="BO48" s="636"/>
      <c r="BP48" s="636">
        <v>2</v>
      </c>
      <c r="BQ48" s="636"/>
    </row>
    <row r="49" spans="1:69" x14ac:dyDescent="0.35">
      <c r="A49" s="42">
        <v>44438</v>
      </c>
      <c r="B49" s="636"/>
      <c r="C49" s="636"/>
      <c r="D49" s="636"/>
      <c r="E49" s="636"/>
      <c r="F49" s="636"/>
      <c r="G49" s="636"/>
      <c r="H49" s="636"/>
      <c r="I49" s="636"/>
      <c r="J49" s="636"/>
      <c r="K49" s="636"/>
      <c r="L49" s="636"/>
      <c r="M49" s="636"/>
      <c r="N49" s="636"/>
      <c r="O49" s="636"/>
      <c r="P49" s="636"/>
      <c r="Q49" s="636"/>
      <c r="R49" s="636"/>
      <c r="S49" s="636"/>
      <c r="T49" s="636"/>
      <c r="U49" s="636"/>
      <c r="V49" s="636"/>
      <c r="W49" s="636"/>
      <c r="X49" s="636"/>
      <c r="Y49" s="636"/>
      <c r="Z49" s="636">
        <v>3</v>
      </c>
      <c r="AA49" s="636">
        <v>2</v>
      </c>
      <c r="AB49" s="636">
        <v>1</v>
      </c>
      <c r="AC49" s="636"/>
      <c r="AD49" s="636"/>
      <c r="AE49" s="636"/>
      <c r="AF49" s="636"/>
      <c r="AG49" s="636"/>
      <c r="AH49" s="636"/>
      <c r="AI49" s="636"/>
      <c r="AJ49" s="636"/>
      <c r="AK49" s="636"/>
      <c r="AL49" s="636"/>
      <c r="AM49" s="636"/>
      <c r="AN49" s="636"/>
      <c r="AO49" s="636"/>
      <c r="AP49" s="636"/>
      <c r="AQ49" s="636"/>
      <c r="AR49" s="636"/>
      <c r="AS49" s="636"/>
      <c r="AT49" s="636"/>
      <c r="AU49" s="636"/>
      <c r="AV49" s="636"/>
      <c r="AW49" s="636"/>
      <c r="AX49" s="636"/>
      <c r="AY49" s="636"/>
      <c r="AZ49" s="636"/>
      <c r="BA49" s="636"/>
      <c r="BB49" s="636"/>
      <c r="BC49" s="636"/>
      <c r="BD49" s="636"/>
      <c r="BE49" s="636"/>
      <c r="BF49" s="636"/>
      <c r="BG49" s="636"/>
      <c r="BH49" s="636"/>
      <c r="BI49" s="636"/>
      <c r="BJ49" s="636"/>
      <c r="BK49" s="636"/>
      <c r="BL49" s="636"/>
      <c r="BM49" s="636"/>
      <c r="BN49" s="636"/>
      <c r="BO49" s="636"/>
      <c r="BP49" s="636">
        <v>4</v>
      </c>
      <c r="BQ49" s="636">
        <v>2</v>
      </c>
    </row>
    <row r="50" spans="1:69" x14ac:dyDescent="0.35">
      <c r="A50" s="42">
        <v>44439</v>
      </c>
      <c r="B50" s="636"/>
      <c r="C50" s="636"/>
      <c r="D50" s="636"/>
      <c r="E50" s="636"/>
      <c r="F50" s="636"/>
      <c r="G50" s="636"/>
      <c r="H50" s="636"/>
      <c r="I50" s="636"/>
      <c r="J50" s="636"/>
      <c r="K50" s="636"/>
      <c r="L50" s="636"/>
      <c r="M50" s="636"/>
      <c r="N50" s="636"/>
      <c r="O50" s="636"/>
      <c r="P50" s="636"/>
      <c r="Q50" s="636"/>
      <c r="R50" s="636"/>
      <c r="S50" s="636"/>
      <c r="T50" s="636"/>
      <c r="U50" s="636"/>
      <c r="V50" s="636"/>
      <c r="W50" s="636"/>
      <c r="X50" s="636"/>
      <c r="Y50" s="636"/>
      <c r="Z50" s="636">
        <v>1</v>
      </c>
      <c r="AA50" s="636">
        <v>1</v>
      </c>
      <c r="AB50" s="636">
        <v>1</v>
      </c>
      <c r="AC50" s="636">
        <v>1</v>
      </c>
      <c r="AD50" s="636"/>
      <c r="AE50" s="636"/>
      <c r="AF50" s="636"/>
      <c r="AG50" s="636"/>
      <c r="AH50" s="636"/>
      <c r="AI50" s="636"/>
      <c r="AJ50" s="636"/>
      <c r="AK50" s="636"/>
      <c r="AL50" s="636"/>
      <c r="AM50" s="636"/>
      <c r="AN50" s="636"/>
      <c r="AO50" s="636"/>
      <c r="AP50" s="636"/>
      <c r="AQ50" s="636"/>
      <c r="AR50" s="636"/>
      <c r="AS50" s="636"/>
      <c r="AT50" s="636"/>
      <c r="AU50" s="636"/>
      <c r="AV50" s="636"/>
      <c r="AW50" s="636"/>
      <c r="AX50" s="636"/>
      <c r="AY50" s="636"/>
      <c r="AZ50" s="636"/>
      <c r="BA50" s="636"/>
      <c r="BB50" s="636"/>
      <c r="BC50" s="636"/>
      <c r="BD50" s="636"/>
      <c r="BE50" s="636"/>
      <c r="BF50" s="636"/>
      <c r="BG50" s="636"/>
      <c r="BH50" s="636"/>
      <c r="BI50" s="636"/>
      <c r="BJ50" s="636"/>
      <c r="BK50" s="636"/>
      <c r="BL50" s="636"/>
      <c r="BM50" s="636"/>
      <c r="BN50" s="636"/>
      <c r="BO50" s="636"/>
      <c r="BP50" s="636">
        <v>2</v>
      </c>
      <c r="BQ50" s="636">
        <v>2</v>
      </c>
    </row>
    <row r="51" spans="1:69" x14ac:dyDescent="0.35">
      <c r="A51" s="42">
        <v>44452</v>
      </c>
      <c r="B51" s="636"/>
      <c r="C51" s="636"/>
      <c r="D51" s="636"/>
      <c r="E51" s="636"/>
      <c r="F51" s="636"/>
      <c r="G51" s="636"/>
      <c r="H51" s="636"/>
      <c r="I51" s="636"/>
      <c r="J51" s="636"/>
      <c r="K51" s="636"/>
      <c r="L51" s="636"/>
      <c r="M51" s="636"/>
      <c r="N51" s="636"/>
      <c r="O51" s="636"/>
      <c r="P51" s="636"/>
      <c r="Q51" s="636"/>
      <c r="R51" s="636"/>
      <c r="S51" s="636"/>
      <c r="T51" s="636"/>
      <c r="U51" s="636"/>
      <c r="V51" s="636"/>
      <c r="W51" s="636"/>
      <c r="X51" s="636"/>
      <c r="Y51" s="636"/>
      <c r="Z51" s="636"/>
      <c r="AA51" s="636"/>
      <c r="AB51" s="636">
        <v>2</v>
      </c>
      <c r="AC51" s="636"/>
      <c r="AD51" s="636"/>
      <c r="AE51" s="636"/>
      <c r="AF51" s="636"/>
      <c r="AG51" s="636"/>
      <c r="AH51" s="636"/>
      <c r="AI51" s="636"/>
      <c r="AJ51" s="636"/>
      <c r="AK51" s="636"/>
      <c r="AL51" s="636"/>
      <c r="AM51" s="636"/>
      <c r="AN51" s="636"/>
      <c r="AO51" s="636"/>
      <c r="AP51" s="636"/>
      <c r="AQ51" s="636"/>
      <c r="AR51" s="636"/>
      <c r="AS51" s="636"/>
      <c r="AT51" s="636"/>
      <c r="AU51" s="636"/>
      <c r="AV51" s="636"/>
      <c r="AW51" s="636"/>
      <c r="AX51" s="636"/>
      <c r="AY51" s="636"/>
      <c r="AZ51" s="636"/>
      <c r="BA51" s="636"/>
      <c r="BB51" s="636"/>
      <c r="BC51" s="636"/>
      <c r="BD51" s="636"/>
      <c r="BE51" s="636"/>
      <c r="BF51" s="636"/>
      <c r="BG51" s="636"/>
      <c r="BH51" s="636"/>
      <c r="BI51" s="636"/>
      <c r="BJ51" s="636"/>
      <c r="BK51" s="636"/>
      <c r="BL51" s="636"/>
      <c r="BM51" s="636"/>
      <c r="BN51" s="636"/>
      <c r="BO51" s="636"/>
      <c r="BP51" s="636">
        <v>2</v>
      </c>
      <c r="BQ51" s="636"/>
    </row>
    <row r="52" spans="1:69" x14ac:dyDescent="0.35">
      <c r="A52" s="42">
        <v>44455</v>
      </c>
      <c r="B52" s="636"/>
      <c r="C52" s="636"/>
      <c r="D52" s="636"/>
      <c r="E52" s="636"/>
      <c r="F52" s="636"/>
      <c r="G52" s="636"/>
      <c r="H52" s="636"/>
      <c r="I52" s="636"/>
      <c r="J52" s="636"/>
      <c r="K52" s="636"/>
      <c r="L52" s="636"/>
      <c r="M52" s="636"/>
      <c r="N52" s="636"/>
      <c r="O52" s="636"/>
      <c r="P52" s="636"/>
      <c r="Q52" s="636"/>
      <c r="R52" s="636"/>
      <c r="S52" s="636"/>
      <c r="T52" s="636"/>
      <c r="U52" s="636"/>
      <c r="V52" s="636"/>
      <c r="W52" s="636"/>
      <c r="X52" s="636"/>
      <c r="Y52" s="636"/>
      <c r="Z52" s="636"/>
      <c r="AA52" s="636"/>
      <c r="AB52" s="636"/>
      <c r="AC52" s="636"/>
      <c r="AD52" s="636">
        <v>3</v>
      </c>
      <c r="AE52" s="636">
        <v>2</v>
      </c>
      <c r="AF52" s="636">
        <v>1</v>
      </c>
      <c r="AG52" s="636"/>
      <c r="AH52" s="636"/>
      <c r="AI52" s="636"/>
      <c r="AJ52" s="636"/>
      <c r="AK52" s="636"/>
      <c r="AL52" s="636"/>
      <c r="AM52" s="636"/>
      <c r="AN52" s="636"/>
      <c r="AO52" s="636"/>
      <c r="AP52" s="636"/>
      <c r="AQ52" s="636"/>
      <c r="AR52" s="636"/>
      <c r="AS52" s="636"/>
      <c r="AT52" s="636"/>
      <c r="AU52" s="636"/>
      <c r="AV52" s="636"/>
      <c r="AW52" s="636"/>
      <c r="AX52" s="636"/>
      <c r="AY52" s="636"/>
      <c r="AZ52" s="636"/>
      <c r="BA52" s="636"/>
      <c r="BB52" s="636"/>
      <c r="BC52" s="636"/>
      <c r="BD52" s="636"/>
      <c r="BE52" s="636"/>
      <c r="BF52" s="636"/>
      <c r="BG52" s="636"/>
      <c r="BH52" s="636"/>
      <c r="BI52" s="636"/>
      <c r="BJ52" s="636"/>
      <c r="BK52" s="636"/>
      <c r="BL52" s="636"/>
      <c r="BM52" s="636"/>
      <c r="BN52" s="636"/>
      <c r="BO52" s="636"/>
      <c r="BP52" s="636">
        <v>4</v>
      </c>
      <c r="BQ52" s="636">
        <v>2</v>
      </c>
    </row>
    <row r="53" spans="1:69" x14ac:dyDescent="0.35">
      <c r="A53" s="42">
        <v>44462</v>
      </c>
      <c r="B53" s="636"/>
      <c r="C53" s="636"/>
      <c r="D53" s="636"/>
      <c r="E53" s="636"/>
      <c r="F53" s="636"/>
      <c r="G53" s="636"/>
      <c r="H53" s="636"/>
      <c r="I53" s="636"/>
      <c r="J53" s="636"/>
      <c r="K53" s="636"/>
      <c r="L53" s="636"/>
      <c r="M53" s="636"/>
      <c r="N53" s="636"/>
      <c r="O53" s="636"/>
      <c r="P53" s="636"/>
      <c r="Q53" s="636"/>
      <c r="R53" s="636"/>
      <c r="S53" s="636"/>
      <c r="T53" s="636"/>
      <c r="U53" s="636"/>
      <c r="V53" s="636"/>
      <c r="W53" s="636"/>
      <c r="X53" s="636"/>
      <c r="Y53" s="636"/>
      <c r="Z53" s="636"/>
      <c r="AA53" s="636"/>
      <c r="AB53" s="636"/>
      <c r="AC53" s="636"/>
      <c r="AD53" s="636"/>
      <c r="AE53" s="636"/>
      <c r="AF53" s="636"/>
      <c r="AG53" s="636"/>
      <c r="AH53" s="636">
        <v>1</v>
      </c>
      <c r="AI53" s="636">
        <v>1</v>
      </c>
      <c r="AJ53" s="636"/>
      <c r="AK53" s="636"/>
      <c r="AL53" s="636"/>
      <c r="AM53" s="636"/>
      <c r="AN53" s="636"/>
      <c r="AO53" s="636"/>
      <c r="AP53" s="636"/>
      <c r="AQ53" s="636"/>
      <c r="AR53" s="636"/>
      <c r="AS53" s="636"/>
      <c r="AT53" s="636"/>
      <c r="AU53" s="636"/>
      <c r="AV53" s="636"/>
      <c r="AW53" s="636"/>
      <c r="AX53" s="636"/>
      <c r="AY53" s="636"/>
      <c r="AZ53" s="636"/>
      <c r="BA53" s="636"/>
      <c r="BB53" s="636"/>
      <c r="BC53" s="636"/>
      <c r="BD53" s="636"/>
      <c r="BE53" s="636"/>
      <c r="BF53" s="636"/>
      <c r="BG53" s="636"/>
      <c r="BH53" s="636"/>
      <c r="BI53" s="636"/>
      <c r="BJ53" s="636"/>
      <c r="BK53" s="636"/>
      <c r="BL53" s="636"/>
      <c r="BM53" s="636"/>
      <c r="BN53" s="636"/>
      <c r="BO53" s="636"/>
      <c r="BP53" s="636">
        <v>1</v>
      </c>
      <c r="BQ53" s="636">
        <v>1</v>
      </c>
    </row>
    <row r="54" spans="1:69" x14ac:dyDescent="0.35">
      <c r="A54" s="42">
        <v>44463</v>
      </c>
      <c r="B54" s="636"/>
      <c r="C54" s="636"/>
      <c r="D54" s="636"/>
      <c r="E54" s="636"/>
      <c r="F54" s="636"/>
      <c r="G54" s="636"/>
      <c r="H54" s="636"/>
      <c r="I54" s="636"/>
      <c r="J54" s="636"/>
      <c r="K54" s="636"/>
      <c r="L54" s="636"/>
      <c r="M54" s="636"/>
      <c r="N54" s="636"/>
      <c r="O54" s="636"/>
      <c r="P54" s="636"/>
      <c r="Q54" s="636"/>
      <c r="R54" s="636"/>
      <c r="S54" s="636"/>
      <c r="T54" s="636"/>
      <c r="U54" s="636"/>
      <c r="V54" s="636"/>
      <c r="W54" s="636"/>
      <c r="X54" s="636"/>
      <c r="Y54" s="636"/>
      <c r="Z54" s="636"/>
      <c r="AA54" s="636"/>
      <c r="AB54" s="636">
        <v>2</v>
      </c>
      <c r="AC54" s="636">
        <v>2</v>
      </c>
      <c r="AD54" s="636"/>
      <c r="AE54" s="636"/>
      <c r="AF54" s="636"/>
      <c r="AG54" s="636"/>
      <c r="AH54" s="636"/>
      <c r="AI54" s="636"/>
      <c r="AJ54" s="636"/>
      <c r="AK54" s="636"/>
      <c r="AL54" s="636"/>
      <c r="AM54" s="636"/>
      <c r="AN54" s="636"/>
      <c r="AO54" s="636"/>
      <c r="AP54" s="636"/>
      <c r="AQ54" s="636"/>
      <c r="AR54" s="636"/>
      <c r="AS54" s="636"/>
      <c r="AT54" s="636"/>
      <c r="AU54" s="636"/>
      <c r="AV54" s="636"/>
      <c r="AW54" s="636"/>
      <c r="AX54" s="636"/>
      <c r="AY54" s="636"/>
      <c r="AZ54" s="636"/>
      <c r="BA54" s="636"/>
      <c r="BB54" s="636"/>
      <c r="BC54" s="636"/>
      <c r="BD54" s="636"/>
      <c r="BE54" s="636"/>
      <c r="BF54" s="636"/>
      <c r="BG54" s="636"/>
      <c r="BH54" s="636"/>
      <c r="BI54" s="636"/>
      <c r="BJ54" s="636"/>
      <c r="BK54" s="636"/>
      <c r="BL54" s="636"/>
      <c r="BM54" s="636"/>
      <c r="BN54" s="636"/>
      <c r="BO54" s="636"/>
      <c r="BP54" s="636">
        <v>2</v>
      </c>
      <c r="BQ54" s="636">
        <v>2</v>
      </c>
    </row>
    <row r="55" spans="1:69" x14ac:dyDescent="0.35">
      <c r="A55" s="42">
        <v>44467</v>
      </c>
      <c r="B55" s="636"/>
      <c r="C55" s="636"/>
      <c r="D55" s="636"/>
      <c r="E55" s="636"/>
      <c r="F55" s="636"/>
      <c r="G55" s="636"/>
      <c r="H55" s="636"/>
      <c r="I55" s="636"/>
      <c r="J55" s="636"/>
      <c r="K55" s="636"/>
      <c r="L55" s="636"/>
      <c r="M55" s="636"/>
      <c r="N55" s="636"/>
      <c r="O55" s="636"/>
      <c r="P55" s="636"/>
      <c r="Q55" s="636"/>
      <c r="R55" s="636"/>
      <c r="S55" s="636"/>
      <c r="T55" s="636"/>
      <c r="U55" s="636"/>
      <c r="V55" s="636"/>
      <c r="W55" s="636"/>
      <c r="X55" s="636"/>
      <c r="Y55" s="636"/>
      <c r="Z55" s="636"/>
      <c r="AA55" s="636"/>
      <c r="AB55" s="636"/>
      <c r="AC55" s="636"/>
      <c r="AD55" s="636"/>
      <c r="AE55" s="636"/>
      <c r="AF55" s="636"/>
      <c r="AG55" s="636"/>
      <c r="AH55" s="636"/>
      <c r="AI55" s="636"/>
      <c r="AJ55" s="636">
        <v>1</v>
      </c>
      <c r="AK55" s="636"/>
      <c r="AL55" s="636"/>
      <c r="AM55" s="636"/>
      <c r="AN55" s="636"/>
      <c r="AO55" s="636"/>
      <c r="AP55" s="636"/>
      <c r="AQ55" s="636"/>
      <c r="AR55" s="636"/>
      <c r="AS55" s="636"/>
      <c r="AT55" s="636"/>
      <c r="AU55" s="636"/>
      <c r="AV55" s="636"/>
      <c r="AW55" s="636"/>
      <c r="AX55" s="636"/>
      <c r="AY55" s="636"/>
      <c r="AZ55" s="636"/>
      <c r="BA55" s="636"/>
      <c r="BB55" s="636"/>
      <c r="BC55" s="636"/>
      <c r="BD55" s="636"/>
      <c r="BE55" s="636"/>
      <c r="BF55" s="636"/>
      <c r="BG55" s="636"/>
      <c r="BH55" s="636"/>
      <c r="BI55" s="636"/>
      <c r="BJ55" s="636"/>
      <c r="BK55" s="636"/>
      <c r="BL55" s="636"/>
      <c r="BM55" s="636"/>
      <c r="BN55" s="636"/>
      <c r="BO55" s="636"/>
      <c r="BP55" s="636">
        <v>1</v>
      </c>
      <c r="BQ55" s="636"/>
    </row>
    <row r="56" spans="1:69" x14ac:dyDescent="0.35">
      <c r="A56" s="42">
        <v>44468</v>
      </c>
      <c r="B56" s="636"/>
      <c r="C56" s="636"/>
      <c r="D56" s="636"/>
      <c r="E56" s="636"/>
      <c r="F56" s="636"/>
      <c r="G56" s="636"/>
      <c r="H56" s="636"/>
      <c r="I56" s="636"/>
      <c r="J56" s="636"/>
      <c r="K56" s="636"/>
      <c r="L56" s="636"/>
      <c r="M56" s="636"/>
      <c r="N56" s="636"/>
      <c r="O56" s="636"/>
      <c r="P56" s="636"/>
      <c r="Q56" s="636"/>
      <c r="R56" s="636"/>
      <c r="S56" s="636"/>
      <c r="T56" s="636"/>
      <c r="U56" s="636"/>
      <c r="V56" s="636"/>
      <c r="W56" s="636"/>
      <c r="X56" s="636"/>
      <c r="Y56" s="636"/>
      <c r="Z56" s="636"/>
      <c r="AA56" s="636"/>
      <c r="AB56" s="636"/>
      <c r="AC56" s="636"/>
      <c r="AD56" s="636"/>
      <c r="AE56" s="636"/>
      <c r="AF56" s="636"/>
      <c r="AG56" s="636"/>
      <c r="AH56" s="636"/>
      <c r="AI56" s="636"/>
      <c r="AJ56" s="636"/>
      <c r="AK56" s="636"/>
      <c r="AL56" s="636">
        <v>1</v>
      </c>
      <c r="AM56" s="636"/>
      <c r="AN56" s="636"/>
      <c r="AO56" s="636"/>
      <c r="AP56" s="636"/>
      <c r="AQ56" s="636"/>
      <c r="AR56" s="636"/>
      <c r="AS56" s="636"/>
      <c r="AT56" s="636"/>
      <c r="AU56" s="636"/>
      <c r="AV56" s="636"/>
      <c r="AW56" s="636"/>
      <c r="AX56" s="636"/>
      <c r="AY56" s="636"/>
      <c r="AZ56" s="636"/>
      <c r="BA56" s="636"/>
      <c r="BB56" s="636"/>
      <c r="BC56" s="636"/>
      <c r="BD56" s="636"/>
      <c r="BE56" s="636"/>
      <c r="BF56" s="636"/>
      <c r="BG56" s="636"/>
      <c r="BH56" s="636"/>
      <c r="BI56" s="636"/>
      <c r="BJ56" s="636"/>
      <c r="BK56" s="636"/>
      <c r="BL56" s="636"/>
      <c r="BM56" s="636"/>
      <c r="BN56" s="636"/>
      <c r="BO56" s="636"/>
      <c r="BP56" s="636">
        <v>1</v>
      </c>
      <c r="BQ56" s="636"/>
    </row>
    <row r="57" spans="1:69" x14ac:dyDescent="0.35">
      <c r="A57" s="42">
        <v>44481</v>
      </c>
      <c r="B57" s="636"/>
      <c r="C57" s="636"/>
      <c r="D57" s="636"/>
      <c r="E57" s="636"/>
      <c r="F57" s="636"/>
      <c r="G57" s="636"/>
      <c r="H57" s="636"/>
      <c r="I57" s="636"/>
      <c r="J57" s="636"/>
      <c r="K57" s="636"/>
      <c r="L57" s="636"/>
      <c r="M57" s="636"/>
      <c r="N57" s="636"/>
      <c r="O57" s="636"/>
      <c r="P57" s="636"/>
      <c r="Q57" s="636"/>
      <c r="R57" s="636"/>
      <c r="S57" s="636"/>
      <c r="T57" s="636"/>
      <c r="U57" s="636"/>
      <c r="V57" s="636"/>
      <c r="W57" s="636"/>
      <c r="X57" s="636"/>
      <c r="Y57" s="636"/>
      <c r="Z57" s="636"/>
      <c r="AA57" s="636"/>
      <c r="AB57" s="636"/>
      <c r="AC57" s="636"/>
      <c r="AD57" s="636"/>
      <c r="AE57" s="636"/>
      <c r="AF57" s="636"/>
      <c r="AG57" s="636"/>
      <c r="AH57" s="636"/>
      <c r="AI57" s="636"/>
      <c r="AJ57" s="636"/>
      <c r="AK57" s="636"/>
      <c r="AL57" s="636"/>
      <c r="AM57" s="636"/>
      <c r="AN57" s="636">
        <v>1</v>
      </c>
      <c r="AO57" s="636">
        <v>1</v>
      </c>
      <c r="AP57" s="636"/>
      <c r="AQ57" s="636"/>
      <c r="AR57" s="636"/>
      <c r="AS57" s="636"/>
      <c r="AT57" s="636"/>
      <c r="AU57" s="636"/>
      <c r="AV57" s="636"/>
      <c r="AW57" s="636"/>
      <c r="AX57" s="636"/>
      <c r="AY57" s="636"/>
      <c r="AZ57" s="636"/>
      <c r="BA57" s="636"/>
      <c r="BB57" s="636"/>
      <c r="BC57" s="636"/>
      <c r="BD57" s="636"/>
      <c r="BE57" s="636"/>
      <c r="BF57" s="636"/>
      <c r="BG57" s="636"/>
      <c r="BH57" s="636"/>
      <c r="BI57" s="636"/>
      <c r="BJ57" s="636"/>
      <c r="BK57" s="636"/>
      <c r="BL57" s="636"/>
      <c r="BM57" s="636"/>
      <c r="BN57" s="636"/>
      <c r="BO57" s="636"/>
      <c r="BP57" s="636">
        <v>1</v>
      </c>
      <c r="BQ57" s="636">
        <v>1</v>
      </c>
    </row>
    <row r="58" spans="1:69" x14ac:dyDescent="0.35">
      <c r="A58" s="42">
        <v>44484</v>
      </c>
      <c r="B58" s="636"/>
      <c r="C58" s="636"/>
      <c r="D58" s="636"/>
      <c r="E58" s="636"/>
      <c r="F58" s="636"/>
      <c r="G58" s="636"/>
      <c r="H58" s="636"/>
      <c r="I58" s="636"/>
      <c r="J58" s="636"/>
      <c r="K58" s="636"/>
      <c r="L58" s="636"/>
      <c r="M58" s="636"/>
      <c r="N58" s="636"/>
      <c r="O58" s="636"/>
      <c r="P58" s="636"/>
      <c r="Q58" s="636"/>
      <c r="R58" s="636"/>
      <c r="S58" s="636"/>
      <c r="T58" s="636"/>
      <c r="U58" s="636"/>
      <c r="V58" s="636"/>
      <c r="W58" s="636"/>
      <c r="X58" s="636"/>
      <c r="Y58" s="636"/>
      <c r="Z58" s="636"/>
      <c r="AA58" s="636"/>
      <c r="AB58" s="636"/>
      <c r="AC58" s="636"/>
      <c r="AD58" s="636"/>
      <c r="AE58" s="636"/>
      <c r="AF58" s="636"/>
      <c r="AG58" s="636"/>
      <c r="AH58" s="636"/>
      <c r="AI58" s="636"/>
      <c r="AJ58" s="636"/>
      <c r="AK58" s="636"/>
      <c r="AL58" s="636"/>
      <c r="AM58" s="636"/>
      <c r="AN58" s="636"/>
      <c r="AO58" s="636"/>
      <c r="AP58" s="636">
        <v>1</v>
      </c>
      <c r="AQ58" s="636"/>
      <c r="AR58" s="636"/>
      <c r="AS58" s="636"/>
      <c r="AT58" s="636"/>
      <c r="AU58" s="636"/>
      <c r="AV58" s="636"/>
      <c r="AW58" s="636"/>
      <c r="AX58" s="636"/>
      <c r="AY58" s="636"/>
      <c r="AZ58" s="636"/>
      <c r="BA58" s="636"/>
      <c r="BB58" s="636"/>
      <c r="BC58" s="636"/>
      <c r="BD58" s="636"/>
      <c r="BE58" s="636"/>
      <c r="BF58" s="636"/>
      <c r="BG58" s="636"/>
      <c r="BH58" s="636"/>
      <c r="BI58" s="636"/>
      <c r="BJ58" s="636"/>
      <c r="BK58" s="636"/>
      <c r="BL58" s="636"/>
      <c r="BM58" s="636"/>
      <c r="BN58" s="636"/>
      <c r="BO58" s="636"/>
      <c r="BP58" s="636">
        <v>1</v>
      </c>
      <c r="BQ58" s="636"/>
    </row>
    <row r="59" spans="1:69" x14ac:dyDescent="0.35">
      <c r="A59" s="42">
        <v>44487</v>
      </c>
      <c r="B59" s="636"/>
      <c r="C59" s="636"/>
      <c r="D59" s="636"/>
      <c r="E59" s="636"/>
      <c r="F59" s="636"/>
      <c r="G59" s="636"/>
      <c r="H59" s="636"/>
      <c r="I59" s="636"/>
      <c r="J59" s="636"/>
      <c r="K59" s="636"/>
      <c r="L59" s="636"/>
      <c r="M59" s="636"/>
      <c r="N59" s="636"/>
      <c r="O59" s="636"/>
      <c r="P59" s="636"/>
      <c r="Q59" s="636"/>
      <c r="R59" s="636"/>
      <c r="S59" s="636"/>
      <c r="T59" s="636"/>
      <c r="U59" s="636"/>
      <c r="V59" s="636"/>
      <c r="W59" s="636"/>
      <c r="X59" s="636"/>
      <c r="Y59" s="636"/>
      <c r="Z59" s="636"/>
      <c r="AA59" s="636"/>
      <c r="AB59" s="636"/>
      <c r="AC59" s="636"/>
      <c r="AD59" s="636"/>
      <c r="AE59" s="636"/>
      <c r="AF59" s="636"/>
      <c r="AG59" s="636"/>
      <c r="AH59" s="636"/>
      <c r="AI59" s="636"/>
      <c r="AJ59" s="636"/>
      <c r="AK59" s="636"/>
      <c r="AL59" s="636"/>
      <c r="AM59" s="636"/>
      <c r="AN59" s="636">
        <v>1</v>
      </c>
      <c r="AO59" s="636">
        <v>1</v>
      </c>
      <c r="AP59" s="636"/>
      <c r="AQ59" s="636"/>
      <c r="AR59" s="636"/>
      <c r="AS59" s="636"/>
      <c r="AT59" s="636"/>
      <c r="AU59" s="636"/>
      <c r="AV59" s="636"/>
      <c r="AW59" s="636"/>
      <c r="AX59" s="636"/>
      <c r="AY59" s="636"/>
      <c r="AZ59" s="636"/>
      <c r="BA59" s="636"/>
      <c r="BB59" s="636"/>
      <c r="BC59" s="636"/>
      <c r="BD59" s="636"/>
      <c r="BE59" s="636"/>
      <c r="BF59" s="636"/>
      <c r="BG59" s="636"/>
      <c r="BH59" s="636"/>
      <c r="BI59" s="636"/>
      <c r="BJ59" s="636"/>
      <c r="BK59" s="636"/>
      <c r="BL59" s="636"/>
      <c r="BM59" s="636"/>
      <c r="BN59" s="636"/>
      <c r="BO59" s="636"/>
      <c r="BP59" s="636">
        <v>1</v>
      </c>
      <c r="BQ59" s="636">
        <v>1</v>
      </c>
    </row>
    <row r="60" spans="1:69" x14ac:dyDescent="0.35">
      <c r="A60" s="42">
        <v>44488</v>
      </c>
      <c r="B60" s="636"/>
      <c r="C60" s="636"/>
      <c r="D60" s="636"/>
      <c r="E60" s="636"/>
      <c r="F60" s="636"/>
      <c r="G60" s="636"/>
      <c r="H60" s="636"/>
      <c r="I60" s="636"/>
      <c r="J60" s="636"/>
      <c r="K60" s="636"/>
      <c r="L60" s="636"/>
      <c r="M60" s="636"/>
      <c r="N60" s="636"/>
      <c r="O60" s="636"/>
      <c r="P60" s="636"/>
      <c r="Q60" s="636"/>
      <c r="R60" s="636"/>
      <c r="S60" s="636"/>
      <c r="T60" s="636"/>
      <c r="U60" s="636"/>
      <c r="V60" s="636"/>
      <c r="W60" s="636"/>
      <c r="X60" s="636"/>
      <c r="Y60" s="636"/>
      <c r="Z60" s="636"/>
      <c r="AA60" s="636"/>
      <c r="AB60" s="636"/>
      <c r="AC60" s="636"/>
      <c r="AD60" s="636"/>
      <c r="AE60" s="636"/>
      <c r="AF60" s="636"/>
      <c r="AG60" s="636"/>
      <c r="AH60" s="636"/>
      <c r="AI60" s="636"/>
      <c r="AJ60" s="636"/>
      <c r="AK60" s="636"/>
      <c r="AL60" s="636"/>
      <c r="AM60" s="636"/>
      <c r="AN60" s="636"/>
      <c r="AO60" s="636"/>
      <c r="AP60" s="636"/>
      <c r="AQ60" s="636"/>
      <c r="AR60" s="636">
        <v>4</v>
      </c>
      <c r="AS60" s="636">
        <v>4</v>
      </c>
      <c r="AT60" s="636">
        <v>1</v>
      </c>
      <c r="AU60" s="636"/>
      <c r="AV60" s="636">
        <v>1</v>
      </c>
      <c r="AW60" s="636">
        <v>1</v>
      </c>
      <c r="AX60" s="636"/>
      <c r="AY60" s="636"/>
      <c r="AZ60" s="636"/>
      <c r="BA60" s="636"/>
      <c r="BB60" s="636"/>
      <c r="BC60" s="636"/>
      <c r="BD60" s="636"/>
      <c r="BE60" s="636"/>
      <c r="BF60" s="636"/>
      <c r="BG60" s="636"/>
      <c r="BH60" s="636"/>
      <c r="BI60" s="636"/>
      <c r="BJ60" s="636"/>
      <c r="BK60" s="636"/>
      <c r="BL60" s="636"/>
      <c r="BM60" s="636"/>
      <c r="BN60" s="636"/>
      <c r="BO60" s="636"/>
      <c r="BP60" s="636">
        <v>6</v>
      </c>
      <c r="BQ60" s="636">
        <v>5</v>
      </c>
    </row>
    <row r="61" spans="1:69" x14ac:dyDescent="0.35">
      <c r="A61" s="42">
        <v>44490</v>
      </c>
      <c r="B61" s="636"/>
      <c r="C61" s="636"/>
      <c r="D61" s="636"/>
      <c r="E61" s="636"/>
      <c r="F61" s="636"/>
      <c r="G61" s="636"/>
      <c r="H61" s="636"/>
      <c r="I61" s="636"/>
      <c r="J61" s="636"/>
      <c r="K61" s="636"/>
      <c r="L61" s="636"/>
      <c r="M61" s="636"/>
      <c r="N61" s="636"/>
      <c r="O61" s="636"/>
      <c r="P61" s="636"/>
      <c r="Q61" s="636"/>
      <c r="R61" s="636"/>
      <c r="S61" s="636"/>
      <c r="T61" s="636"/>
      <c r="U61" s="636"/>
      <c r="V61" s="636"/>
      <c r="W61" s="636"/>
      <c r="X61" s="636"/>
      <c r="Y61" s="636"/>
      <c r="Z61" s="636"/>
      <c r="AA61" s="636"/>
      <c r="AB61" s="636"/>
      <c r="AC61" s="636"/>
      <c r="AD61" s="636"/>
      <c r="AE61" s="636"/>
      <c r="AF61" s="636"/>
      <c r="AG61" s="636"/>
      <c r="AH61" s="636"/>
      <c r="AI61" s="636"/>
      <c r="AJ61" s="636"/>
      <c r="AK61" s="636"/>
      <c r="AL61" s="636"/>
      <c r="AM61" s="636"/>
      <c r="AN61" s="636"/>
      <c r="AO61" s="636"/>
      <c r="AP61" s="636">
        <v>1</v>
      </c>
      <c r="AQ61" s="636"/>
      <c r="AR61" s="636"/>
      <c r="AS61" s="636"/>
      <c r="AT61" s="636"/>
      <c r="AU61" s="636"/>
      <c r="AV61" s="636"/>
      <c r="AW61" s="636"/>
      <c r="AX61" s="636"/>
      <c r="AY61" s="636"/>
      <c r="AZ61" s="636"/>
      <c r="BA61" s="636"/>
      <c r="BB61" s="636"/>
      <c r="BC61" s="636"/>
      <c r="BD61" s="636"/>
      <c r="BE61" s="636"/>
      <c r="BF61" s="636"/>
      <c r="BG61" s="636"/>
      <c r="BH61" s="636"/>
      <c r="BI61" s="636"/>
      <c r="BJ61" s="636"/>
      <c r="BK61" s="636"/>
      <c r="BL61" s="636"/>
      <c r="BM61" s="636"/>
      <c r="BN61" s="636"/>
      <c r="BO61" s="636"/>
      <c r="BP61" s="636">
        <v>1</v>
      </c>
      <c r="BQ61" s="636"/>
    </row>
    <row r="62" spans="1:69" x14ac:dyDescent="0.35">
      <c r="A62" s="42">
        <v>44496</v>
      </c>
      <c r="B62" s="636"/>
      <c r="C62" s="636"/>
      <c r="D62" s="636"/>
      <c r="E62" s="636"/>
      <c r="F62" s="636"/>
      <c r="G62" s="636"/>
      <c r="H62" s="636"/>
      <c r="I62" s="636"/>
      <c r="J62" s="636"/>
      <c r="K62" s="636"/>
      <c r="L62" s="636"/>
      <c r="M62" s="636"/>
      <c r="N62" s="636"/>
      <c r="O62" s="636"/>
      <c r="P62" s="636"/>
      <c r="Q62" s="636"/>
      <c r="R62" s="636"/>
      <c r="S62" s="636"/>
      <c r="T62" s="636"/>
      <c r="U62" s="636"/>
      <c r="V62" s="636"/>
      <c r="W62" s="636"/>
      <c r="X62" s="636"/>
      <c r="Y62" s="636"/>
      <c r="Z62" s="636"/>
      <c r="AA62" s="636"/>
      <c r="AB62" s="636"/>
      <c r="AC62" s="636"/>
      <c r="AD62" s="636"/>
      <c r="AE62" s="636"/>
      <c r="AF62" s="636"/>
      <c r="AG62" s="636"/>
      <c r="AH62" s="636"/>
      <c r="AI62" s="636"/>
      <c r="AJ62" s="636"/>
      <c r="AK62" s="636"/>
      <c r="AL62" s="636"/>
      <c r="AM62" s="636"/>
      <c r="AN62" s="636"/>
      <c r="AO62" s="636"/>
      <c r="AP62" s="636"/>
      <c r="AQ62" s="636"/>
      <c r="AR62" s="636"/>
      <c r="AS62" s="636"/>
      <c r="AT62" s="636"/>
      <c r="AU62" s="636"/>
      <c r="AV62" s="636"/>
      <c r="AW62" s="636"/>
      <c r="AX62" s="636">
        <v>1</v>
      </c>
      <c r="AY62" s="636">
        <v>1</v>
      </c>
      <c r="AZ62" s="636"/>
      <c r="BA62" s="636"/>
      <c r="BB62" s="636"/>
      <c r="BC62" s="636"/>
      <c r="BD62" s="636"/>
      <c r="BE62" s="636"/>
      <c r="BF62" s="636"/>
      <c r="BG62" s="636"/>
      <c r="BH62" s="636"/>
      <c r="BI62" s="636"/>
      <c r="BJ62" s="636"/>
      <c r="BK62" s="636"/>
      <c r="BL62" s="636"/>
      <c r="BM62" s="636"/>
      <c r="BN62" s="636">
        <v>1</v>
      </c>
      <c r="BO62" s="636"/>
      <c r="BP62" s="636">
        <v>2</v>
      </c>
      <c r="BQ62" s="636">
        <v>1</v>
      </c>
    </row>
    <row r="63" spans="1:69" x14ac:dyDescent="0.35">
      <c r="A63" s="42">
        <v>44491</v>
      </c>
      <c r="B63" s="636"/>
      <c r="C63" s="636"/>
      <c r="D63" s="636"/>
      <c r="E63" s="636"/>
      <c r="F63" s="636"/>
      <c r="G63" s="636"/>
      <c r="H63" s="636"/>
      <c r="I63" s="636"/>
      <c r="J63" s="636"/>
      <c r="K63" s="636"/>
      <c r="L63" s="636"/>
      <c r="M63" s="636"/>
      <c r="N63" s="636"/>
      <c r="O63" s="636"/>
      <c r="P63" s="636"/>
      <c r="Q63" s="636"/>
      <c r="R63" s="636"/>
      <c r="S63" s="636"/>
      <c r="T63" s="636"/>
      <c r="U63" s="636"/>
      <c r="V63" s="636"/>
      <c r="W63" s="636"/>
      <c r="X63" s="636"/>
      <c r="Y63" s="636"/>
      <c r="Z63" s="636"/>
      <c r="AA63" s="636"/>
      <c r="AB63" s="636"/>
      <c r="AC63" s="636"/>
      <c r="AD63" s="636"/>
      <c r="AE63" s="636"/>
      <c r="AF63" s="636"/>
      <c r="AG63" s="636"/>
      <c r="AH63" s="636"/>
      <c r="AI63" s="636"/>
      <c r="AJ63" s="636"/>
      <c r="AK63" s="636"/>
      <c r="AL63" s="636"/>
      <c r="AM63" s="636"/>
      <c r="AN63" s="636"/>
      <c r="AO63" s="636"/>
      <c r="AP63" s="636">
        <v>1</v>
      </c>
      <c r="AQ63" s="636"/>
      <c r="AR63" s="636"/>
      <c r="AS63" s="636"/>
      <c r="AT63" s="636"/>
      <c r="AU63" s="636"/>
      <c r="AV63" s="636"/>
      <c r="AW63" s="636"/>
      <c r="AX63" s="636"/>
      <c r="AY63" s="636"/>
      <c r="AZ63" s="636">
        <v>1</v>
      </c>
      <c r="BA63" s="636"/>
      <c r="BB63" s="636"/>
      <c r="BC63" s="636"/>
      <c r="BD63" s="636"/>
      <c r="BE63" s="636"/>
      <c r="BF63" s="636"/>
      <c r="BG63" s="636"/>
      <c r="BH63" s="636"/>
      <c r="BI63" s="636"/>
      <c r="BJ63" s="636"/>
      <c r="BK63" s="636"/>
      <c r="BL63" s="636"/>
      <c r="BM63" s="636"/>
      <c r="BN63" s="636"/>
      <c r="BO63" s="636"/>
      <c r="BP63" s="636">
        <v>2</v>
      </c>
      <c r="BQ63" s="636"/>
    </row>
    <row r="64" spans="1:69" x14ac:dyDescent="0.35">
      <c r="A64" s="42">
        <v>44494</v>
      </c>
      <c r="B64" s="636"/>
      <c r="C64" s="636"/>
      <c r="D64" s="636"/>
      <c r="E64" s="636"/>
      <c r="F64" s="636"/>
      <c r="G64" s="636"/>
      <c r="H64" s="636"/>
      <c r="I64" s="636"/>
      <c r="J64" s="636"/>
      <c r="K64" s="636"/>
      <c r="L64" s="636"/>
      <c r="M64" s="636"/>
      <c r="N64" s="636"/>
      <c r="O64" s="636"/>
      <c r="P64" s="636"/>
      <c r="Q64" s="636"/>
      <c r="R64" s="636"/>
      <c r="S64" s="636"/>
      <c r="T64" s="636"/>
      <c r="U64" s="636"/>
      <c r="V64" s="636"/>
      <c r="W64" s="636"/>
      <c r="X64" s="636"/>
      <c r="Y64" s="636"/>
      <c r="Z64" s="636"/>
      <c r="AA64" s="636"/>
      <c r="AB64" s="636"/>
      <c r="AC64" s="636"/>
      <c r="AD64" s="636"/>
      <c r="AE64" s="636"/>
      <c r="AF64" s="636"/>
      <c r="AG64" s="636"/>
      <c r="AH64" s="636"/>
      <c r="AI64" s="636"/>
      <c r="AJ64" s="636"/>
      <c r="AK64" s="636"/>
      <c r="AL64" s="636"/>
      <c r="AM64" s="636"/>
      <c r="AN64" s="636"/>
      <c r="AO64" s="636"/>
      <c r="AP64" s="636">
        <v>1</v>
      </c>
      <c r="AQ64" s="636"/>
      <c r="AR64" s="636"/>
      <c r="AS64" s="636"/>
      <c r="AT64" s="636"/>
      <c r="AU64" s="636"/>
      <c r="AV64" s="636"/>
      <c r="AW64" s="636"/>
      <c r="AX64" s="636"/>
      <c r="AY64" s="636"/>
      <c r="AZ64" s="636"/>
      <c r="BA64" s="636"/>
      <c r="BB64" s="636">
        <v>1</v>
      </c>
      <c r="BC64" s="636"/>
      <c r="BD64" s="636">
        <v>1</v>
      </c>
      <c r="BE64" s="636"/>
      <c r="BF64" s="636"/>
      <c r="BG64" s="636"/>
      <c r="BH64" s="636"/>
      <c r="BI64" s="636"/>
      <c r="BJ64" s="636"/>
      <c r="BK64" s="636"/>
      <c r="BL64" s="636"/>
      <c r="BM64" s="636"/>
      <c r="BN64" s="636"/>
      <c r="BO64" s="636"/>
      <c r="BP64" s="636">
        <v>3</v>
      </c>
      <c r="BQ64" s="636"/>
    </row>
    <row r="65" spans="1:69" x14ac:dyDescent="0.35">
      <c r="A65" s="42">
        <v>44503</v>
      </c>
      <c r="B65" s="636"/>
      <c r="C65" s="636"/>
      <c r="D65" s="636"/>
      <c r="E65" s="636"/>
      <c r="F65" s="636"/>
      <c r="G65" s="636"/>
      <c r="H65" s="636"/>
      <c r="I65" s="636"/>
      <c r="J65" s="636"/>
      <c r="K65" s="636"/>
      <c r="L65" s="636"/>
      <c r="M65" s="636"/>
      <c r="N65" s="636"/>
      <c r="O65" s="636"/>
      <c r="P65" s="636"/>
      <c r="Q65" s="636"/>
      <c r="R65" s="636"/>
      <c r="S65" s="636"/>
      <c r="T65" s="636"/>
      <c r="U65" s="636"/>
      <c r="V65" s="636"/>
      <c r="W65" s="636"/>
      <c r="X65" s="636"/>
      <c r="Y65" s="636"/>
      <c r="Z65" s="636"/>
      <c r="AA65" s="636"/>
      <c r="AB65" s="636"/>
      <c r="AC65" s="636"/>
      <c r="AD65" s="636"/>
      <c r="AE65" s="636"/>
      <c r="AF65" s="636"/>
      <c r="AG65" s="636"/>
      <c r="AH65" s="636"/>
      <c r="AI65" s="636"/>
      <c r="AJ65" s="636"/>
      <c r="AK65" s="636"/>
      <c r="AL65" s="636"/>
      <c r="AM65" s="636"/>
      <c r="AN65" s="636"/>
      <c r="AO65" s="636"/>
      <c r="AP65" s="636"/>
      <c r="AQ65" s="636"/>
      <c r="AR65" s="636"/>
      <c r="AS65" s="636"/>
      <c r="AT65" s="636"/>
      <c r="AU65" s="636"/>
      <c r="AV65" s="636"/>
      <c r="AW65" s="636"/>
      <c r="AX65" s="636"/>
      <c r="AY65" s="636"/>
      <c r="AZ65" s="636"/>
      <c r="BA65" s="636"/>
      <c r="BB65" s="636"/>
      <c r="BC65" s="636"/>
      <c r="BD65" s="636"/>
      <c r="BE65" s="636"/>
      <c r="BF65" s="636">
        <v>2</v>
      </c>
      <c r="BG65" s="636"/>
      <c r="BH65" s="636"/>
      <c r="BI65" s="636"/>
      <c r="BJ65" s="636"/>
      <c r="BK65" s="636"/>
      <c r="BL65" s="636"/>
      <c r="BM65" s="636"/>
      <c r="BN65" s="636"/>
      <c r="BO65" s="636"/>
      <c r="BP65" s="636">
        <v>2</v>
      </c>
      <c r="BQ65" s="636"/>
    </row>
    <row r="66" spans="1:69" x14ac:dyDescent="0.35">
      <c r="A66" s="42">
        <v>44504</v>
      </c>
      <c r="B66" s="636"/>
      <c r="C66" s="636"/>
      <c r="D66" s="636"/>
      <c r="E66" s="636"/>
      <c r="F66" s="636"/>
      <c r="G66" s="636"/>
      <c r="H66" s="636"/>
      <c r="I66" s="636"/>
      <c r="J66" s="636"/>
      <c r="K66" s="636"/>
      <c r="L66" s="636"/>
      <c r="M66" s="636"/>
      <c r="N66" s="636"/>
      <c r="O66" s="636"/>
      <c r="P66" s="636"/>
      <c r="Q66" s="636"/>
      <c r="R66" s="636"/>
      <c r="S66" s="636"/>
      <c r="T66" s="636"/>
      <c r="U66" s="636"/>
      <c r="V66" s="636"/>
      <c r="W66" s="636"/>
      <c r="X66" s="636"/>
      <c r="Y66" s="636"/>
      <c r="Z66" s="636"/>
      <c r="AA66" s="636"/>
      <c r="AB66" s="636"/>
      <c r="AC66" s="636"/>
      <c r="AD66" s="636"/>
      <c r="AE66" s="636"/>
      <c r="AF66" s="636"/>
      <c r="AG66" s="636"/>
      <c r="AH66" s="636"/>
      <c r="AI66" s="636"/>
      <c r="AJ66" s="636"/>
      <c r="AK66" s="636"/>
      <c r="AL66" s="636"/>
      <c r="AM66" s="636"/>
      <c r="AN66" s="636"/>
      <c r="AO66" s="636"/>
      <c r="AP66" s="636"/>
      <c r="AQ66" s="636"/>
      <c r="AR66" s="636"/>
      <c r="AS66" s="636"/>
      <c r="AT66" s="636"/>
      <c r="AU66" s="636"/>
      <c r="AV66" s="636"/>
      <c r="AW66" s="636"/>
      <c r="AX66" s="636"/>
      <c r="AY66" s="636"/>
      <c r="AZ66" s="636"/>
      <c r="BA66" s="636"/>
      <c r="BB66" s="636"/>
      <c r="BC66" s="636"/>
      <c r="BD66" s="636"/>
      <c r="BE66" s="636"/>
      <c r="BF66" s="636"/>
      <c r="BG66" s="636"/>
      <c r="BH66" s="636">
        <v>1</v>
      </c>
      <c r="BI66" s="636"/>
      <c r="BJ66" s="636">
        <v>1</v>
      </c>
      <c r="BK66" s="636"/>
      <c r="BL66" s="636"/>
      <c r="BM66" s="636"/>
      <c r="BN66" s="636"/>
      <c r="BO66" s="636"/>
      <c r="BP66" s="636">
        <v>2</v>
      </c>
      <c r="BQ66" s="636"/>
    </row>
    <row r="67" spans="1:69" x14ac:dyDescent="0.35">
      <c r="A67" s="42">
        <v>44517</v>
      </c>
      <c r="B67" s="636"/>
      <c r="C67" s="636"/>
      <c r="D67" s="636"/>
      <c r="E67" s="636"/>
      <c r="F67" s="636"/>
      <c r="G67" s="636"/>
      <c r="H67" s="636"/>
      <c r="I67" s="636"/>
      <c r="J67" s="636"/>
      <c r="K67" s="636"/>
      <c r="L67" s="636"/>
      <c r="M67" s="636"/>
      <c r="N67" s="636"/>
      <c r="O67" s="636"/>
      <c r="P67" s="636"/>
      <c r="Q67" s="636"/>
      <c r="R67" s="636"/>
      <c r="S67" s="636"/>
      <c r="T67" s="636"/>
      <c r="U67" s="636"/>
      <c r="V67" s="636"/>
      <c r="W67" s="636"/>
      <c r="X67" s="636"/>
      <c r="Y67" s="636"/>
      <c r="Z67" s="636"/>
      <c r="AA67" s="636"/>
      <c r="AB67" s="636"/>
      <c r="AC67" s="636"/>
      <c r="AD67" s="636"/>
      <c r="AE67" s="636"/>
      <c r="AF67" s="636"/>
      <c r="AG67" s="636"/>
      <c r="AH67" s="636"/>
      <c r="AI67" s="636"/>
      <c r="AJ67" s="636"/>
      <c r="AK67" s="636"/>
      <c r="AL67" s="636"/>
      <c r="AM67" s="636"/>
      <c r="AN67" s="636"/>
      <c r="AO67" s="636"/>
      <c r="AP67" s="636"/>
      <c r="AQ67" s="636"/>
      <c r="AR67" s="636"/>
      <c r="AS67" s="636"/>
      <c r="AT67" s="636"/>
      <c r="AU67" s="636"/>
      <c r="AV67" s="636"/>
      <c r="AW67" s="636"/>
      <c r="AX67" s="636"/>
      <c r="AY67" s="636"/>
      <c r="AZ67" s="636"/>
      <c r="BA67" s="636"/>
      <c r="BB67" s="636"/>
      <c r="BC67" s="636"/>
      <c r="BD67" s="636"/>
      <c r="BE67" s="636"/>
      <c r="BF67" s="636"/>
      <c r="BG67" s="636"/>
      <c r="BH67" s="636"/>
      <c r="BI67" s="636"/>
      <c r="BJ67" s="636"/>
      <c r="BK67" s="636"/>
      <c r="BL67" s="636"/>
      <c r="BM67" s="636"/>
      <c r="BN67" s="636">
        <v>1</v>
      </c>
      <c r="BO67" s="636"/>
      <c r="BP67" s="636">
        <v>1</v>
      </c>
      <c r="BQ67" s="636"/>
    </row>
    <row r="68" spans="1:69" x14ac:dyDescent="0.35">
      <c r="A68" s="42" t="s">
        <v>58</v>
      </c>
      <c r="B68" s="636">
        <v>6</v>
      </c>
      <c r="C68" s="636">
        <v>6</v>
      </c>
      <c r="D68" s="636">
        <v>5</v>
      </c>
      <c r="E68" s="636"/>
      <c r="F68" s="636">
        <v>1</v>
      </c>
      <c r="G68" s="636">
        <v>1</v>
      </c>
      <c r="H68" s="636">
        <v>2</v>
      </c>
      <c r="I68" s="636">
        <v>2</v>
      </c>
      <c r="J68" s="636">
        <v>10</v>
      </c>
      <c r="K68" s="636">
        <v>10</v>
      </c>
      <c r="L68" s="636">
        <v>1</v>
      </c>
      <c r="M68" s="636"/>
      <c r="N68" s="636">
        <v>3</v>
      </c>
      <c r="O68" s="636">
        <v>3</v>
      </c>
      <c r="P68" s="636">
        <v>6</v>
      </c>
      <c r="Q68" s="636">
        <v>5</v>
      </c>
      <c r="R68" s="636"/>
      <c r="S68" s="636"/>
      <c r="T68" s="636">
        <v>3</v>
      </c>
      <c r="U68" s="636">
        <v>2</v>
      </c>
      <c r="V68" s="636">
        <v>1</v>
      </c>
      <c r="W68" s="636">
        <v>1</v>
      </c>
      <c r="X68" s="636">
        <v>3</v>
      </c>
      <c r="Y68" s="636">
        <v>2</v>
      </c>
      <c r="Z68" s="636">
        <v>5</v>
      </c>
      <c r="AA68" s="636">
        <v>3</v>
      </c>
      <c r="AB68" s="636">
        <v>7</v>
      </c>
      <c r="AC68" s="636">
        <v>3</v>
      </c>
      <c r="AD68" s="636">
        <v>3</v>
      </c>
      <c r="AE68" s="636">
        <v>2</v>
      </c>
      <c r="AF68" s="636">
        <v>1</v>
      </c>
      <c r="AG68" s="636"/>
      <c r="AH68" s="636">
        <v>1</v>
      </c>
      <c r="AI68" s="636">
        <v>1</v>
      </c>
      <c r="AJ68" s="636">
        <v>1</v>
      </c>
      <c r="AK68" s="636"/>
      <c r="AL68" s="636">
        <v>1</v>
      </c>
      <c r="AM68" s="636"/>
      <c r="AN68" s="636">
        <v>2</v>
      </c>
      <c r="AO68" s="636">
        <v>2</v>
      </c>
      <c r="AP68" s="636">
        <v>6</v>
      </c>
      <c r="AQ68" s="636"/>
      <c r="AR68" s="636">
        <v>4</v>
      </c>
      <c r="AS68" s="636">
        <v>4</v>
      </c>
      <c r="AT68" s="636">
        <v>1</v>
      </c>
      <c r="AU68" s="636"/>
      <c r="AV68" s="636">
        <v>1</v>
      </c>
      <c r="AW68" s="636">
        <v>1</v>
      </c>
      <c r="AX68" s="636">
        <v>1</v>
      </c>
      <c r="AY68" s="636">
        <v>1</v>
      </c>
      <c r="AZ68" s="636">
        <v>1</v>
      </c>
      <c r="BA68" s="636"/>
      <c r="BB68" s="636">
        <v>1</v>
      </c>
      <c r="BC68" s="636"/>
      <c r="BD68" s="636">
        <v>1</v>
      </c>
      <c r="BE68" s="636"/>
      <c r="BF68" s="636">
        <v>2</v>
      </c>
      <c r="BG68" s="636"/>
      <c r="BH68" s="636">
        <v>1</v>
      </c>
      <c r="BI68" s="636"/>
      <c r="BJ68" s="636">
        <v>1</v>
      </c>
      <c r="BK68" s="636"/>
      <c r="BL68" s="636">
        <v>1</v>
      </c>
      <c r="BM68" s="636"/>
      <c r="BN68" s="636">
        <v>3</v>
      </c>
      <c r="BO68" s="636"/>
      <c r="BP68" s="636">
        <v>86</v>
      </c>
      <c r="BQ68" s="636">
        <v>49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D1:O82"/>
  <sheetViews>
    <sheetView topLeftCell="A10" workbookViewId="0">
      <selection activeCell="P28" sqref="P28"/>
    </sheetView>
  </sheetViews>
  <sheetFormatPr defaultRowHeight="14.5" x14ac:dyDescent="0.3"/>
  <cols>
    <col min="9" max="9" width="8.69921875" style="294" customWidth="1"/>
    <col min="15" max="15" width="10.69921875" style="278" bestFit="1" customWidth="1"/>
  </cols>
  <sheetData>
    <row r="1" spans="4:15" x14ac:dyDescent="0.3">
      <c r="D1" t="s">
        <v>2408</v>
      </c>
      <c r="I1" t="s">
        <v>2408</v>
      </c>
      <c r="N1" t="s">
        <v>2409</v>
      </c>
    </row>
    <row r="2" spans="4:15" x14ac:dyDescent="0.3">
      <c r="D2" t="s">
        <v>2410</v>
      </c>
      <c r="I2" t="s">
        <v>2410</v>
      </c>
      <c r="N2" t="s">
        <v>193</v>
      </c>
      <c r="O2" s="278">
        <v>44508</v>
      </c>
    </row>
    <row r="3" spans="4:15" x14ac:dyDescent="0.3">
      <c r="N3" t="s">
        <v>202</v>
      </c>
      <c r="O3" s="278">
        <v>44508</v>
      </c>
    </row>
    <row r="4" spans="4:15" x14ac:dyDescent="0.3">
      <c r="D4" t="s">
        <v>2409</v>
      </c>
      <c r="I4" t="s">
        <v>2409</v>
      </c>
    </row>
    <row r="5" spans="4:15" x14ac:dyDescent="0.3">
      <c r="N5" t="s">
        <v>2411</v>
      </c>
    </row>
    <row r="6" spans="4:15" x14ac:dyDescent="0.3">
      <c r="D6" t="s">
        <v>2412</v>
      </c>
      <c r="I6" t="s">
        <v>2412</v>
      </c>
      <c r="N6" t="s">
        <v>204</v>
      </c>
      <c r="O6" s="278">
        <v>44508</v>
      </c>
    </row>
    <row r="7" spans="4:15" x14ac:dyDescent="0.3">
      <c r="N7" t="s">
        <v>208</v>
      </c>
      <c r="O7" s="278">
        <v>44508</v>
      </c>
    </row>
    <row r="8" spans="4:15" x14ac:dyDescent="0.3">
      <c r="D8" t="s">
        <v>2413</v>
      </c>
      <c r="I8" t="s">
        <v>193</v>
      </c>
      <c r="J8" t="s">
        <v>201</v>
      </c>
      <c r="N8" t="s">
        <v>218</v>
      </c>
      <c r="O8" s="278">
        <v>44508</v>
      </c>
    </row>
    <row r="9" spans="4:15" x14ac:dyDescent="0.3">
      <c r="D9" t="s">
        <v>2414</v>
      </c>
      <c r="I9" t="s">
        <v>202</v>
      </c>
      <c r="J9" t="s">
        <v>203</v>
      </c>
      <c r="N9" t="s">
        <v>221</v>
      </c>
      <c r="O9" s="278">
        <v>44508</v>
      </c>
    </row>
    <row r="10" spans="4:15" x14ac:dyDescent="0.3">
      <c r="N10" t="s">
        <v>248</v>
      </c>
      <c r="O10" s="278">
        <v>44508</v>
      </c>
    </row>
    <row r="11" spans="4:15" x14ac:dyDescent="0.3">
      <c r="D11" t="s">
        <v>2411</v>
      </c>
      <c r="I11" t="s">
        <v>2411</v>
      </c>
      <c r="N11" t="s">
        <v>250</v>
      </c>
      <c r="O11" s="278">
        <v>44508</v>
      </c>
    </row>
    <row r="12" spans="4:15" x14ac:dyDescent="0.3">
      <c r="N12" t="s">
        <v>254</v>
      </c>
      <c r="O12" s="278">
        <v>44508</v>
      </c>
    </row>
    <row r="13" spans="4:15" x14ac:dyDescent="0.3">
      <c r="D13" t="s">
        <v>2415</v>
      </c>
      <c r="I13" t="s">
        <v>204</v>
      </c>
      <c r="J13" t="s">
        <v>207</v>
      </c>
      <c r="N13" t="s">
        <v>256</v>
      </c>
      <c r="O13" s="278">
        <v>44508</v>
      </c>
    </row>
    <row r="14" spans="4:15" x14ac:dyDescent="0.3">
      <c r="D14" t="s">
        <v>2416</v>
      </c>
      <c r="I14" t="s">
        <v>208</v>
      </c>
      <c r="J14" t="s">
        <v>209</v>
      </c>
      <c r="N14" t="s">
        <v>869</v>
      </c>
      <c r="O14" s="278">
        <v>44508</v>
      </c>
    </row>
    <row r="15" spans="4:15" x14ac:dyDescent="0.3">
      <c r="N15" t="s">
        <v>871</v>
      </c>
      <c r="O15" s="278">
        <v>44508</v>
      </c>
    </row>
    <row r="16" spans="4:15" x14ac:dyDescent="0.3">
      <c r="D16" t="s">
        <v>2417</v>
      </c>
      <c r="I16" t="s">
        <v>218</v>
      </c>
      <c r="J16" t="s">
        <v>220</v>
      </c>
      <c r="N16" t="s">
        <v>780</v>
      </c>
      <c r="O16" s="278">
        <v>44508</v>
      </c>
    </row>
    <row r="17" spans="4:15" x14ac:dyDescent="0.3">
      <c r="D17" t="s">
        <v>2418</v>
      </c>
      <c r="I17" t="s">
        <v>221</v>
      </c>
      <c r="J17" t="s">
        <v>223</v>
      </c>
      <c r="N17" t="s">
        <v>215</v>
      </c>
      <c r="O17" s="278">
        <v>44508</v>
      </c>
    </row>
    <row r="18" spans="4:15" x14ac:dyDescent="0.3">
      <c r="N18" t="s">
        <v>242</v>
      </c>
      <c r="O18" s="278">
        <v>44508</v>
      </c>
    </row>
    <row r="19" spans="4:15" x14ac:dyDescent="0.3">
      <c r="D19" t="s">
        <v>2419</v>
      </c>
      <c r="I19" t="s">
        <v>248</v>
      </c>
      <c r="J19" t="s">
        <v>249</v>
      </c>
      <c r="K19" t="s">
        <v>2420</v>
      </c>
      <c r="N19" t="s">
        <v>245</v>
      </c>
      <c r="O19" s="278">
        <v>44508</v>
      </c>
    </row>
    <row r="20" spans="4:15" x14ac:dyDescent="0.3">
      <c r="D20" t="s">
        <v>2421</v>
      </c>
      <c r="I20" t="s">
        <v>250</v>
      </c>
      <c r="J20" t="s">
        <v>251</v>
      </c>
    </row>
    <row r="21" spans="4:15" x14ac:dyDescent="0.3">
      <c r="N21" t="s">
        <v>2422</v>
      </c>
    </row>
    <row r="22" spans="4:15" x14ac:dyDescent="0.3">
      <c r="D22" t="s">
        <v>2423</v>
      </c>
      <c r="I22" t="s">
        <v>254</v>
      </c>
      <c r="J22" t="s">
        <v>255</v>
      </c>
      <c r="K22" t="s">
        <v>2420</v>
      </c>
    </row>
    <row r="23" spans="4:15" x14ac:dyDescent="0.3">
      <c r="D23" t="s">
        <v>2424</v>
      </c>
      <c r="I23" t="s">
        <v>256</v>
      </c>
      <c r="J23" t="s">
        <v>257</v>
      </c>
      <c r="N23" t="s">
        <v>2425</v>
      </c>
      <c r="O23" s="278">
        <v>44512</v>
      </c>
    </row>
    <row r="24" spans="4:15" x14ac:dyDescent="0.3">
      <c r="N24" t="s">
        <v>227</v>
      </c>
      <c r="O24" s="278">
        <v>44512</v>
      </c>
    </row>
    <row r="25" spans="4:15" x14ac:dyDescent="0.3">
      <c r="D25" t="s">
        <v>2426</v>
      </c>
      <c r="I25" t="s">
        <v>869</v>
      </c>
      <c r="J25" t="s">
        <v>870</v>
      </c>
      <c r="N25" t="s">
        <v>232</v>
      </c>
      <c r="O25" s="278">
        <v>44512</v>
      </c>
    </row>
    <row r="26" spans="4:15" x14ac:dyDescent="0.3">
      <c r="N26" t="s">
        <v>260</v>
      </c>
      <c r="O26" s="278">
        <v>44512</v>
      </c>
    </row>
    <row r="27" spans="4:15" x14ac:dyDescent="0.3">
      <c r="D27" t="s">
        <v>2427</v>
      </c>
      <c r="I27" t="s">
        <v>871</v>
      </c>
      <c r="J27" t="s">
        <v>872</v>
      </c>
      <c r="K27" t="s">
        <v>2428</v>
      </c>
      <c r="N27" t="s">
        <v>262</v>
      </c>
      <c r="O27" s="278">
        <v>44512</v>
      </c>
    </row>
    <row r="28" spans="4:15" x14ac:dyDescent="0.3">
      <c r="N28" t="s">
        <v>859</v>
      </c>
      <c r="O28" s="278">
        <v>44512</v>
      </c>
    </row>
    <row r="29" spans="4:15" x14ac:dyDescent="0.3">
      <c r="D29" t="s">
        <v>2429</v>
      </c>
      <c r="I29" t="s">
        <v>780</v>
      </c>
      <c r="J29" t="s">
        <v>781</v>
      </c>
      <c r="N29" t="s">
        <v>865</v>
      </c>
      <c r="O29" s="278">
        <v>44512</v>
      </c>
    </row>
    <row r="30" spans="4:15" x14ac:dyDescent="0.3">
      <c r="N30" t="s">
        <v>234</v>
      </c>
      <c r="O30" s="278">
        <v>44512</v>
      </c>
    </row>
    <row r="31" spans="4:15" x14ac:dyDescent="0.3">
      <c r="D31" t="s">
        <v>2430</v>
      </c>
      <c r="I31" t="s">
        <v>215</v>
      </c>
      <c r="J31" t="s">
        <v>217</v>
      </c>
      <c r="N31" t="s">
        <v>877</v>
      </c>
      <c r="O31" s="278">
        <v>44512</v>
      </c>
    </row>
    <row r="32" spans="4:15" x14ac:dyDescent="0.3">
      <c r="N32" t="s">
        <v>2431</v>
      </c>
    </row>
    <row r="33" spans="4:15" x14ac:dyDescent="0.3">
      <c r="D33" t="s">
        <v>2432</v>
      </c>
      <c r="I33" t="s">
        <v>242</v>
      </c>
      <c r="J33" t="s">
        <v>244</v>
      </c>
      <c r="N33" t="s">
        <v>288</v>
      </c>
      <c r="O33" s="278">
        <v>44512</v>
      </c>
    </row>
    <row r="34" spans="4:15" x14ac:dyDescent="0.3">
      <c r="D34" t="s">
        <v>2433</v>
      </c>
      <c r="I34" t="s">
        <v>245</v>
      </c>
      <c r="J34" t="s">
        <v>247</v>
      </c>
      <c r="N34" t="s">
        <v>290</v>
      </c>
      <c r="O34" s="278">
        <v>44512</v>
      </c>
    </row>
    <row r="35" spans="4:15" x14ac:dyDescent="0.3">
      <c r="N35" t="s">
        <v>265</v>
      </c>
      <c r="O35" s="278">
        <v>44512</v>
      </c>
    </row>
    <row r="36" spans="4:15" x14ac:dyDescent="0.3">
      <c r="D36" t="s">
        <v>2422</v>
      </c>
      <c r="I36" t="s">
        <v>2422</v>
      </c>
      <c r="N36" t="s">
        <v>267</v>
      </c>
      <c r="O36" s="278">
        <v>44512</v>
      </c>
    </row>
    <row r="37" spans="4:15" x14ac:dyDescent="0.3">
      <c r="N37" t="s">
        <v>292</v>
      </c>
      <c r="O37" s="278">
        <v>44512</v>
      </c>
    </row>
    <row r="38" spans="4:15" x14ac:dyDescent="0.3">
      <c r="D38" t="s">
        <v>2425</v>
      </c>
      <c r="I38" t="s">
        <v>2425</v>
      </c>
      <c r="N38" t="s">
        <v>296</v>
      </c>
      <c r="O38" s="278">
        <v>44512</v>
      </c>
    </row>
    <row r="39" spans="4:15" x14ac:dyDescent="0.3">
      <c r="N39" t="s">
        <v>301</v>
      </c>
      <c r="O39" s="278">
        <v>44512</v>
      </c>
    </row>
    <row r="40" spans="4:15" x14ac:dyDescent="0.3">
      <c r="D40" t="s">
        <v>2434</v>
      </c>
      <c r="I40" t="s">
        <v>227</v>
      </c>
      <c r="J40" t="s">
        <v>231</v>
      </c>
      <c r="N40" t="s">
        <v>888</v>
      </c>
      <c r="O40" s="278">
        <v>44512</v>
      </c>
    </row>
    <row r="41" spans="4:15" x14ac:dyDescent="0.3">
      <c r="D41" t="s">
        <v>2435</v>
      </c>
      <c r="I41" t="s">
        <v>232</v>
      </c>
      <c r="J41" t="s">
        <v>233</v>
      </c>
      <c r="N41" t="s">
        <v>890</v>
      </c>
      <c r="O41" s="278">
        <v>44512</v>
      </c>
    </row>
    <row r="42" spans="4:15" x14ac:dyDescent="0.3">
      <c r="N42" t="s">
        <v>1441</v>
      </c>
      <c r="O42" s="278">
        <v>44512</v>
      </c>
    </row>
    <row r="43" spans="4:15" x14ac:dyDescent="0.3">
      <c r="D43" t="s">
        <v>2436</v>
      </c>
      <c r="I43" t="s">
        <v>260</v>
      </c>
      <c r="J43" t="s">
        <v>261</v>
      </c>
      <c r="N43" t="s">
        <v>1444</v>
      </c>
      <c r="O43" s="278">
        <v>44512</v>
      </c>
    </row>
    <row r="44" spans="4:15" x14ac:dyDescent="0.3">
      <c r="D44" t="s">
        <v>2437</v>
      </c>
      <c r="I44" t="s">
        <v>262</v>
      </c>
      <c r="J44" t="s">
        <v>263</v>
      </c>
      <c r="N44" t="s">
        <v>1446</v>
      </c>
      <c r="O44" s="278">
        <v>44512</v>
      </c>
    </row>
    <row r="45" spans="4:15" x14ac:dyDescent="0.3">
      <c r="N45" t="s">
        <v>1449</v>
      </c>
      <c r="O45" s="278">
        <v>44512</v>
      </c>
    </row>
    <row r="46" spans="4:15" x14ac:dyDescent="0.3">
      <c r="D46" t="s">
        <v>2438</v>
      </c>
      <c r="I46" t="s">
        <v>859</v>
      </c>
      <c r="J46" t="s">
        <v>860</v>
      </c>
      <c r="N46" t="s">
        <v>272</v>
      </c>
      <c r="O46" s="278">
        <v>44512</v>
      </c>
    </row>
    <row r="47" spans="4:15" x14ac:dyDescent="0.3">
      <c r="D47" t="s">
        <v>2439</v>
      </c>
      <c r="I47" t="s">
        <v>865</v>
      </c>
      <c r="J47" t="s">
        <v>2440</v>
      </c>
      <c r="N47" t="s">
        <v>294</v>
      </c>
      <c r="O47" s="278">
        <v>44512</v>
      </c>
    </row>
    <row r="48" spans="4:15" x14ac:dyDescent="0.3">
      <c r="N48" t="s">
        <v>299</v>
      </c>
      <c r="O48" s="278">
        <v>44512</v>
      </c>
    </row>
    <row r="49" spans="4:15" x14ac:dyDescent="0.3">
      <c r="D49" t="s">
        <v>2441</v>
      </c>
      <c r="I49" t="s">
        <v>234</v>
      </c>
      <c r="J49" t="s">
        <v>236</v>
      </c>
      <c r="N49" t="s">
        <v>303</v>
      </c>
      <c r="O49" s="278">
        <v>44512</v>
      </c>
    </row>
    <row r="50" spans="4:15" x14ac:dyDescent="0.3">
      <c r="N50" t="s">
        <v>284</v>
      </c>
      <c r="O50" s="278">
        <v>44512</v>
      </c>
    </row>
    <row r="51" spans="4:15" x14ac:dyDescent="0.3">
      <c r="D51" t="s">
        <v>2442</v>
      </c>
      <c r="I51" t="s">
        <v>877</v>
      </c>
      <c r="J51" t="s">
        <v>2443</v>
      </c>
      <c r="N51" t="s">
        <v>286</v>
      </c>
      <c r="O51" s="278">
        <v>44512</v>
      </c>
    </row>
    <row r="52" spans="4:15" x14ac:dyDescent="0.3">
      <c r="N52" t="s">
        <v>1452</v>
      </c>
      <c r="O52" s="278">
        <v>44512</v>
      </c>
    </row>
    <row r="53" spans="4:15" x14ac:dyDescent="0.3">
      <c r="D53" t="s">
        <v>2431</v>
      </c>
      <c r="I53" t="s">
        <v>2431</v>
      </c>
      <c r="N53" t="s">
        <v>1454</v>
      </c>
      <c r="O53" s="278">
        <v>44512</v>
      </c>
    </row>
    <row r="55" spans="4:15" x14ac:dyDescent="0.3">
      <c r="D55" t="s">
        <v>2444</v>
      </c>
      <c r="I55" t="s">
        <v>288</v>
      </c>
      <c r="J55" t="s">
        <v>2445</v>
      </c>
    </row>
    <row r="56" spans="4:15" x14ac:dyDescent="0.3">
      <c r="D56" t="s">
        <v>2446</v>
      </c>
      <c r="I56" t="s">
        <v>290</v>
      </c>
      <c r="J56" t="s">
        <v>291</v>
      </c>
    </row>
    <row r="58" spans="4:15" x14ac:dyDescent="0.3">
      <c r="D58" t="s">
        <v>2447</v>
      </c>
      <c r="I58" t="s">
        <v>265</v>
      </c>
      <c r="J58" t="s">
        <v>2448</v>
      </c>
    </row>
    <row r="59" spans="4:15" x14ac:dyDescent="0.3">
      <c r="D59" t="s">
        <v>2449</v>
      </c>
      <c r="I59" t="s">
        <v>267</v>
      </c>
      <c r="J59" t="s">
        <v>268</v>
      </c>
    </row>
    <row r="60" spans="4:15" x14ac:dyDescent="0.3">
      <c r="D60" t="s">
        <v>2450</v>
      </c>
      <c r="I60" t="s">
        <v>292</v>
      </c>
      <c r="J60" t="s">
        <v>293</v>
      </c>
    </row>
    <row r="61" spans="4:15" x14ac:dyDescent="0.3">
      <c r="D61" t="s">
        <v>2451</v>
      </c>
      <c r="I61" t="s">
        <v>296</v>
      </c>
      <c r="J61" t="s">
        <v>297</v>
      </c>
    </row>
    <row r="62" spans="4:15" x14ac:dyDescent="0.3">
      <c r="D62" t="s">
        <v>2452</v>
      </c>
      <c r="I62" t="s">
        <v>301</v>
      </c>
      <c r="J62" t="s">
        <v>302</v>
      </c>
    </row>
    <row r="64" spans="4:15" x14ac:dyDescent="0.3">
      <c r="D64" t="s">
        <v>2453</v>
      </c>
      <c r="I64" t="s">
        <v>888</v>
      </c>
      <c r="J64" t="s">
        <v>2454</v>
      </c>
    </row>
    <row r="65" spans="4:13" x14ac:dyDescent="0.3">
      <c r="D65" t="s">
        <v>2455</v>
      </c>
      <c r="I65" t="s">
        <v>890</v>
      </c>
      <c r="J65" t="s">
        <v>2456</v>
      </c>
      <c r="K65" t="s">
        <v>2457</v>
      </c>
    </row>
    <row r="67" spans="4:13" x14ac:dyDescent="0.3">
      <c r="D67" t="s">
        <v>2458</v>
      </c>
      <c r="I67" t="s">
        <v>1441</v>
      </c>
      <c r="J67" t="s">
        <v>1442</v>
      </c>
      <c r="K67" t="s">
        <v>2459</v>
      </c>
      <c r="L67" t="s">
        <v>2460</v>
      </c>
    </row>
    <row r="68" spans="4:13" x14ac:dyDescent="0.3">
      <c r="D68" t="s">
        <v>2461</v>
      </c>
      <c r="I68" t="s">
        <v>1444</v>
      </c>
      <c r="J68" t="s">
        <v>1445</v>
      </c>
      <c r="K68" t="s">
        <v>2459</v>
      </c>
      <c r="L68" t="s">
        <v>2460</v>
      </c>
    </row>
    <row r="70" spans="4:13" x14ac:dyDescent="0.3">
      <c r="D70" t="s">
        <v>2462</v>
      </c>
      <c r="I70" t="s">
        <v>1446</v>
      </c>
      <c r="J70" t="s">
        <v>1447</v>
      </c>
      <c r="K70" t="s">
        <v>2459</v>
      </c>
      <c r="L70" t="s">
        <v>2463</v>
      </c>
    </row>
    <row r="71" spans="4:13" x14ac:dyDescent="0.3">
      <c r="D71" t="s">
        <v>2464</v>
      </c>
      <c r="I71" t="s">
        <v>1449</v>
      </c>
      <c r="J71" t="s">
        <v>2465</v>
      </c>
      <c r="K71" t="s">
        <v>2459</v>
      </c>
      <c r="L71" t="s">
        <v>2466</v>
      </c>
      <c r="M71" t="s">
        <v>2467</v>
      </c>
    </row>
    <row r="73" spans="4:13" x14ac:dyDescent="0.3">
      <c r="D73" t="s">
        <v>2468</v>
      </c>
      <c r="I73" t="s">
        <v>272</v>
      </c>
      <c r="J73" t="s">
        <v>2469</v>
      </c>
    </row>
    <row r="74" spans="4:13" x14ac:dyDescent="0.3">
      <c r="D74" t="s">
        <v>2470</v>
      </c>
      <c r="I74" t="s">
        <v>294</v>
      </c>
      <c r="J74" t="s">
        <v>2471</v>
      </c>
    </row>
    <row r="75" spans="4:13" x14ac:dyDescent="0.3">
      <c r="D75" t="s">
        <v>2472</v>
      </c>
      <c r="I75" t="s">
        <v>299</v>
      </c>
      <c r="J75" t="s">
        <v>2473</v>
      </c>
    </row>
    <row r="76" spans="4:13" x14ac:dyDescent="0.3">
      <c r="D76" t="s">
        <v>2474</v>
      </c>
      <c r="I76" t="s">
        <v>303</v>
      </c>
      <c r="J76" t="s">
        <v>2475</v>
      </c>
    </row>
    <row r="78" spans="4:13" x14ac:dyDescent="0.3">
      <c r="D78" t="s">
        <v>2476</v>
      </c>
      <c r="I78" t="s">
        <v>284</v>
      </c>
      <c r="J78" t="s">
        <v>285</v>
      </c>
    </row>
    <row r="79" spans="4:13" x14ac:dyDescent="0.3">
      <c r="D79" t="s">
        <v>2477</v>
      </c>
      <c r="I79" t="s">
        <v>286</v>
      </c>
      <c r="J79" t="s">
        <v>287</v>
      </c>
    </row>
    <row r="81" spans="4:12" x14ac:dyDescent="0.3">
      <c r="D81" t="s">
        <v>2478</v>
      </c>
      <c r="I81" t="s">
        <v>1452</v>
      </c>
      <c r="J81" t="s">
        <v>2479</v>
      </c>
      <c r="K81" t="s">
        <v>2459</v>
      </c>
      <c r="L81" t="s">
        <v>2480</v>
      </c>
    </row>
    <row r="82" spans="4:12" x14ac:dyDescent="0.3">
      <c r="D82" t="s">
        <v>2481</v>
      </c>
      <c r="I82" t="s">
        <v>1454</v>
      </c>
      <c r="J82" t="s">
        <v>2482</v>
      </c>
      <c r="K82" t="s">
        <v>2459</v>
      </c>
      <c r="L82" t="s">
        <v>2483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Z26"/>
  <sheetViews>
    <sheetView workbookViewId="0">
      <selection sqref="A1:V24"/>
    </sheetView>
  </sheetViews>
  <sheetFormatPr defaultColWidth="8.69921875" defaultRowHeight="14.5" x14ac:dyDescent="0.35"/>
  <cols>
    <col min="1" max="1" width="11.8984375" style="291" customWidth="1"/>
    <col min="2" max="2" width="6.19921875" style="318" customWidth="1"/>
    <col min="3" max="3" width="6.8984375" style="318" customWidth="1"/>
    <col min="4" max="4" width="7.19921875" style="318" customWidth="1"/>
    <col min="5" max="22" width="5.19921875" style="295" customWidth="1"/>
    <col min="23" max="23" width="5.19921875" style="295" hidden="1" customWidth="1"/>
    <col min="24" max="24" width="5" style="295" bestFit="1" customWidth="1"/>
    <col min="25" max="25" width="8.69921875" style="295" customWidth="1"/>
    <col min="26" max="26" width="8.69921875" style="295" bestFit="1" customWidth="1"/>
    <col min="27" max="30" width="8.69921875" style="295" customWidth="1"/>
    <col min="31" max="16384" width="8.69921875" style="295"/>
  </cols>
  <sheetData>
    <row r="1" spans="1:26" ht="16.5" customHeight="1" x14ac:dyDescent="0.35">
      <c r="A1" s="127" t="s">
        <v>1495</v>
      </c>
      <c r="B1" s="382"/>
      <c r="C1" s="382"/>
      <c r="D1" s="382"/>
      <c r="E1" s="58" t="s">
        <v>1497</v>
      </c>
      <c r="F1" s="59"/>
      <c r="G1" s="58" t="s">
        <v>1498</v>
      </c>
      <c r="H1" s="59"/>
      <c r="I1" s="60" t="s">
        <v>1500</v>
      </c>
      <c r="J1" s="61"/>
      <c r="K1" s="62" t="s">
        <v>1501</v>
      </c>
      <c r="L1" s="63"/>
      <c r="M1" s="63"/>
      <c r="N1" s="63"/>
      <c r="O1" s="63"/>
      <c r="P1" s="63"/>
      <c r="Q1" s="64" t="s">
        <v>1502</v>
      </c>
      <c r="R1" s="65"/>
      <c r="S1" s="64" t="s">
        <v>1503</v>
      </c>
      <c r="T1" s="65"/>
      <c r="U1" s="66" t="s">
        <v>2189</v>
      </c>
      <c r="V1" s="66"/>
      <c r="W1" s="66"/>
    </row>
    <row r="2" spans="1:26" x14ac:dyDescent="0.35">
      <c r="A2" s="291" t="s">
        <v>2484</v>
      </c>
      <c r="B2" s="318" t="s">
        <v>58</v>
      </c>
      <c r="C2" s="318" t="s">
        <v>2203</v>
      </c>
      <c r="D2" s="318" t="s">
        <v>2399</v>
      </c>
      <c r="E2" s="295" t="s">
        <v>2485</v>
      </c>
      <c r="F2" s="295" t="s">
        <v>2486</v>
      </c>
      <c r="G2" s="295" t="s">
        <v>2487</v>
      </c>
      <c r="H2" s="295" t="s">
        <v>2488</v>
      </c>
      <c r="I2" s="295" t="s">
        <v>2489</v>
      </c>
      <c r="J2" s="295" t="s">
        <v>2490</v>
      </c>
      <c r="K2" s="295" t="s">
        <v>2491</v>
      </c>
      <c r="L2" s="295" t="s">
        <v>2492</v>
      </c>
      <c r="M2" s="295" t="s">
        <v>2493</v>
      </c>
      <c r="N2" s="295" t="s">
        <v>2494</v>
      </c>
      <c r="O2" s="295" t="s">
        <v>2495</v>
      </c>
      <c r="P2" s="295" t="s">
        <v>2496</v>
      </c>
      <c r="Q2" s="295" t="s">
        <v>2497</v>
      </c>
      <c r="R2" s="295" t="s">
        <v>2498</v>
      </c>
      <c r="S2" s="295" t="s">
        <v>2499</v>
      </c>
      <c r="T2" s="295" t="s">
        <v>2500</v>
      </c>
      <c r="U2" s="295" t="s">
        <v>2501</v>
      </c>
      <c r="V2" s="295" t="s">
        <v>2502</v>
      </c>
      <c r="W2" s="295" t="s">
        <v>2399</v>
      </c>
    </row>
    <row r="3" spans="1:26" hidden="1" x14ac:dyDescent="0.35">
      <c r="A3" s="291">
        <v>44411</v>
      </c>
      <c r="E3" s="295">
        <v>32</v>
      </c>
      <c r="F3" s="295">
        <v>8</v>
      </c>
      <c r="G3" s="295">
        <v>2</v>
      </c>
      <c r="H3" s="295">
        <v>1</v>
      </c>
      <c r="I3" s="295">
        <v>79</v>
      </c>
      <c r="J3" s="295">
        <v>37</v>
      </c>
      <c r="K3" s="295">
        <v>27</v>
      </c>
      <c r="L3" s="295">
        <v>1</v>
      </c>
      <c r="M3" s="295">
        <v>4</v>
      </c>
      <c r="N3" s="295">
        <v>0</v>
      </c>
      <c r="O3" s="295">
        <v>2</v>
      </c>
      <c r="P3" s="295">
        <v>0</v>
      </c>
      <c r="Q3" s="295">
        <v>13</v>
      </c>
      <c r="R3" s="295">
        <v>0</v>
      </c>
      <c r="U3" s="295">
        <v>34</v>
      </c>
      <c r="V3" s="295">
        <v>7</v>
      </c>
      <c r="W3" s="67">
        <f>V3/U3</f>
        <v>0.20588235294117646</v>
      </c>
    </row>
    <row r="4" spans="1:26" hidden="1" x14ac:dyDescent="0.35">
      <c r="A4" s="291">
        <v>44414</v>
      </c>
      <c r="E4" s="295">
        <v>32</v>
      </c>
      <c r="F4" s="295">
        <v>15</v>
      </c>
      <c r="G4" s="295">
        <v>2</v>
      </c>
      <c r="H4" s="295">
        <v>2</v>
      </c>
      <c r="I4" s="295">
        <v>79</v>
      </c>
      <c r="J4" s="295">
        <v>53</v>
      </c>
      <c r="K4" s="295">
        <v>27</v>
      </c>
      <c r="L4" s="295">
        <v>3</v>
      </c>
      <c r="M4" s="295">
        <v>4</v>
      </c>
      <c r="N4" s="295">
        <v>1</v>
      </c>
      <c r="O4" s="295">
        <v>2</v>
      </c>
      <c r="P4" s="295">
        <v>0</v>
      </c>
      <c r="Q4" s="295">
        <v>13</v>
      </c>
      <c r="R4" s="295">
        <v>0</v>
      </c>
      <c r="U4" s="295">
        <v>34</v>
      </c>
      <c r="V4" s="295">
        <v>12</v>
      </c>
      <c r="W4" s="67">
        <f>V4/U4</f>
        <v>0.35294117647058826</v>
      </c>
    </row>
    <row r="5" spans="1:26" x14ac:dyDescent="0.35">
      <c r="A5" s="291">
        <v>44417</v>
      </c>
      <c r="B5" s="318">
        <f t="shared" ref="B5:B24" si="0">SUM(E5,G5,H5,I5,K5,M5,O5,Q5,U5)</f>
        <v>195</v>
      </c>
      <c r="C5" s="318">
        <f t="shared" ref="C5:C24" si="1">SUM(F5,H5,J5,L5,N5,P5,R5,V5)</f>
        <v>87</v>
      </c>
      <c r="D5" s="311">
        <f t="shared" ref="D5:D24" si="2">C5/B5</f>
        <v>0.44615384615384618</v>
      </c>
      <c r="E5" s="295">
        <v>32</v>
      </c>
      <c r="F5" s="295">
        <v>15</v>
      </c>
      <c r="G5" s="295">
        <v>2</v>
      </c>
      <c r="H5" s="295">
        <v>2</v>
      </c>
      <c r="I5" s="295">
        <v>79</v>
      </c>
      <c r="J5" s="295">
        <v>53</v>
      </c>
      <c r="K5" s="295">
        <v>27</v>
      </c>
      <c r="L5" s="295">
        <v>3</v>
      </c>
      <c r="M5" s="295">
        <v>4</v>
      </c>
      <c r="N5" s="295">
        <v>1</v>
      </c>
      <c r="O5" s="295">
        <v>2</v>
      </c>
      <c r="P5" s="295">
        <v>0</v>
      </c>
      <c r="Q5" s="295">
        <v>13</v>
      </c>
      <c r="R5" s="295">
        <v>0</v>
      </c>
      <c r="U5" s="295">
        <v>34</v>
      </c>
      <c r="V5" s="295">
        <v>13</v>
      </c>
      <c r="X5" s="295">
        <f t="shared" ref="X5:X17" si="3">SUM(F5,H5,J5,L5,N5,P5,R5)</f>
        <v>74</v>
      </c>
    </row>
    <row r="6" spans="1:26" hidden="1" x14ac:dyDescent="0.35">
      <c r="A6" s="291">
        <v>44420</v>
      </c>
      <c r="B6" s="318">
        <f t="shared" si="0"/>
        <v>195</v>
      </c>
      <c r="C6" s="318">
        <f t="shared" si="1"/>
        <v>96</v>
      </c>
      <c r="D6" s="311">
        <f t="shared" si="2"/>
        <v>0.49230769230769234</v>
      </c>
      <c r="E6" s="295">
        <v>32</v>
      </c>
      <c r="F6" s="125">
        <v>17</v>
      </c>
      <c r="G6" s="295">
        <v>2</v>
      </c>
      <c r="H6" s="295">
        <v>2</v>
      </c>
      <c r="I6" s="295">
        <v>79</v>
      </c>
      <c r="J6" s="295">
        <v>55</v>
      </c>
      <c r="K6" s="295">
        <v>27</v>
      </c>
      <c r="L6" s="295">
        <v>3</v>
      </c>
      <c r="M6" s="295">
        <v>4</v>
      </c>
      <c r="N6" s="295">
        <v>1</v>
      </c>
      <c r="O6" s="295">
        <v>2</v>
      </c>
      <c r="P6" s="295">
        <v>0</v>
      </c>
      <c r="Q6" s="295">
        <v>13</v>
      </c>
      <c r="R6" s="295">
        <v>0</v>
      </c>
      <c r="U6" s="295">
        <v>34</v>
      </c>
      <c r="V6" s="125">
        <v>18</v>
      </c>
      <c r="X6" s="295">
        <f t="shared" si="3"/>
        <v>78</v>
      </c>
    </row>
    <row r="7" spans="1:26" x14ac:dyDescent="0.35">
      <c r="A7" s="291">
        <v>44424</v>
      </c>
      <c r="B7" s="318">
        <f t="shared" si="0"/>
        <v>195</v>
      </c>
      <c r="C7" s="318">
        <f t="shared" si="1"/>
        <v>96</v>
      </c>
      <c r="D7" s="311">
        <f t="shared" si="2"/>
        <v>0.49230769230769234</v>
      </c>
      <c r="E7" s="295">
        <v>32</v>
      </c>
      <c r="F7" s="295">
        <v>17</v>
      </c>
      <c r="G7" s="295">
        <v>2</v>
      </c>
      <c r="H7" s="295">
        <v>2</v>
      </c>
      <c r="I7" s="295">
        <v>79</v>
      </c>
      <c r="J7" s="295">
        <v>55</v>
      </c>
      <c r="K7" s="295">
        <v>27</v>
      </c>
      <c r="L7" s="295">
        <v>3</v>
      </c>
      <c r="M7" s="295">
        <v>4</v>
      </c>
      <c r="N7" s="295">
        <v>1</v>
      </c>
      <c r="O7" s="295">
        <v>2</v>
      </c>
      <c r="P7" s="295">
        <v>0</v>
      </c>
      <c r="Q7" s="295">
        <v>13</v>
      </c>
      <c r="R7" s="295">
        <v>0</v>
      </c>
      <c r="U7" s="295">
        <v>34</v>
      </c>
      <c r="V7" s="295">
        <v>18</v>
      </c>
      <c r="X7" s="295">
        <f t="shared" si="3"/>
        <v>78</v>
      </c>
    </row>
    <row r="8" spans="1:26" hidden="1" x14ac:dyDescent="0.35">
      <c r="A8" s="291">
        <v>44426</v>
      </c>
      <c r="B8" s="318">
        <f t="shared" si="0"/>
        <v>197</v>
      </c>
      <c r="C8" s="318">
        <f t="shared" si="1"/>
        <v>101</v>
      </c>
      <c r="D8" s="311">
        <f t="shared" si="2"/>
        <v>0.51269035532994922</v>
      </c>
      <c r="E8" s="295">
        <v>32</v>
      </c>
      <c r="F8" s="125">
        <v>18</v>
      </c>
      <c r="G8" s="295">
        <v>2</v>
      </c>
      <c r="H8" s="295">
        <v>2</v>
      </c>
      <c r="I8" s="295">
        <v>79</v>
      </c>
      <c r="J8" s="125">
        <v>56</v>
      </c>
      <c r="K8" s="125">
        <v>28</v>
      </c>
      <c r="L8" s="295">
        <v>3</v>
      </c>
      <c r="M8" s="295">
        <v>4</v>
      </c>
      <c r="N8" s="295">
        <v>1</v>
      </c>
      <c r="O8" s="295">
        <v>2</v>
      </c>
      <c r="P8" s="295">
        <v>0</v>
      </c>
      <c r="Q8" s="125">
        <v>14</v>
      </c>
      <c r="R8" s="125">
        <v>2</v>
      </c>
      <c r="S8" s="125"/>
      <c r="T8" s="125"/>
      <c r="U8" s="295">
        <v>34</v>
      </c>
      <c r="V8" s="125">
        <v>19</v>
      </c>
      <c r="X8" s="125">
        <f t="shared" si="3"/>
        <v>82</v>
      </c>
    </row>
    <row r="9" spans="1:26" hidden="1" x14ac:dyDescent="0.35">
      <c r="A9" s="291">
        <v>44428</v>
      </c>
      <c r="B9" s="318">
        <f t="shared" si="0"/>
        <v>202</v>
      </c>
      <c r="C9" s="318">
        <f t="shared" si="1"/>
        <v>107</v>
      </c>
      <c r="D9" s="311">
        <f t="shared" si="2"/>
        <v>0.52970297029702973</v>
      </c>
      <c r="E9" s="295">
        <v>32</v>
      </c>
      <c r="F9" s="125">
        <v>19</v>
      </c>
      <c r="G9" s="295">
        <v>2</v>
      </c>
      <c r="H9" s="295">
        <v>2</v>
      </c>
      <c r="I9" s="125">
        <v>81</v>
      </c>
      <c r="J9" s="125">
        <v>60</v>
      </c>
      <c r="K9" s="125">
        <v>31</v>
      </c>
      <c r="L9" s="125">
        <v>4</v>
      </c>
      <c r="M9" s="295">
        <v>4</v>
      </c>
      <c r="N9" s="295">
        <v>1</v>
      </c>
      <c r="O9" s="295">
        <v>2</v>
      </c>
      <c r="P9" s="295">
        <v>0</v>
      </c>
      <c r="Q9" s="295">
        <v>14</v>
      </c>
      <c r="R9" s="295">
        <v>2</v>
      </c>
      <c r="U9" s="295">
        <v>34</v>
      </c>
      <c r="V9" s="295">
        <v>19</v>
      </c>
      <c r="X9" s="125">
        <f t="shared" si="3"/>
        <v>88</v>
      </c>
    </row>
    <row r="10" spans="1:26" hidden="1" x14ac:dyDescent="0.35">
      <c r="A10" s="291">
        <v>44431</v>
      </c>
      <c r="B10" s="318">
        <f t="shared" si="0"/>
        <v>202</v>
      </c>
      <c r="C10" s="318">
        <f t="shared" si="1"/>
        <v>107</v>
      </c>
      <c r="D10" s="311">
        <f t="shared" si="2"/>
        <v>0.52970297029702973</v>
      </c>
      <c r="E10" s="295">
        <v>32</v>
      </c>
      <c r="F10" s="295">
        <v>19</v>
      </c>
      <c r="G10" s="295">
        <v>2</v>
      </c>
      <c r="H10" s="295">
        <v>2</v>
      </c>
      <c r="I10" s="295">
        <v>81</v>
      </c>
      <c r="J10" s="295">
        <v>60</v>
      </c>
      <c r="K10" s="295">
        <v>31</v>
      </c>
      <c r="L10" s="295">
        <v>4</v>
      </c>
      <c r="M10" s="295">
        <v>4</v>
      </c>
      <c r="N10" s="295">
        <v>1</v>
      </c>
      <c r="O10" s="295">
        <v>2</v>
      </c>
      <c r="P10" s="295">
        <v>0</v>
      </c>
      <c r="Q10" s="295">
        <v>14</v>
      </c>
      <c r="R10" s="295">
        <v>2</v>
      </c>
      <c r="U10" s="295">
        <v>34</v>
      </c>
      <c r="V10" s="295">
        <v>19</v>
      </c>
      <c r="X10" s="295">
        <f t="shared" si="3"/>
        <v>88</v>
      </c>
    </row>
    <row r="11" spans="1:26" hidden="1" x14ac:dyDescent="0.35">
      <c r="A11" s="291">
        <v>44432</v>
      </c>
      <c r="B11" s="318">
        <f t="shared" si="0"/>
        <v>202</v>
      </c>
      <c r="C11" s="318">
        <f t="shared" si="1"/>
        <v>108</v>
      </c>
      <c r="D11" s="311">
        <f t="shared" si="2"/>
        <v>0.53465346534653468</v>
      </c>
      <c r="E11" s="295">
        <v>32</v>
      </c>
      <c r="F11" s="295">
        <v>19</v>
      </c>
      <c r="G11" s="295">
        <v>2</v>
      </c>
      <c r="H11" s="295">
        <v>2</v>
      </c>
      <c r="I11" s="295">
        <v>81</v>
      </c>
      <c r="J11" s="295">
        <v>60</v>
      </c>
      <c r="K11" s="295">
        <v>31</v>
      </c>
      <c r="L11" s="125">
        <v>5</v>
      </c>
      <c r="M11" s="295">
        <v>4</v>
      </c>
      <c r="N11" s="295">
        <v>1</v>
      </c>
      <c r="O11" s="295">
        <v>2</v>
      </c>
      <c r="P11" s="295">
        <v>0</v>
      </c>
      <c r="Q11" s="295">
        <v>14</v>
      </c>
      <c r="R11" s="295">
        <v>2</v>
      </c>
      <c r="U11" s="295">
        <v>34</v>
      </c>
      <c r="V11" s="295">
        <v>19</v>
      </c>
      <c r="X11" s="125">
        <f t="shared" si="3"/>
        <v>89</v>
      </c>
    </row>
    <row r="12" spans="1:26" x14ac:dyDescent="0.35">
      <c r="A12" s="291">
        <v>44434</v>
      </c>
      <c r="B12" s="318">
        <f t="shared" si="0"/>
        <v>210</v>
      </c>
      <c r="C12" s="318">
        <f t="shared" si="1"/>
        <v>108</v>
      </c>
      <c r="D12" s="311">
        <f t="shared" si="2"/>
        <v>0.51428571428571423</v>
      </c>
      <c r="E12" s="295">
        <v>32</v>
      </c>
      <c r="F12" s="295">
        <v>19</v>
      </c>
      <c r="G12" s="295">
        <v>2</v>
      </c>
      <c r="H12" s="295">
        <v>2</v>
      </c>
      <c r="I12" s="295">
        <v>81</v>
      </c>
      <c r="J12" s="295">
        <v>60</v>
      </c>
      <c r="K12" s="295">
        <v>31</v>
      </c>
      <c r="L12" s="295">
        <v>5</v>
      </c>
      <c r="M12" s="295">
        <v>4</v>
      </c>
      <c r="N12" s="295">
        <v>1</v>
      </c>
      <c r="O12" s="295">
        <v>2</v>
      </c>
      <c r="P12" s="295">
        <v>0</v>
      </c>
      <c r="Q12" s="295">
        <v>14</v>
      </c>
      <c r="R12" s="295">
        <v>2</v>
      </c>
      <c r="U12" s="125">
        <v>42</v>
      </c>
      <c r="V12" s="295">
        <v>19</v>
      </c>
      <c r="X12" s="295">
        <f t="shared" si="3"/>
        <v>89</v>
      </c>
      <c r="Z12" s="383"/>
    </row>
    <row r="13" spans="1:26" x14ac:dyDescent="0.35">
      <c r="A13" s="291">
        <v>44440</v>
      </c>
      <c r="B13" s="318">
        <f t="shared" si="0"/>
        <v>260</v>
      </c>
      <c r="C13" s="318">
        <f t="shared" si="1"/>
        <v>133</v>
      </c>
      <c r="D13" s="311">
        <f t="shared" si="2"/>
        <v>0.5115384615384615</v>
      </c>
      <c r="E13" s="125">
        <v>33</v>
      </c>
      <c r="F13" s="125">
        <v>21</v>
      </c>
      <c r="G13" s="295">
        <v>2</v>
      </c>
      <c r="H13" s="295">
        <v>2</v>
      </c>
      <c r="I13" s="125">
        <v>108</v>
      </c>
      <c r="J13" s="125">
        <v>80</v>
      </c>
      <c r="K13" s="125">
        <v>47</v>
      </c>
      <c r="L13" s="125">
        <v>7</v>
      </c>
      <c r="M13" s="295">
        <v>4</v>
      </c>
      <c r="N13" s="295">
        <v>1</v>
      </c>
      <c r="O13" s="295">
        <v>2</v>
      </c>
      <c r="P13" s="295">
        <v>0</v>
      </c>
      <c r="Q13" s="295">
        <v>14</v>
      </c>
      <c r="R13" s="125">
        <v>3</v>
      </c>
      <c r="S13" s="125">
        <v>2</v>
      </c>
      <c r="T13" s="125">
        <v>0</v>
      </c>
      <c r="U13" s="125">
        <v>48</v>
      </c>
      <c r="V13" s="295">
        <v>19</v>
      </c>
      <c r="X13" s="295">
        <f t="shared" si="3"/>
        <v>114</v>
      </c>
    </row>
    <row r="14" spans="1:26" x14ac:dyDescent="0.35">
      <c r="A14" s="291">
        <v>44446</v>
      </c>
      <c r="B14" s="318">
        <f t="shared" si="0"/>
        <v>291</v>
      </c>
      <c r="C14" s="318">
        <f t="shared" si="1"/>
        <v>161</v>
      </c>
      <c r="D14" s="311">
        <f t="shared" si="2"/>
        <v>0.5532646048109966</v>
      </c>
      <c r="E14" s="125">
        <v>37</v>
      </c>
      <c r="F14" s="125">
        <v>24</v>
      </c>
      <c r="G14" s="295">
        <v>2</v>
      </c>
      <c r="H14" s="295">
        <v>2</v>
      </c>
      <c r="I14" s="125">
        <v>134</v>
      </c>
      <c r="J14" s="125">
        <v>95</v>
      </c>
      <c r="K14" s="125">
        <v>48</v>
      </c>
      <c r="L14" s="125">
        <v>13</v>
      </c>
      <c r="M14" s="295">
        <v>4</v>
      </c>
      <c r="N14" s="295">
        <v>1</v>
      </c>
      <c r="O14" s="125">
        <v>1</v>
      </c>
      <c r="P14" s="295">
        <v>0</v>
      </c>
      <c r="Q14" s="295">
        <v>14</v>
      </c>
      <c r="R14" s="125">
        <v>7</v>
      </c>
      <c r="S14" s="295">
        <v>2</v>
      </c>
      <c r="T14" s="295">
        <v>0</v>
      </c>
      <c r="U14" s="125">
        <v>49</v>
      </c>
      <c r="V14" s="295">
        <v>19</v>
      </c>
      <c r="X14" s="295">
        <f t="shared" si="3"/>
        <v>142</v>
      </c>
    </row>
    <row r="15" spans="1:26" x14ac:dyDescent="0.35">
      <c r="A15" s="291">
        <v>44456</v>
      </c>
      <c r="B15" s="318">
        <f t="shared" si="0"/>
        <v>295</v>
      </c>
      <c r="C15" s="318">
        <f t="shared" si="1"/>
        <v>222</v>
      </c>
      <c r="D15" s="311">
        <f t="shared" si="2"/>
        <v>0.75254237288135595</v>
      </c>
      <c r="E15" s="295">
        <v>37</v>
      </c>
      <c r="F15" s="125">
        <v>34</v>
      </c>
      <c r="G15" s="295">
        <v>2</v>
      </c>
      <c r="H15" s="295">
        <v>2</v>
      </c>
      <c r="I15" s="295">
        <v>134</v>
      </c>
      <c r="J15" s="125">
        <v>129</v>
      </c>
      <c r="K15" s="295">
        <v>48</v>
      </c>
      <c r="L15" s="125">
        <v>22</v>
      </c>
      <c r="M15" s="295">
        <v>4</v>
      </c>
      <c r="N15" s="125">
        <v>2</v>
      </c>
      <c r="O15" s="125">
        <v>2</v>
      </c>
      <c r="P15" s="125">
        <v>1</v>
      </c>
      <c r="Q15" s="295">
        <v>14</v>
      </c>
      <c r="R15" s="125">
        <v>13</v>
      </c>
      <c r="S15" s="295">
        <v>2</v>
      </c>
      <c r="T15" s="295">
        <v>0</v>
      </c>
      <c r="U15" s="125">
        <v>52</v>
      </c>
      <c r="V15" s="295">
        <v>19</v>
      </c>
      <c r="X15" s="295">
        <f t="shared" si="3"/>
        <v>203</v>
      </c>
    </row>
    <row r="16" spans="1:26" x14ac:dyDescent="0.35">
      <c r="A16" s="291">
        <v>44467</v>
      </c>
      <c r="B16" s="318">
        <f t="shared" si="0"/>
        <v>301</v>
      </c>
      <c r="C16" s="318">
        <f t="shared" si="1"/>
        <v>244</v>
      </c>
      <c r="D16" s="311">
        <f t="shared" si="2"/>
        <v>0.81063122923588038</v>
      </c>
      <c r="E16" s="295">
        <v>37</v>
      </c>
      <c r="F16" s="125">
        <v>37</v>
      </c>
      <c r="G16" s="295">
        <v>2</v>
      </c>
      <c r="H16" s="295">
        <v>2</v>
      </c>
      <c r="I16" s="295">
        <v>134</v>
      </c>
      <c r="J16" s="125">
        <v>132</v>
      </c>
      <c r="K16" s="295">
        <v>48</v>
      </c>
      <c r="L16" s="125">
        <v>29</v>
      </c>
      <c r="M16" s="295">
        <v>4</v>
      </c>
      <c r="N16" s="160">
        <v>2</v>
      </c>
      <c r="O16" s="160">
        <v>2</v>
      </c>
      <c r="P16" s="160">
        <v>1</v>
      </c>
      <c r="Q16" s="295">
        <v>14</v>
      </c>
      <c r="R16" s="160">
        <v>13</v>
      </c>
      <c r="S16" s="295">
        <v>2</v>
      </c>
      <c r="T16" s="295">
        <v>0</v>
      </c>
      <c r="U16" s="125">
        <v>58</v>
      </c>
      <c r="V16" s="125">
        <v>28</v>
      </c>
      <c r="X16" s="295">
        <f t="shared" si="3"/>
        <v>216</v>
      </c>
    </row>
    <row r="17" spans="1:24" x14ac:dyDescent="0.35">
      <c r="A17" s="291">
        <v>44473</v>
      </c>
      <c r="B17" s="318">
        <f t="shared" si="0"/>
        <v>387</v>
      </c>
      <c r="C17" s="318">
        <f t="shared" si="1"/>
        <v>309</v>
      </c>
      <c r="D17" s="311">
        <f t="shared" si="2"/>
        <v>0.79844961240310075</v>
      </c>
      <c r="E17" s="295">
        <v>37</v>
      </c>
      <c r="F17" s="295">
        <v>37</v>
      </c>
      <c r="G17" s="295">
        <v>2</v>
      </c>
      <c r="H17" s="295">
        <v>2</v>
      </c>
      <c r="I17" s="295">
        <v>206</v>
      </c>
      <c r="J17" s="295">
        <v>187</v>
      </c>
      <c r="K17" s="125">
        <v>60</v>
      </c>
      <c r="L17" s="125">
        <v>37</v>
      </c>
      <c r="M17" s="295">
        <v>4</v>
      </c>
      <c r="N17" s="295">
        <v>4</v>
      </c>
      <c r="O17" s="295">
        <v>2</v>
      </c>
      <c r="P17" s="295">
        <v>1</v>
      </c>
      <c r="Q17" s="295">
        <v>14</v>
      </c>
      <c r="R17" s="295">
        <v>13</v>
      </c>
      <c r="S17" s="295">
        <v>2</v>
      </c>
      <c r="T17" s="295">
        <v>0</v>
      </c>
      <c r="U17" s="295">
        <v>60</v>
      </c>
      <c r="V17" s="160">
        <v>28</v>
      </c>
      <c r="X17" s="295">
        <f t="shared" si="3"/>
        <v>281</v>
      </c>
    </row>
    <row r="18" spans="1:24" x14ac:dyDescent="0.35">
      <c r="A18" s="291">
        <v>44477</v>
      </c>
      <c r="B18" s="318">
        <f t="shared" si="0"/>
        <v>387</v>
      </c>
      <c r="C18" s="318">
        <f t="shared" si="1"/>
        <v>324</v>
      </c>
      <c r="D18" s="311">
        <f t="shared" si="2"/>
        <v>0.83720930232558144</v>
      </c>
      <c r="E18" s="295">
        <v>37</v>
      </c>
      <c r="F18" s="295">
        <v>37</v>
      </c>
      <c r="G18" s="295">
        <v>2</v>
      </c>
      <c r="H18" s="295">
        <v>2</v>
      </c>
      <c r="I18" s="295">
        <v>206</v>
      </c>
      <c r="J18" s="125">
        <v>196</v>
      </c>
      <c r="K18" s="295">
        <v>60</v>
      </c>
      <c r="L18" s="125">
        <v>38</v>
      </c>
      <c r="M18" s="295">
        <v>4</v>
      </c>
      <c r="N18" s="295">
        <v>4</v>
      </c>
      <c r="O18" s="295">
        <v>2</v>
      </c>
      <c r="P18" s="295">
        <v>1</v>
      </c>
      <c r="Q18" s="295">
        <v>14</v>
      </c>
      <c r="R18" s="295">
        <v>13</v>
      </c>
      <c r="S18" s="295">
        <v>2</v>
      </c>
      <c r="T18" s="295">
        <v>0</v>
      </c>
      <c r="U18" s="295">
        <v>60</v>
      </c>
      <c r="V18" s="295">
        <v>33</v>
      </c>
    </row>
    <row r="19" spans="1:24" x14ac:dyDescent="0.35">
      <c r="A19" s="291">
        <v>44491</v>
      </c>
      <c r="B19" s="318">
        <f t="shared" si="0"/>
        <v>425</v>
      </c>
      <c r="C19" s="318">
        <f t="shared" si="1"/>
        <v>354</v>
      </c>
      <c r="D19" s="311">
        <f t="shared" si="2"/>
        <v>0.83294117647058818</v>
      </c>
      <c r="E19" s="295">
        <v>37</v>
      </c>
      <c r="F19" s="295">
        <v>37</v>
      </c>
      <c r="G19" s="295">
        <v>2</v>
      </c>
      <c r="H19" s="295">
        <v>2</v>
      </c>
      <c r="I19" s="125">
        <v>237</v>
      </c>
      <c r="J19" s="125">
        <v>215</v>
      </c>
      <c r="K19" s="125">
        <v>66</v>
      </c>
      <c r="L19" s="125">
        <v>45</v>
      </c>
      <c r="M19" s="295">
        <v>4</v>
      </c>
      <c r="N19" s="295">
        <v>4</v>
      </c>
      <c r="O19" s="295">
        <v>2</v>
      </c>
      <c r="P19" s="295">
        <v>1</v>
      </c>
      <c r="Q19" s="295">
        <v>14</v>
      </c>
      <c r="R19" s="295">
        <v>13</v>
      </c>
      <c r="S19" s="295">
        <v>2</v>
      </c>
      <c r="T19" s="295">
        <v>0</v>
      </c>
      <c r="U19" s="125">
        <v>61</v>
      </c>
      <c r="V19" s="125">
        <v>37</v>
      </c>
    </row>
    <row r="20" spans="1:24" x14ac:dyDescent="0.35">
      <c r="A20" s="291">
        <v>44497</v>
      </c>
      <c r="B20" s="318">
        <f t="shared" si="0"/>
        <v>439</v>
      </c>
      <c r="C20" s="318">
        <f t="shared" si="1"/>
        <v>361</v>
      </c>
      <c r="D20" s="311">
        <f t="shared" si="2"/>
        <v>0.82232346241457854</v>
      </c>
      <c r="E20" s="295">
        <v>37</v>
      </c>
      <c r="F20" s="295">
        <v>37</v>
      </c>
      <c r="G20" s="295">
        <v>2</v>
      </c>
      <c r="H20" s="295">
        <v>2</v>
      </c>
      <c r="I20" s="160">
        <v>237</v>
      </c>
      <c r="J20" s="160">
        <v>215</v>
      </c>
      <c r="K20" s="125">
        <v>70</v>
      </c>
      <c r="L20" s="160">
        <v>45</v>
      </c>
      <c r="M20" s="295">
        <v>4</v>
      </c>
      <c r="N20" s="295">
        <v>4</v>
      </c>
      <c r="O20" s="295">
        <v>2</v>
      </c>
      <c r="P20" s="295">
        <v>1</v>
      </c>
      <c r="Q20" s="295">
        <v>14</v>
      </c>
      <c r="R20" s="295">
        <v>13</v>
      </c>
      <c r="S20" s="295">
        <v>2</v>
      </c>
      <c r="T20" s="295">
        <v>0</v>
      </c>
      <c r="U20" s="125">
        <v>71</v>
      </c>
      <c r="V20" s="125">
        <v>44</v>
      </c>
    </row>
    <row r="21" spans="1:24" x14ac:dyDescent="0.35">
      <c r="A21" s="291">
        <v>44511</v>
      </c>
      <c r="B21" s="318">
        <f t="shared" si="0"/>
        <v>570</v>
      </c>
      <c r="C21" s="318">
        <f t="shared" si="1"/>
        <v>491</v>
      </c>
      <c r="D21" s="311">
        <f t="shared" si="2"/>
        <v>0.86140350877192984</v>
      </c>
      <c r="E21" s="295">
        <v>37</v>
      </c>
      <c r="F21" s="295">
        <v>37</v>
      </c>
      <c r="G21" s="295">
        <v>2</v>
      </c>
      <c r="H21" s="295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5">
        <v>2</v>
      </c>
      <c r="P21" s="295">
        <v>1</v>
      </c>
      <c r="Q21" s="295">
        <v>14</v>
      </c>
      <c r="R21" s="295">
        <v>13</v>
      </c>
      <c r="S21" s="295">
        <v>2</v>
      </c>
      <c r="T21" s="295">
        <v>0</v>
      </c>
      <c r="U21" s="125">
        <v>81</v>
      </c>
      <c r="V21" s="125">
        <v>45</v>
      </c>
    </row>
    <row r="22" spans="1:24" x14ac:dyDescent="0.35">
      <c r="A22" s="291">
        <v>44515</v>
      </c>
      <c r="B22" s="318">
        <f t="shared" si="0"/>
        <v>572</v>
      </c>
      <c r="C22" s="318">
        <f t="shared" si="1"/>
        <v>492</v>
      </c>
      <c r="D22" s="311">
        <f t="shared" si="2"/>
        <v>0.8601398601398601</v>
      </c>
      <c r="E22" s="295">
        <v>37</v>
      </c>
      <c r="F22" s="295">
        <v>37</v>
      </c>
      <c r="G22" s="295">
        <v>2</v>
      </c>
      <c r="H22" s="295">
        <v>2</v>
      </c>
      <c r="I22" s="160">
        <v>332</v>
      </c>
      <c r="J22" s="160">
        <v>318</v>
      </c>
      <c r="K22" s="160">
        <v>92</v>
      </c>
      <c r="L22" s="125">
        <v>69</v>
      </c>
      <c r="M22" s="295">
        <v>8</v>
      </c>
      <c r="N22" s="295">
        <v>7</v>
      </c>
      <c r="O22" s="295">
        <v>2</v>
      </c>
      <c r="P22" s="295">
        <v>1</v>
      </c>
      <c r="Q22" s="295">
        <v>14</v>
      </c>
      <c r="R22" s="295">
        <v>13</v>
      </c>
      <c r="S22" s="295">
        <v>2</v>
      </c>
      <c r="T22" s="295">
        <v>0</v>
      </c>
      <c r="U22" s="125">
        <v>83</v>
      </c>
      <c r="V22" s="160">
        <v>45</v>
      </c>
    </row>
    <row r="23" spans="1:24" x14ac:dyDescent="0.35">
      <c r="A23" s="291">
        <v>44523</v>
      </c>
      <c r="B23" s="318">
        <f t="shared" si="0"/>
        <v>573</v>
      </c>
      <c r="C23" s="318">
        <f t="shared" si="1"/>
        <v>492</v>
      </c>
      <c r="D23" s="311">
        <f t="shared" si="2"/>
        <v>0.8586387434554974</v>
      </c>
      <c r="E23" s="295">
        <v>37</v>
      </c>
      <c r="F23" s="295">
        <v>37</v>
      </c>
      <c r="G23" s="295">
        <v>2</v>
      </c>
      <c r="H23" s="295">
        <v>2</v>
      </c>
      <c r="I23" s="160">
        <v>332</v>
      </c>
      <c r="J23" s="160">
        <v>318</v>
      </c>
      <c r="K23" s="160">
        <v>92</v>
      </c>
      <c r="L23" s="160">
        <v>69</v>
      </c>
      <c r="M23" s="295">
        <v>8</v>
      </c>
      <c r="N23" s="295">
        <v>7</v>
      </c>
      <c r="O23" s="295">
        <v>2</v>
      </c>
      <c r="P23" s="295">
        <v>1</v>
      </c>
      <c r="Q23" s="295">
        <v>14</v>
      </c>
      <c r="R23" s="295">
        <v>13</v>
      </c>
      <c r="S23" s="295">
        <v>2</v>
      </c>
      <c r="T23" s="295">
        <v>0</v>
      </c>
      <c r="U23" s="125">
        <v>84</v>
      </c>
      <c r="V23" s="160">
        <v>45</v>
      </c>
    </row>
    <row r="24" spans="1:24" x14ac:dyDescent="0.35">
      <c r="A24" s="291">
        <v>44524</v>
      </c>
      <c r="B24" s="318">
        <f t="shared" si="0"/>
        <v>573</v>
      </c>
      <c r="C24" s="318">
        <f t="shared" si="1"/>
        <v>498</v>
      </c>
      <c r="D24" s="311">
        <f t="shared" si="2"/>
        <v>0.86910994764397909</v>
      </c>
      <c r="E24" s="295">
        <v>37</v>
      </c>
      <c r="F24" s="295">
        <v>37</v>
      </c>
      <c r="G24" s="295">
        <v>2</v>
      </c>
      <c r="H24" s="295">
        <v>2</v>
      </c>
      <c r="I24" s="295">
        <v>332</v>
      </c>
      <c r="J24" s="125">
        <v>319</v>
      </c>
      <c r="K24" s="295">
        <v>92</v>
      </c>
      <c r="L24" s="125">
        <v>71</v>
      </c>
      <c r="M24" s="295">
        <v>8</v>
      </c>
      <c r="N24" s="295">
        <v>7</v>
      </c>
      <c r="O24" s="295">
        <v>2</v>
      </c>
      <c r="P24" s="295">
        <v>1</v>
      </c>
      <c r="Q24" s="295">
        <v>14</v>
      </c>
      <c r="R24" s="295">
        <v>13</v>
      </c>
      <c r="S24" s="295">
        <v>2</v>
      </c>
      <c r="T24" s="295">
        <v>0</v>
      </c>
      <c r="U24" s="295">
        <v>84</v>
      </c>
      <c r="V24" s="125">
        <v>48</v>
      </c>
    </row>
    <row r="26" spans="1:24" x14ac:dyDescent="0.35">
      <c r="N26" s="313" t="s">
        <v>2503</v>
      </c>
      <c r="O26" s="312"/>
      <c r="P26" s="313" t="s">
        <v>2504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3" bestFit="1" customWidth="1"/>
    <col min="2" max="2" width="8.59765625" style="133" bestFit="1" customWidth="1"/>
    <col min="3" max="3" width="11.8984375" style="133" bestFit="1" customWidth="1"/>
    <col min="4" max="4" width="5.3984375" style="133" bestFit="1" customWidth="1"/>
    <col min="5" max="5" width="16.8984375" style="133" bestFit="1" customWidth="1"/>
    <col min="6" max="9" width="8.69921875" style="133" customWidth="1"/>
    <col min="10" max="16384" width="8.69921875" style="133"/>
  </cols>
  <sheetData>
    <row r="1" spans="1:5" x14ac:dyDescent="0.3">
      <c r="A1" s="137" t="s">
        <v>2505</v>
      </c>
      <c r="B1" s="137" t="s">
        <v>2506</v>
      </c>
      <c r="C1" s="137" t="s">
        <v>2507</v>
      </c>
      <c r="E1" s="139" t="s">
        <v>2508</v>
      </c>
    </row>
    <row r="2" spans="1:5" x14ac:dyDescent="0.3">
      <c r="A2" s="137" t="s">
        <v>136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 x14ac:dyDescent="0.3">
      <c r="A3" s="137" t="s">
        <v>179</v>
      </c>
      <c r="B3" s="137" t="s">
        <v>45</v>
      </c>
      <c r="C3" s="137">
        <v>1</v>
      </c>
      <c r="D3" s="133" t="str">
        <f t="shared" si="0"/>
        <v>L1-1</v>
      </c>
    </row>
    <row r="4" spans="1:5" x14ac:dyDescent="0.3">
      <c r="A4" s="137" t="s">
        <v>163</v>
      </c>
      <c r="B4" s="137" t="s">
        <v>45</v>
      </c>
      <c r="C4" s="137">
        <v>1</v>
      </c>
      <c r="D4" s="133" t="str">
        <f t="shared" si="0"/>
        <v>L1-1</v>
      </c>
    </row>
    <row r="5" spans="1:5" x14ac:dyDescent="0.3">
      <c r="A5" s="137" t="s">
        <v>181</v>
      </c>
      <c r="B5" s="137" t="s">
        <v>45</v>
      </c>
      <c r="C5" s="137">
        <v>3</v>
      </c>
      <c r="D5" s="133" t="str">
        <f t="shared" si="0"/>
        <v>L1-3</v>
      </c>
    </row>
    <row r="6" spans="1:5" x14ac:dyDescent="0.3">
      <c r="A6" s="137" t="s">
        <v>172</v>
      </c>
      <c r="B6" s="137" t="s">
        <v>45</v>
      </c>
      <c r="C6" s="137">
        <v>4</v>
      </c>
      <c r="D6" s="133" t="str">
        <f t="shared" si="0"/>
        <v>L1-4</v>
      </c>
    </row>
    <row r="7" spans="1:5" x14ac:dyDescent="0.3">
      <c r="A7" s="137" t="s">
        <v>193</v>
      </c>
      <c r="B7" s="137" t="s">
        <v>49</v>
      </c>
      <c r="C7" s="137">
        <v>1</v>
      </c>
      <c r="D7" s="133" t="str">
        <f t="shared" si="0"/>
        <v>L2-1</v>
      </c>
    </row>
    <row r="8" spans="1:5" x14ac:dyDescent="0.3">
      <c r="A8" s="137" t="s">
        <v>204</v>
      </c>
      <c r="B8" s="137" t="s">
        <v>49</v>
      </c>
      <c r="C8" s="137">
        <v>2</v>
      </c>
      <c r="D8" s="133" t="str">
        <f t="shared" si="0"/>
        <v>L2-2</v>
      </c>
    </row>
    <row r="9" spans="1:5" x14ac:dyDescent="0.3">
      <c r="A9" s="137" t="s">
        <v>218</v>
      </c>
      <c r="B9" s="137" t="s">
        <v>49</v>
      </c>
      <c r="C9" s="137">
        <v>2</v>
      </c>
      <c r="D9" s="133" t="str">
        <f t="shared" si="0"/>
        <v>L2-2</v>
      </c>
    </row>
    <row r="10" spans="1:5" x14ac:dyDescent="0.3">
      <c r="A10" s="137" t="s">
        <v>248</v>
      </c>
      <c r="B10" s="137" t="s">
        <v>49</v>
      </c>
      <c r="C10" s="137">
        <v>2</v>
      </c>
      <c r="D10" s="133" t="str">
        <f t="shared" si="0"/>
        <v>L2-2</v>
      </c>
    </row>
    <row r="11" spans="1:5" x14ac:dyDescent="0.3">
      <c r="A11" s="137" t="s">
        <v>254</v>
      </c>
      <c r="B11" s="137" t="s">
        <v>49</v>
      </c>
      <c r="C11" s="137">
        <v>2</v>
      </c>
      <c r="D11" s="133" t="str">
        <f t="shared" si="0"/>
        <v>L2-2</v>
      </c>
    </row>
    <row r="12" spans="1:5" x14ac:dyDescent="0.3">
      <c r="A12" s="138" t="s">
        <v>869</v>
      </c>
      <c r="B12" s="137" t="s">
        <v>49</v>
      </c>
      <c r="C12" s="137">
        <v>2</v>
      </c>
      <c r="D12" s="133" t="str">
        <f t="shared" si="0"/>
        <v>L2-2</v>
      </c>
    </row>
    <row r="13" spans="1:5" x14ac:dyDescent="0.3">
      <c r="A13" s="137" t="s">
        <v>780</v>
      </c>
      <c r="B13" s="137" t="s">
        <v>49</v>
      </c>
      <c r="C13" s="137">
        <v>2</v>
      </c>
      <c r="D13" s="133" t="str">
        <f t="shared" si="0"/>
        <v>L2-2</v>
      </c>
    </row>
    <row r="14" spans="1:5" x14ac:dyDescent="0.3">
      <c r="A14" s="137" t="s">
        <v>215</v>
      </c>
      <c r="B14" s="137" t="s">
        <v>49</v>
      </c>
      <c r="C14" s="137">
        <v>2</v>
      </c>
      <c r="D14" s="133" t="str">
        <f t="shared" si="0"/>
        <v>L2-2</v>
      </c>
    </row>
    <row r="15" spans="1:5" x14ac:dyDescent="0.3">
      <c r="A15" s="137" t="s">
        <v>245</v>
      </c>
      <c r="B15" s="137" t="s">
        <v>49</v>
      </c>
      <c r="C15" s="137">
        <v>2</v>
      </c>
      <c r="D15" s="133" t="str">
        <f t="shared" si="0"/>
        <v>L2-2</v>
      </c>
    </row>
    <row r="16" spans="1:5" x14ac:dyDescent="0.3">
      <c r="A16" s="137" t="s">
        <v>242</v>
      </c>
      <c r="B16" s="137" t="s">
        <v>49</v>
      </c>
      <c r="C16" s="137">
        <v>2</v>
      </c>
      <c r="D16" s="133" t="str">
        <f t="shared" si="0"/>
        <v>L2-2</v>
      </c>
    </row>
    <row r="17" spans="1:4" x14ac:dyDescent="0.3">
      <c r="A17" s="137" t="s">
        <v>227</v>
      </c>
      <c r="B17" s="137" t="s">
        <v>49</v>
      </c>
      <c r="C17" s="137">
        <v>3</v>
      </c>
      <c r="D17" s="133" t="str">
        <f t="shared" si="0"/>
        <v>L2-3</v>
      </c>
    </row>
    <row r="18" spans="1:4" x14ac:dyDescent="0.3">
      <c r="A18" s="137" t="s">
        <v>260</v>
      </c>
      <c r="B18" s="137" t="s">
        <v>49</v>
      </c>
      <c r="C18" s="137">
        <v>3</v>
      </c>
      <c r="D18" s="133" t="str">
        <f t="shared" si="0"/>
        <v>L2-3</v>
      </c>
    </row>
    <row r="19" spans="1:4" x14ac:dyDescent="0.3">
      <c r="A19" s="137" t="s">
        <v>859</v>
      </c>
      <c r="B19" s="137" t="s">
        <v>49</v>
      </c>
      <c r="C19" s="137">
        <v>3</v>
      </c>
      <c r="D19" s="133" t="str">
        <f t="shared" si="0"/>
        <v>L2-3</v>
      </c>
    </row>
    <row r="20" spans="1:4" x14ac:dyDescent="0.3">
      <c r="A20" s="137" t="s">
        <v>234</v>
      </c>
      <c r="B20" s="137" t="s">
        <v>49</v>
      </c>
      <c r="C20" s="137">
        <v>3</v>
      </c>
      <c r="D20" s="133" t="str">
        <f t="shared" si="0"/>
        <v>L2-3</v>
      </c>
    </row>
    <row r="21" spans="1:4" x14ac:dyDescent="0.3">
      <c r="A21" s="137" t="s">
        <v>877</v>
      </c>
      <c r="B21" s="137" t="s">
        <v>49</v>
      </c>
      <c r="C21" s="137">
        <v>3</v>
      </c>
      <c r="D21" s="133" t="str">
        <f t="shared" si="0"/>
        <v>L2-3</v>
      </c>
    </row>
    <row r="22" spans="1:4" x14ac:dyDescent="0.3">
      <c r="A22" s="137" t="s">
        <v>288</v>
      </c>
      <c r="B22" s="137" t="s">
        <v>49</v>
      </c>
      <c r="C22" s="137">
        <v>4</v>
      </c>
      <c r="D22" s="133" t="str">
        <f t="shared" si="0"/>
        <v>L2-4</v>
      </c>
    </row>
    <row r="23" spans="1:4" x14ac:dyDescent="0.3">
      <c r="A23" s="137" t="s">
        <v>265</v>
      </c>
      <c r="B23" s="137" t="s">
        <v>49</v>
      </c>
      <c r="C23" s="137">
        <v>4</v>
      </c>
      <c r="D23" s="133" t="str">
        <f t="shared" si="0"/>
        <v>L2-4</v>
      </c>
    </row>
    <row r="24" spans="1:4" x14ac:dyDescent="0.3">
      <c r="A24" s="137" t="s">
        <v>888</v>
      </c>
      <c r="B24" s="137" t="s">
        <v>49</v>
      </c>
      <c r="C24" s="137">
        <v>4</v>
      </c>
      <c r="D24" s="133" t="str">
        <f t="shared" si="0"/>
        <v>L2-4</v>
      </c>
    </row>
    <row r="25" spans="1:4" x14ac:dyDescent="0.3">
      <c r="A25" s="137" t="s">
        <v>1441</v>
      </c>
      <c r="B25" s="137" t="s">
        <v>49</v>
      </c>
      <c r="C25" s="137">
        <v>4</v>
      </c>
      <c r="D25" s="133" t="str">
        <f t="shared" si="0"/>
        <v>L2-4</v>
      </c>
    </row>
    <row r="26" spans="1:4" x14ac:dyDescent="0.3">
      <c r="A26" s="137" t="s">
        <v>1444</v>
      </c>
      <c r="B26" s="137" t="s">
        <v>49</v>
      </c>
      <c r="C26" s="137">
        <v>4</v>
      </c>
      <c r="D26" s="133" t="str">
        <f t="shared" si="0"/>
        <v>L2-4</v>
      </c>
    </row>
    <row r="27" spans="1:4" x14ac:dyDescent="0.3">
      <c r="A27" s="137" t="s">
        <v>1446</v>
      </c>
      <c r="B27" s="137" t="s">
        <v>49</v>
      </c>
      <c r="C27" s="137">
        <v>4</v>
      </c>
      <c r="D27" s="133" t="str">
        <f t="shared" si="0"/>
        <v>L2-4</v>
      </c>
    </row>
    <row r="28" spans="1:4" x14ac:dyDescent="0.3">
      <c r="A28" s="137" t="s">
        <v>1449</v>
      </c>
      <c r="B28" s="137" t="s">
        <v>49</v>
      </c>
      <c r="C28" s="137">
        <v>4</v>
      </c>
      <c r="D28" s="133" t="str">
        <f t="shared" si="0"/>
        <v>L2-4</v>
      </c>
    </row>
    <row r="29" spans="1:4" x14ac:dyDescent="0.3">
      <c r="A29" s="137" t="s">
        <v>272</v>
      </c>
      <c r="B29" s="137" t="s">
        <v>49</v>
      </c>
      <c r="C29" s="137">
        <v>4</v>
      </c>
      <c r="D29" s="133" t="str">
        <f t="shared" si="0"/>
        <v>L2-4</v>
      </c>
    </row>
    <row r="30" spans="1:4" x14ac:dyDescent="0.3">
      <c r="A30" s="137" t="s">
        <v>294</v>
      </c>
      <c r="B30" s="137" t="s">
        <v>49</v>
      </c>
      <c r="C30" s="137">
        <v>4</v>
      </c>
      <c r="D30" s="133" t="str">
        <f t="shared" si="0"/>
        <v>L2-4</v>
      </c>
    </row>
    <row r="31" spans="1:4" x14ac:dyDescent="0.3">
      <c r="A31" s="137" t="s">
        <v>299</v>
      </c>
      <c r="B31" s="137" t="s">
        <v>49</v>
      </c>
      <c r="C31" s="137">
        <v>4</v>
      </c>
      <c r="D31" s="133" t="str">
        <f t="shared" si="0"/>
        <v>L2-4</v>
      </c>
    </row>
    <row r="32" spans="1:4" x14ac:dyDescent="0.3">
      <c r="A32" s="137" t="s">
        <v>303</v>
      </c>
      <c r="B32" s="137" t="s">
        <v>49</v>
      </c>
      <c r="C32" s="137">
        <v>4</v>
      </c>
      <c r="D32" s="133" t="str">
        <f t="shared" si="0"/>
        <v>L2-4</v>
      </c>
    </row>
    <row r="33" spans="1:4" x14ac:dyDescent="0.3">
      <c r="A33" s="137" t="s">
        <v>284</v>
      </c>
      <c r="B33" s="137" t="s">
        <v>49</v>
      </c>
      <c r="C33" s="137">
        <v>4</v>
      </c>
      <c r="D33" s="133" t="str">
        <f t="shared" si="0"/>
        <v>L2-4</v>
      </c>
    </row>
    <row r="34" spans="1:4" x14ac:dyDescent="0.3">
      <c r="A34" s="137" t="s">
        <v>1452</v>
      </c>
      <c r="B34" s="137" t="s">
        <v>49</v>
      </c>
      <c r="C34" s="137">
        <v>4</v>
      </c>
      <c r="D34" s="133" t="str">
        <f t="shared" si="0"/>
        <v>L2-4</v>
      </c>
    </row>
    <row r="35" spans="1:4" x14ac:dyDescent="0.3">
      <c r="A35" s="137" t="s">
        <v>1454</v>
      </c>
      <c r="B35" s="137" t="s">
        <v>49</v>
      </c>
      <c r="C35" s="137">
        <v>4</v>
      </c>
      <c r="D35" s="133" t="str">
        <f t="shared" si="0"/>
        <v>L2-4</v>
      </c>
    </row>
    <row r="36" spans="1:4" x14ac:dyDescent="0.3">
      <c r="A36" s="137" t="s">
        <v>737</v>
      </c>
      <c r="B36" s="137" t="s">
        <v>49</v>
      </c>
      <c r="C36" s="137">
        <v>5</v>
      </c>
      <c r="D36" s="133" t="str">
        <f t="shared" si="0"/>
        <v>L2-5</v>
      </c>
    </row>
    <row r="37" spans="1:4" x14ac:dyDescent="0.3">
      <c r="A37" s="137" t="s">
        <v>734</v>
      </c>
      <c r="B37" s="137" t="s">
        <v>49</v>
      </c>
      <c r="C37" s="137">
        <v>5</v>
      </c>
      <c r="D37" s="133" t="str">
        <f t="shared" si="0"/>
        <v>L2-5</v>
      </c>
    </row>
    <row r="38" spans="1:4" x14ac:dyDescent="0.3">
      <c r="A38" s="137" t="s">
        <v>752</v>
      </c>
      <c r="B38" s="137" t="s">
        <v>49</v>
      </c>
      <c r="C38" s="137">
        <v>5</v>
      </c>
      <c r="D38" s="133" t="str">
        <f t="shared" si="0"/>
        <v>L2-5</v>
      </c>
    </row>
    <row r="39" spans="1:4" x14ac:dyDescent="0.3">
      <c r="A39" s="137" t="s">
        <v>755</v>
      </c>
      <c r="B39" s="137" t="s">
        <v>49</v>
      </c>
      <c r="C39" s="137">
        <v>5</v>
      </c>
      <c r="D39" s="133" t="str">
        <f t="shared" si="0"/>
        <v>L2-5</v>
      </c>
    </row>
    <row r="40" spans="1:4" x14ac:dyDescent="0.3">
      <c r="A40" s="137" t="s">
        <v>746</v>
      </c>
      <c r="B40" s="137" t="s">
        <v>49</v>
      </c>
      <c r="C40" s="137">
        <v>5</v>
      </c>
      <c r="D40" s="133" t="str">
        <f t="shared" si="0"/>
        <v>L2-5</v>
      </c>
    </row>
    <row r="41" spans="1:4" x14ac:dyDescent="0.3">
      <c r="A41" s="137" t="s">
        <v>749</v>
      </c>
      <c r="B41" s="137" t="s">
        <v>49</v>
      </c>
      <c r="C41" s="137">
        <v>5</v>
      </c>
      <c r="D41" s="133" t="str">
        <f t="shared" si="0"/>
        <v>L2-5</v>
      </c>
    </row>
    <row r="42" spans="1:4" x14ac:dyDescent="0.3">
      <c r="A42" s="137" t="s">
        <v>821</v>
      </c>
      <c r="B42" s="137" t="s">
        <v>49</v>
      </c>
      <c r="C42" s="137">
        <v>6</v>
      </c>
      <c r="D42" s="133" t="str">
        <f t="shared" si="0"/>
        <v>L2-6</v>
      </c>
    </row>
    <row r="43" spans="1:4" x14ac:dyDescent="0.3">
      <c r="A43" s="137" t="s">
        <v>818</v>
      </c>
      <c r="B43" s="137" t="s">
        <v>49</v>
      </c>
      <c r="C43" s="137">
        <v>6</v>
      </c>
      <c r="D43" s="133" t="str">
        <f t="shared" si="0"/>
        <v>L2-6</v>
      </c>
    </row>
    <row r="44" spans="1:4" x14ac:dyDescent="0.3">
      <c r="A44" s="137" t="s">
        <v>824</v>
      </c>
      <c r="B44" s="137" t="s">
        <v>49</v>
      </c>
      <c r="C44" s="137">
        <v>6</v>
      </c>
      <c r="D44" s="133" t="str">
        <f t="shared" si="0"/>
        <v>L2-6</v>
      </c>
    </row>
    <row r="45" spans="1:4" x14ac:dyDescent="0.3">
      <c r="A45" s="138" t="s">
        <v>342</v>
      </c>
      <c r="B45" s="137" t="s">
        <v>49</v>
      </c>
      <c r="C45" s="137">
        <v>9</v>
      </c>
      <c r="D45" s="133" t="str">
        <f t="shared" si="0"/>
        <v>L2-9</v>
      </c>
    </row>
    <row r="46" spans="1:4" x14ac:dyDescent="0.3">
      <c r="A46" s="137" t="s">
        <v>434</v>
      </c>
      <c r="B46" s="137" t="s">
        <v>49</v>
      </c>
      <c r="C46" s="137">
        <v>9</v>
      </c>
      <c r="D46" s="133" t="str">
        <f t="shared" si="0"/>
        <v>L2-9</v>
      </c>
    </row>
    <row r="47" spans="1:4" x14ac:dyDescent="0.3">
      <c r="A47" s="137" t="s">
        <v>441</v>
      </c>
      <c r="B47" s="137" t="s">
        <v>49</v>
      </c>
      <c r="C47" s="137">
        <v>9</v>
      </c>
      <c r="D47" s="133" t="str">
        <f t="shared" si="0"/>
        <v>L2-9</v>
      </c>
    </row>
    <row r="48" spans="1:4" x14ac:dyDescent="0.3">
      <c r="A48" s="137" t="s">
        <v>309</v>
      </c>
      <c r="B48" s="137" t="s">
        <v>49</v>
      </c>
      <c r="C48" s="137">
        <v>9</v>
      </c>
      <c r="D48" s="133" t="str">
        <f t="shared" si="0"/>
        <v>L2-9</v>
      </c>
    </row>
    <row r="49" spans="1:4" x14ac:dyDescent="0.3">
      <c r="A49" s="137" t="s">
        <v>882</v>
      </c>
      <c r="B49" s="137" t="s">
        <v>49</v>
      </c>
      <c r="C49" s="137">
        <v>9</v>
      </c>
      <c r="D49" s="133" t="str">
        <f t="shared" si="0"/>
        <v>L2-9</v>
      </c>
    </row>
    <row r="50" spans="1:4" x14ac:dyDescent="0.3">
      <c r="A50" s="137" t="s">
        <v>758</v>
      </c>
      <c r="B50" s="137" t="s">
        <v>49</v>
      </c>
      <c r="C50" s="137">
        <v>9</v>
      </c>
      <c r="D50" s="133" t="str">
        <f t="shared" si="0"/>
        <v>L2-9</v>
      </c>
    </row>
    <row r="51" spans="1:4" x14ac:dyDescent="0.3">
      <c r="A51" s="137" t="s">
        <v>880</v>
      </c>
      <c r="B51" s="137" t="s">
        <v>49</v>
      </c>
      <c r="C51" s="137">
        <v>9</v>
      </c>
      <c r="D51" s="133" t="str">
        <f t="shared" si="0"/>
        <v>L2-9</v>
      </c>
    </row>
    <row r="52" spans="1:4" x14ac:dyDescent="0.3">
      <c r="A52" s="137" t="s">
        <v>312</v>
      </c>
      <c r="B52" s="137" t="s">
        <v>50</v>
      </c>
      <c r="C52" s="137">
        <v>1</v>
      </c>
      <c r="D52" s="133" t="str">
        <f t="shared" si="0"/>
        <v>L3-1</v>
      </c>
    </row>
    <row r="53" spans="1:4" x14ac:dyDescent="0.3">
      <c r="A53" s="137" t="s">
        <v>692</v>
      </c>
      <c r="B53" s="137" t="s">
        <v>50</v>
      </c>
      <c r="C53" s="137">
        <v>1</v>
      </c>
      <c r="D53" s="133" t="str">
        <f t="shared" si="0"/>
        <v>L3-1</v>
      </c>
    </row>
    <row r="54" spans="1:4" x14ac:dyDescent="0.3">
      <c r="A54" s="137" t="s">
        <v>695</v>
      </c>
      <c r="B54" s="137" t="s">
        <v>50</v>
      </c>
      <c r="C54" s="137">
        <v>1</v>
      </c>
      <c r="D54" s="133" t="str">
        <f t="shared" si="0"/>
        <v>L3-1</v>
      </c>
    </row>
    <row r="55" spans="1:4" x14ac:dyDescent="0.3">
      <c r="A55" s="137" t="s">
        <v>699</v>
      </c>
      <c r="B55" s="137" t="s">
        <v>50</v>
      </c>
      <c r="C55" s="137">
        <v>1</v>
      </c>
      <c r="D55" s="133" t="str">
        <f t="shared" si="0"/>
        <v>L3-1</v>
      </c>
    </row>
    <row r="56" spans="1:4" x14ac:dyDescent="0.3">
      <c r="A56" s="137" t="s">
        <v>702</v>
      </c>
      <c r="B56" s="137" t="s">
        <v>50</v>
      </c>
      <c r="C56" s="137">
        <v>1</v>
      </c>
      <c r="D56" s="133" t="str">
        <f t="shared" si="0"/>
        <v>L3-1</v>
      </c>
    </row>
    <row r="57" spans="1:4" x14ac:dyDescent="0.3">
      <c r="A57" s="137" t="s">
        <v>705</v>
      </c>
      <c r="B57" s="137" t="s">
        <v>50</v>
      </c>
      <c r="C57" s="137">
        <v>1</v>
      </c>
      <c r="D57" s="133" t="str">
        <f t="shared" si="0"/>
        <v>L3-1</v>
      </c>
    </row>
    <row r="58" spans="1:4" x14ac:dyDescent="0.3">
      <c r="A58" s="137" t="s">
        <v>708</v>
      </c>
      <c r="B58" s="137" t="s">
        <v>50</v>
      </c>
      <c r="C58" s="137">
        <v>1</v>
      </c>
      <c r="D58" s="133" t="str">
        <f t="shared" si="0"/>
        <v>L3-1</v>
      </c>
    </row>
    <row r="59" spans="1:4" x14ac:dyDescent="0.3">
      <c r="A59" s="137" t="s">
        <v>340</v>
      </c>
      <c r="B59" s="137" t="s">
        <v>50</v>
      </c>
      <c r="C59" s="137">
        <v>2</v>
      </c>
      <c r="D59" s="133" t="str">
        <f t="shared" si="0"/>
        <v>L3-2</v>
      </c>
    </row>
    <row r="60" spans="1:4" x14ac:dyDescent="0.3">
      <c r="A60" s="137" t="s">
        <v>335</v>
      </c>
      <c r="B60" s="137" t="s">
        <v>50</v>
      </c>
      <c r="C60" s="137">
        <v>2</v>
      </c>
      <c r="D60" s="133" t="str">
        <f t="shared" si="0"/>
        <v>L3-2</v>
      </c>
    </row>
    <row r="61" spans="1:4" x14ac:dyDescent="0.3">
      <c r="A61" s="137" t="s">
        <v>323</v>
      </c>
      <c r="B61" s="137" t="s">
        <v>50</v>
      </c>
      <c r="C61" s="137">
        <v>2</v>
      </c>
      <c r="D61" s="133" t="str">
        <f t="shared" si="0"/>
        <v>L3-2</v>
      </c>
    </row>
    <row r="62" spans="1:4" x14ac:dyDescent="0.3">
      <c r="A62" s="137" t="s">
        <v>711</v>
      </c>
      <c r="B62" s="137" t="s">
        <v>50</v>
      </c>
      <c r="C62" s="137">
        <v>2</v>
      </c>
      <c r="D62" s="133" t="str">
        <f t="shared" si="0"/>
        <v>L3-2</v>
      </c>
    </row>
    <row r="63" spans="1:4" x14ac:dyDescent="0.3">
      <c r="A63" s="137" t="s">
        <v>362</v>
      </c>
      <c r="B63" s="137" t="s">
        <v>50</v>
      </c>
      <c r="C63" s="137">
        <v>2</v>
      </c>
      <c r="D63" s="133" t="str">
        <f t="shared" si="0"/>
        <v>L3-2</v>
      </c>
    </row>
    <row r="64" spans="1:4" x14ac:dyDescent="0.3">
      <c r="A64" s="137" t="s">
        <v>331</v>
      </c>
      <c r="B64" s="137" t="s">
        <v>50</v>
      </c>
      <c r="C64" s="137">
        <v>2</v>
      </c>
      <c r="D64" s="133" t="str">
        <f t="shared" si="0"/>
        <v>L3-2</v>
      </c>
    </row>
    <row r="65" spans="1:4" x14ac:dyDescent="0.3">
      <c r="A65" s="137" t="s">
        <v>325</v>
      </c>
      <c r="B65" s="137" t="s">
        <v>50</v>
      </c>
      <c r="C65" s="137">
        <v>2</v>
      </c>
      <c r="D65" s="133" t="str">
        <f t="shared" si="0"/>
        <v>L3-2</v>
      </c>
    </row>
    <row r="66" spans="1:4" x14ac:dyDescent="0.3">
      <c r="A66" s="137" t="s">
        <v>327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 x14ac:dyDescent="0.3">
      <c r="A67" s="137" t="s">
        <v>338</v>
      </c>
      <c r="B67" s="137" t="s">
        <v>50</v>
      </c>
      <c r="C67" s="137">
        <v>2</v>
      </c>
      <c r="D67" s="133" t="str">
        <f t="shared" si="1"/>
        <v>L3-2</v>
      </c>
    </row>
    <row r="68" spans="1:4" x14ac:dyDescent="0.3">
      <c r="A68" s="137" t="s">
        <v>427</v>
      </c>
      <c r="B68" s="137" t="s">
        <v>50</v>
      </c>
      <c r="C68" s="137">
        <v>3</v>
      </c>
      <c r="D68" s="133" t="str">
        <f t="shared" si="1"/>
        <v>L3-3</v>
      </c>
    </row>
    <row r="69" spans="1:4" x14ac:dyDescent="0.3">
      <c r="A69" s="137" t="s">
        <v>1437</v>
      </c>
      <c r="B69" s="137" t="s">
        <v>50</v>
      </c>
      <c r="C69" s="137">
        <v>3</v>
      </c>
      <c r="D69" s="133" t="str">
        <f t="shared" si="1"/>
        <v>L3-3</v>
      </c>
    </row>
    <row r="70" spans="1:4" x14ac:dyDescent="0.3">
      <c r="A70" s="137" t="s">
        <v>430</v>
      </c>
      <c r="B70" s="137" t="s">
        <v>50</v>
      </c>
      <c r="C70" s="137">
        <v>3</v>
      </c>
      <c r="D70" s="133" t="str">
        <f t="shared" si="1"/>
        <v>L3-3</v>
      </c>
    </row>
    <row r="71" spans="1:4" x14ac:dyDescent="0.3">
      <c r="A71" s="137" t="s">
        <v>715</v>
      </c>
      <c r="B71" s="137" t="s">
        <v>50</v>
      </c>
      <c r="C71" s="137">
        <v>3</v>
      </c>
      <c r="D71" s="133" t="str">
        <f t="shared" si="1"/>
        <v>L3-3</v>
      </c>
    </row>
    <row r="72" spans="1:4" x14ac:dyDescent="0.3">
      <c r="A72" s="137" t="s">
        <v>404</v>
      </c>
      <c r="B72" s="137" t="s">
        <v>50</v>
      </c>
      <c r="C72" s="137">
        <v>3</v>
      </c>
      <c r="D72" s="133" t="str">
        <f t="shared" si="1"/>
        <v>L3-3</v>
      </c>
    </row>
    <row r="73" spans="1:4" x14ac:dyDescent="0.3">
      <c r="A73" s="137" t="s">
        <v>407</v>
      </c>
      <c r="B73" s="137" t="s">
        <v>50</v>
      </c>
      <c r="C73" s="137">
        <v>3</v>
      </c>
      <c r="D73" s="133" t="str">
        <f t="shared" si="1"/>
        <v>L3-3</v>
      </c>
    </row>
    <row r="74" spans="1:4" x14ac:dyDescent="0.3">
      <c r="A74" s="137" t="s">
        <v>718</v>
      </c>
      <c r="B74" s="137" t="s">
        <v>50</v>
      </c>
      <c r="C74" s="137">
        <v>3</v>
      </c>
      <c r="D74" s="133" t="str">
        <f t="shared" si="1"/>
        <v>L3-3</v>
      </c>
    </row>
    <row r="75" spans="1:4" x14ac:dyDescent="0.3">
      <c r="A75" s="137" t="s">
        <v>674</v>
      </c>
      <c r="B75" s="137" t="s">
        <v>50</v>
      </c>
      <c r="C75" s="137">
        <v>3</v>
      </c>
      <c r="D75" s="133" t="str">
        <f t="shared" si="1"/>
        <v>L3-3</v>
      </c>
    </row>
    <row r="76" spans="1:4" x14ac:dyDescent="0.3">
      <c r="A76" s="137" t="s">
        <v>359</v>
      </c>
      <c r="B76" s="137" t="s">
        <v>50</v>
      </c>
      <c r="C76" s="137">
        <v>3</v>
      </c>
      <c r="D76" s="133" t="str">
        <f t="shared" si="1"/>
        <v>L3-3</v>
      </c>
    </row>
    <row r="77" spans="1:4" x14ac:dyDescent="0.3">
      <c r="A77" s="137" t="s">
        <v>432</v>
      </c>
      <c r="B77" s="137" t="s">
        <v>50</v>
      </c>
      <c r="C77" s="137">
        <v>3</v>
      </c>
      <c r="D77" s="133" t="str">
        <f t="shared" si="1"/>
        <v>L3-3</v>
      </c>
    </row>
    <row r="78" spans="1:4" x14ac:dyDescent="0.3">
      <c r="A78" s="137" t="s">
        <v>721</v>
      </c>
      <c r="B78" s="137" t="s">
        <v>50</v>
      </c>
      <c r="C78" s="137">
        <v>4</v>
      </c>
      <c r="D78" s="133" t="str">
        <f t="shared" si="1"/>
        <v>L3-4</v>
      </c>
    </row>
    <row r="79" spans="1:4" x14ac:dyDescent="0.3">
      <c r="A79" s="137" t="s">
        <v>724</v>
      </c>
      <c r="B79" s="137" t="s">
        <v>50</v>
      </c>
      <c r="C79" s="137">
        <v>4</v>
      </c>
      <c r="D79" s="133" t="str">
        <f t="shared" si="1"/>
        <v>L3-4</v>
      </c>
    </row>
    <row r="80" spans="1:4" x14ac:dyDescent="0.3">
      <c r="A80" s="137" t="s">
        <v>777</v>
      </c>
      <c r="B80" s="137" t="s">
        <v>50</v>
      </c>
      <c r="C80" s="137">
        <v>4</v>
      </c>
      <c r="D80" s="133" t="str">
        <f t="shared" si="1"/>
        <v>L3-4</v>
      </c>
    </row>
    <row r="81" spans="1:4" x14ac:dyDescent="0.3">
      <c r="A81" s="137" t="s">
        <v>370</v>
      </c>
      <c r="B81" s="137" t="s">
        <v>50</v>
      </c>
      <c r="C81" s="137">
        <v>5</v>
      </c>
      <c r="D81" s="133" t="str">
        <f t="shared" si="1"/>
        <v>L3-5</v>
      </c>
    </row>
    <row r="82" spans="1:4" x14ac:dyDescent="0.3">
      <c r="A82" s="137" t="s">
        <v>728</v>
      </c>
      <c r="B82" s="137" t="s">
        <v>50</v>
      </c>
      <c r="C82" s="137">
        <v>5</v>
      </c>
      <c r="D82" s="133" t="str">
        <f t="shared" si="1"/>
        <v>L3-5</v>
      </c>
    </row>
    <row r="83" spans="1:4" x14ac:dyDescent="0.3">
      <c r="A83" s="137" t="s">
        <v>731</v>
      </c>
      <c r="B83" s="137" t="s">
        <v>50</v>
      </c>
      <c r="C83" s="137">
        <v>5</v>
      </c>
      <c r="D83" s="133" t="str">
        <f t="shared" si="1"/>
        <v>L3-5</v>
      </c>
    </row>
    <row r="84" spans="1:4" x14ac:dyDescent="0.3">
      <c r="A84" s="137" t="s">
        <v>367</v>
      </c>
      <c r="B84" s="137" t="s">
        <v>50</v>
      </c>
      <c r="C84" s="137">
        <v>5</v>
      </c>
      <c r="D84" s="133" t="str">
        <f t="shared" si="1"/>
        <v>L3-5</v>
      </c>
    </row>
    <row r="85" spans="1:4" x14ac:dyDescent="0.3">
      <c r="A85" s="137" t="s">
        <v>726</v>
      </c>
      <c r="B85" s="137" t="s">
        <v>50</v>
      </c>
      <c r="C85" s="137">
        <v>5</v>
      </c>
      <c r="D85" s="133" t="str">
        <f t="shared" si="1"/>
        <v>L3-5</v>
      </c>
    </row>
    <row r="86" spans="1:4" x14ac:dyDescent="0.3">
      <c r="A86" s="137" t="s">
        <v>364</v>
      </c>
      <c r="B86" s="137" t="s">
        <v>50</v>
      </c>
      <c r="C86" s="137">
        <v>5</v>
      </c>
      <c r="D86" s="133" t="str">
        <f t="shared" si="1"/>
        <v>L3-5</v>
      </c>
    </row>
    <row r="87" spans="1:4" x14ac:dyDescent="0.3">
      <c r="A87" s="137" t="s">
        <v>2509</v>
      </c>
      <c r="B87" s="137" t="s">
        <v>50</v>
      </c>
      <c r="C87" s="137">
        <v>6</v>
      </c>
      <c r="D87" s="133" t="str">
        <f t="shared" si="1"/>
        <v>L3-6</v>
      </c>
    </row>
    <row r="88" spans="1:4" x14ac:dyDescent="0.3">
      <c r="A88" s="137" t="s">
        <v>376</v>
      </c>
      <c r="B88" s="137" t="s">
        <v>51</v>
      </c>
      <c r="C88" s="137">
        <v>1</v>
      </c>
      <c r="D88" s="133" t="str">
        <f t="shared" si="1"/>
        <v>L4-1</v>
      </c>
    </row>
    <row r="89" spans="1:4" x14ac:dyDescent="0.3">
      <c r="A89" s="137" t="s">
        <v>374</v>
      </c>
      <c r="B89" s="137" t="s">
        <v>51</v>
      </c>
      <c r="C89" s="137">
        <v>1</v>
      </c>
      <c r="D89" s="133" t="str">
        <f t="shared" si="1"/>
        <v>L4-1</v>
      </c>
    </row>
    <row r="90" spans="1:4" x14ac:dyDescent="0.3">
      <c r="A90" s="137" t="s">
        <v>378</v>
      </c>
      <c r="B90" s="137" t="s">
        <v>51</v>
      </c>
      <c r="C90" s="137">
        <v>1</v>
      </c>
      <c r="D90" s="133" t="str">
        <f t="shared" si="1"/>
        <v>L4-1</v>
      </c>
    </row>
    <row r="91" spans="1:4" x14ac:dyDescent="0.3">
      <c r="A91" s="137" t="s">
        <v>652</v>
      </c>
      <c r="B91" s="137" t="s">
        <v>51</v>
      </c>
      <c r="C91" s="137">
        <v>2</v>
      </c>
      <c r="D91" s="133" t="str">
        <f t="shared" si="1"/>
        <v>L4-2</v>
      </c>
    </row>
    <row r="92" spans="1:4" x14ac:dyDescent="0.3">
      <c r="A92" s="137" t="s">
        <v>642</v>
      </c>
      <c r="B92" s="137" t="s">
        <v>51</v>
      </c>
      <c r="C92" s="137">
        <v>2</v>
      </c>
      <c r="D92" s="133" t="str">
        <f t="shared" si="1"/>
        <v>L4-2</v>
      </c>
    </row>
    <row r="93" spans="1:4" x14ac:dyDescent="0.3">
      <c r="A93" s="137" t="s">
        <v>682</v>
      </c>
      <c r="B93" s="137" t="s">
        <v>51</v>
      </c>
      <c r="C93" s="137">
        <v>2</v>
      </c>
      <c r="D93" s="133" t="str">
        <f t="shared" si="1"/>
        <v>L4-2</v>
      </c>
    </row>
    <row r="94" spans="1:4" x14ac:dyDescent="0.3">
      <c r="A94" s="137" t="s">
        <v>661</v>
      </c>
      <c r="B94" s="137" t="s">
        <v>51</v>
      </c>
      <c r="C94" s="137">
        <v>2</v>
      </c>
      <c r="D94" s="133" t="str">
        <f t="shared" si="1"/>
        <v>L4-2</v>
      </c>
    </row>
    <row r="95" spans="1:4" x14ac:dyDescent="0.3">
      <c r="A95" s="137" t="s">
        <v>834</v>
      </c>
      <c r="B95" s="137" t="s">
        <v>51</v>
      </c>
      <c r="C95" s="137">
        <v>3</v>
      </c>
      <c r="D95" s="133" t="str">
        <f t="shared" si="1"/>
        <v>L4-3</v>
      </c>
    </row>
    <row r="96" spans="1:4" x14ac:dyDescent="0.3">
      <c r="A96" s="137" t="s">
        <v>832</v>
      </c>
      <c r="B96" s="137" t="s">
        <v>51</v>
      </c>
      <c r="C96" s="137">
        <v>3</v>
      </c>
      <c r="D96" s="133" t="str">
        <f t="shared" si="1"/>
        <v>L4-3</v>
      </c>
    </row>
    <row r="97" spans="1:4" x14ac:dyDescent="0.3">
      <c r="A97" s="137" t="s">
        <v>836</v>
      </c>
      <c r="B97" s="137" t="s">
        <v>51</v>
      </c>
      <c r="C97" s="137">
        <v>3</v>
      </c>
      <c r="D97" s="133" t="str">
        <f t="shared" si="1"/>
        <v>L4-3</v>
      </c>
    </row>
    <row r="98" spans="1:4" x14ac:dyDescent="0.3">
      <c r="A98" s="137" t="s">
        <v>830</v>
      </c>
      <c r="B98" s="137" t="s">
        <v>51</v>
      </c>
      <c r="C98" s="137">
        <v>3</v>
      </c>
      <c r="D98" s="133" t="str">
        <f t="shared" si="1"/>
        <v>L4-3</v>
      </c>
    </row>
    <row r="99" spans="1:4" x14ac:dyDescent="0.3">
      <c r="A99" s="137" t="s">
        <v>843</v>
      </c>
      <c r="B99" s="137" t="s">
        <v>51</v>
      </c>
      <c r="C99" s="137">
        <v>3</v>
      </c>
      <c r="D99" s="133" t="str">
        <f t="shared" si="1"/>
        <v>L4-3</v>
      </c>
    </row>
    <row r="100" spans="1:4" x14ac:dyDescent="0.3">
      <c r="A100" s="137" t="s">
        <v>388</v>
      </c>
      <c r="B100" s="137" t="s">
        <v>51</v>
      </c>
      <c r="C100" s="137">
        <v>4</v>
      </c>
      <c r="D100" s="133" t="str">
        <f t="shared" si="1"/>
        <v>L4-4</v>
      </c>
    </row>
    <row r="101" spans="1:4" x14ac:dyDescent="0.3">
      <c r="A101" s="137" t="s">
        <v>400</v>
      </c>
      <c r="B101" s="137" t="s">
        <v>51</v>
      </c>
      <c r="C101" s="137">
        <v>4</v>
      </c>
      <c r="D101" s="133" t="str">
        <f t="shared" si="1"/>
        <v>L4-4</v>
      </c>
    </row>
    <row r="102" spans="1:4" x14ac:dyDescent="0.3">
      <c r="A102" s="137" t="s">
        <v>384</v>
      </c>
      <c r="B102" s="137" t="s">
        <v>51</v>
      </c>
      <c r="C102" s="137">
        <v>4</v>
      </c>
      <c r="D102" s="133" t="str">
        <f t="shared" si="1"/>
        <v>L4-4</v>
      </c>
    </row>
    <row r="103" spans="1:4" x14ac:dyDescent="0.3">
      <c r="A103" s="137" t="s">
        <v>396</v>
      </c>
      <c r="B103" s="137" t="s">
        <v>51</v>
      </c>
      <c r="C103" s="137">
        <v>4</v>
      </c>
      <c r="D103" s="133" t="str">
        <f t="shared" si="1"/>
        <v>L4-4</v>
      </c>
    </row>
    <row r="104" spans="1:4" x14ac:dyDescent="0.3">
      <c r="A104" s="137" t="s">
        <v>390</v>
      </c>
      <c r="B104" s="137" t="s">
        <v>51</v>
      </c>
      <c r="C104" s="137">
        <v>4</v>
      </c>
      <c r="D104" s="133" t="str">
        <f t="shared" si="1"/>
        <v>L4-4</v>
      </c>
    </row>
    <row r="105" spans="1:4" x14ac:dyDescent="0.3">
      <c r="A105" s="137" t="s">
        <v>471</v>
      </c>
      <c r="B105" s="137" t="s">
        <v>51</v>
      </c>
      <c r="C105" s="137">
        <v>4</v>
      </c>
      <c r="D105" s="133" t="str">
        <f t="shared" si="1"/>
        <v>L4-4</v>
      </c>
    </row>
    <row r="106" spans="1:4" x14ac:dyDescent="0.3">
      <c r="A106" s="137" t="s">
        <v>479</v>
      </c>
      <c r="B106" s="137" t="s">
        <v>51</v>
      </c>
      <c r="C106" s="137">
        <v>4</v>
      </c>
      <c r="D106" s="133" t="str">
        <f t="shared" si="1"/>
        <v>L4-4</v>
      </c>
    </row>
    <row r="107" spans="1:4" x14ac:dyDescent="0.3">
      <c r="A107" s="137" t="s">
        <v>481</v>
      </c>
      <c r="B107" s="137" t="s">
        <v>51</v>
      </c>
      <c r="C107" s="137">
        <v>4</v>
      </c>
      <c r="D107" s="133" t="str">
        <f t="shared" si="1"/>
        <v>L4-4</v>
      </c>
    </row>
    <row r="108" spans="1:4" x14ac:dyDescent="0.3">
      <c r="A108" s="137" t="s">
        <v>669</v>
      </c>
      <c r="B108" s="137" t="s">
        <v>51</v>
      </c>
      <c r="C108" s="137">
        <v>4</v>
      </c>
      <c r="D108" s="133" t="str">
        <f t="shared" si="1"/>
        <v>L4-4</v>
      </c>
    </row>
    <row r="109" spans="1:4" x14ac:dyDescent="0.3">
      <c r="A109" s="137" t="s">
        <v>394</v>
      </c>
      <c r="B109" s="137" t="s">
        <v>51</v>
      </c>
      <c r="C109" s="137">
        <v>4</v>
      </c>
      <c r="D109" s="133" t="str">
        <f t="shared" si="1"/>
        <v>L4-4</v>
      </c>
    </row>
    <row r="110" spans="1:4" x14ac:dyDescent="0.3">
      <c r="A110" s="137" t="s">
        <v>402</v>
      </c>
      <c r="B110" s="137" t="s">
        <v>51</v>
      </c>
      <c r="C110" s="137">
        <v>4</v>
      </c>
      <c r="D110" s="133" t="str">
        <f t="shared" si="1"/>
        <v>L4-4</v>
      </c>
    </row>
    <row r="111" spans="1:4" x14ac:dyDescent="0.3">
      <c r="A111" s="137" t="s">
        <v>474</v>
      </c>
      <c r="B111" s="137" t="s">
        <v>51</v>
      </c>
      <c r="C111" s="137">
        <v>4</v>
      </c>
      <c r="D111" s="133" t="str">
        <f t="shared" si="1"/>
        <v>L4-4</v>
      </c>
    </row>
    <row r="112" spans="1:4" x14ac:dyDescent="0.3">
      <c r="A112" s="137" t="s">
        <v>630</v>
      </c>
      <c r="B112" s="137" t="s">
        <v>51</v>
      </c>
      <c r="C112" s="137">
        <v>5</v>
      </c>
      <c r="D112" s="133" t="str">
        <f t="shared" si="1"/>
        <v>L4-5</v>
      </c>
    </row>
    <row r="113" spans="1:4" x14ac:dyDescent="0.3">
      <c r="A113" s="137" t="s">
        <v>634</v>
      </c>
      <c r="B113" s="137" t="s">
        <v>51</v>
      </c>
      <c r="C113" s="137">
        <v>5</v>
      </c>
      <c r="D113" s="133" t="str">
        <f t="shared" si="1"/>
        <v>L4-5</v>
      </c>
    </row>
    <row r="114" spans="1:4" x14ac:dyDescent="0.3">
      <c r="A114" s="137" t="s">
        <v>640</v>
      </c>
      <c r="B114" s="137" t="s">
        <v>51</v>
      </c>
      <c r="C114" s="137">
        <v>5</v>
      </c>
      <c r="D114" s="133" t="str">
        <f t="shared" si="1"/>
        <v>L4-5</v>
      </c>
    </row>
    <row r="115" spans="1:4" x14ac:dyDescent="0.3">
      <c r="A115" s="137" t="s">
        <v>645</v>
      </c>
      <c r="B115" s="137" t="s">
        <v>51</v>
      </c>
      <c r="C115" s="137">
        <v>5</v>
      </c>
      <c r="D115" s="133" t="str">
        <f t="shared" si="1"/>
        <v>L4-5</v>
      </c>
    </row>
    <row r="116" spans="1:4" x14ac:dyDescent="0.3">
      <c r="A116" s="137" t="s">
        <v>632</v>
      </c>
      <c r="B116" s="137" t="s">
        <v>51</v>
      </c>
      <c r="C116" s="137">
        <v>5</v>
      </c>
      <c r="D116" s="133" t="str">
        <f t="shared" si="1"/>
        <v>L4-5</v>
      </c>
    </row>
    <row r="117" spans="1:4" x14ac:dyDescent="0.3">
      <c r="A117" s="137" t="s">
        <v>636</v>
      </c>
      <c r="B117" s="137" t="s">
        <v>51</v>
      </c>
      <c r="C117" s="137">
        <v>5</v>
      </c>
      <c r="D117" s="133" t="str">
        <f t="shared" si="1"/>
        <v>L4-5</v>
      </c>
    </row>
    <row r="118" spans="1:4" x14ac:dyDescent="0.3">
      <c r="A118" s="137" t="s">
        <v>445</v>
      </c>
      <c r="B118" s="137" t="s">
        <v>51</v>
      </c>
      <c r="C118" s="137">
        <v>6</v>
      </c>
      <c r="D118" s="133" t="str">
        <f t="shared" si="1"/>
        <v>L4-6</v>
      </c>
    </row>
    <row r="119" spans="1:4" x14ac:dyDescent="0.3">
      <c r="A119" s="137" t="s">
        <v>449</v>
      </c>
      <c r="B119" s="137" t="s">
        <v>51</v>
      </c>
      <c r="C119" s="137">
        <v>6</v>
      </c>
      <c r="D119" s="133" t="str">
        <f t="shared" si="1"/>
        <v>L4-6</v>
      </c>
    </row>
    <row r="120" spans="1:4" x14ac:dyDescent="0.3">
      <c r="A120" s="137" t="s">
        <v>451</v>
      </c>
      <c r="B120" s="137" t="s">
        <v>51</v>
      </c>
      <c r="C120" s="137">
        <v>6</v>
      </c>
      <c r="D120" s="133" t="str">
        <f t="shared" si="1"/>
        <v>L4-6</v>
      </c>
    </row>
    <row r="121" spans="1:4" x14ac:dyDescent="0.3">
      <c r="A121" s="137" t="s">
        <v>455</v>
      </c>
      <c r="B121" s="137" t="s">
        <v>51</v>
      </c>
      <c r="C121" s="137">
        <v>6</v>
      </c>
      <c r="D121" s="133" t="str">
        <f t="shared" si="1"/>
        <v>L4-6</v>
      </c>
    </row>
    <row r="122" spans="1:4" x14ac:dyDescent="0.3">
      <c r="A122" s="137" t="s">
        <v>457</v>
      </c>
      <c r="B122" s="137" t="s">
        <v>51</v>
      </c>
      <c r="C122" s="137">
        <v>6</v>
      </c>
      <c r="D122" s="133" t="str">
        <f t="shared" si="1"/>
        <v>L4-6</v>
      </c>
    </row>
    <row r="123" spans="1:4" x14ac:dyDescent="0.3">
      <c r="A123" s="137" t="s">
        <v>762</v>
      </c>
      <c r="B123" s="137" t="s">
        <v>51</v>
      </c>
      <c r="C123" s="137">
        <v>6</v>
      </c>
      <c r="D123" s="133" t="str">
        <f t="shared" si="1"/>
        <v>L4-6</v>
      </c>
    </row>
    <row r="124" spans="1:4" x14ac:dyDescent="0.3">
      <c r="A124" s="137" t="s">
        <v>764</v>
      </c>
      <c r="B124" s="137" t="s">
        <v>51</v>
      </c>
      <c r="C124" s="137">
        <v>6</v>
      </c>
      <c r="D124" s="133" t="str">
        <f t="shared" si="1"/>
        <v>L4-6</v>
      </c>
    </row>
    <row r="125" spans="1:4" x14ac:dyDescent="0.3">
      <c r="A125" s="137" t="s">
        <v>766</v>
      </c>
      <c r="B125" s="137" t="s">
        <v>51</v>
      </c>
      <c r="C125" s="137">
        <v>6</v>
      </c>
      <c r="D125" s="133" t="str">
        <f t="shared" si="1"/>
        <v>L4-6</v>
      </c>
    </row>
    <row r="126" spans="1:4" x14ac:dyDescent="0.3">
      <c r="A126" s="137" t="s">
        <v>462</v>
      </c>
      <c r="B126" s="137" t="s">
        <v>51</v>
      </c>
      <c r="C126" s="137">
        <v>6</v>
      </c>
      <c r="D126" s="133" t="str">
        <f t="shared" si="1"/>
        <v>L4-6</v>
      </c>
    </row>
    <row r="127" spans="1:4" x14ac:dyDescent="0.3">
      <c r="A127" s="137" t="s">
        <v>464</v>
      </c>
      <c r="B127" s="137" t="s">
        <v>51</v>
      </c>
      <c r="C127" s="137">
        <v>6</v>
      </c>
      <c r="D127" s="133" t="str">
        <f t="shared" si="1"/>
        <v>L4-6</v>
      </c>
    </row>
    <row r="128" spans="1:4" x14ac:dyDescent="0.3">
      <c r="A128" s="137" t="s">
        <v>459</v>
      </c>
      <c r="B128" s="137" t="s">
        <v>51</v>
      </c>
      <c r="C128" s="137">
        <v>6</v>
      </c>
      <c r="D128" s="133" t="str">
        <f t="shared" si="1"/>
        <v>L4-6</v>
      </c>
    </row>
    <row r="129" spans="1:4" x14ac:dyDescent="0.3">
      <c r="A129" s="137" t="s">
        <v>468</v>
      </c>
      <c r="B129" s="137" t="s">
        <v>51</v>
      </c>
      <c r="C129" s="137">
        <v>6</v>
      </c>
      <c r="D129" s="133" t="str">
        <f t="shared" si="1"/>
        <v>L4-6</v>
      </c>
    </row>
    <row r="130" spans="1:4" x14ac:dyDescent="0.3">
      <c r="A130" s="137" t="s">
        <v>425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 x14ac:dyDescent="0.3">
      <c r="A131" s="137" t="s">
        <v>688</v>
      </c>
      <c r="B131" s="137" t="s">
        <v>51</v>
      </c>
      <c r="C131" s="137">
        <v>7</v>
      </c>
      <c r="D131" s="133" t="str">
        <f t="shared" si="2"/>
        <v>L4-7</v>
      </c>
    </row>
    <row r="132" spans="1:4" x14ac:dyDescent="0.3">
      <c r="A132" s="137" t="s">
        <v>690</v>
      </c>
      <c r="B132" s="137" t="s">
        <v>51</v>
      </c>
      <c r="C132" s="137">
        <v>7</v>
      </c>
      <c r="D132" s="133" t="str">
        <f t="shared" si="2"/>
        <v>L4-7</v>
      </c>
    </row>
    <row r="133" spans="1:4" x14ac:dyDescent="0.3">
      <c r="A133" s="137" t="s">
        <v>997</v>
      </c>
      <c r="B133" s="137" t="s">
        <v>52</v>
      </c>
      <c r="C133" s="137">
        <v>1</v>
      </c>
      <c r="D133" s="133" t="str">
        <f t="shared" si="2"/>
        <v>L5-1</v>
      </c>
    </row>
    <row r="134" spans="1:4" x14ac:dyDescent="0.3">
      <c r="A134" s="137" t="s">
        <v>1005</v>
      </c>
      <c r="B134" s="137" t="s">
        <v>52</v>
      </c>
      <c r="C134" s="137">
        <v>1</v>
      </c>
      <c r="D134" s="133" t="str">
        <f t="shared" si="2"/>
        <v>L5-1</v>
      </c>
    </row>
    <row r="135" spans="1:4" x14ac:dyDescent="0.3">
      <c r="A135" s="137" t="s">
        <v>967</v>
      </c>
      <c r="B135" s="137" t="s">
        <v>52</v>
      </c>
      <c r="C135" s="137">
        <v>1</v>
      </c>
      <c r="D135" s="133" t="str">
        <f t="shared" si="2"/>
        <v>L5-1</v>
      </c>
    </row>
    <row r="136" spans="1:4" x14ac:dyDescent="0.3">
      <c r="A136" s="137" t="s">
        <v>978</v>
      </c>
      <c r="B136" s="137" t="s">
        <v>52</v>
      </c>
      <c r="C136" s="137">
        <v>1</v>
      </c>
      <c r="D136" s="133" t="str">
        <f t="shared" si="2"/>
        <v>L5-1</v>
      </c>
    </row>
    <row r="137" spans="1:4" x14ac:dyDescent="0.3">
      <c r="A137" s="137" t="s">
        <v>985</v>
      </c>
      <c r="B137" s="137" t="s">
        <v>52</v>
      </c>
      <c r="C137" s="137">
        <v>1</v>
      </c>
      <c r="D137" s="133" t="str">
        <f t="shared" si="2"/>
        <v>L5-1</v>
      </c>
    </row>
    <row r="138" spans="1:4" x14ac:dyDescent="0.3">
      <c r="A138" s="137" t="s">
        <v>991</v>
      </c>
      <c r="B138" s="137" t="s">
        <v>52</v>
      </c>
      <c r="C138" s="137">
        <v>1</v>
      </c>
      <c r="D138" s="133" t="str">
        <f t="shared" si="2"/>
        <v>L5-1</v>
      </c>
    </row>
    <row r="139" spans="1:4" x14ac:dyDescent="0.3">
      <c r="A139" s="137" t="s">
        <v>1001</v>
      </c>
      <c r="B139" s="137" t="s">
        <v>52</v>
      </c>
      <c r="C139" s="137">
        <v>1</v>
      </c>
      <c r="D139" s="133" t="str">
        <f t="shared" si="2"/>
        <v>L5-1</v>
      </c>
    </row>
    <row r="140" spans="1:4" x14ac:dyDescent="0.3">
      <c r="A140" s="137" t="s">
        <v>1007</v>
      </c>
      <c r="B140" s="137" t="s">
        <v>52</v>
      </c>
      <c r="C140" s="137">
        <v>1</v>
      </c>
      <c r="D140" s="133" t="str">
        <f t="shared" si="2"/>
        <v>L5-1</v>
      </c>
    </row>
    <row r="141" spans="1:4" x14ac:dyDescent="0.3">
      <c r="A141" s="137" t="s">
        <v>1029</v>
      </c>
      <c r="B141" s="137" t="s">
        <v>52</v>
      </c>
      <c r="C141" s="137">
        <v>2</v>
      </c>
      <c r="D141" s="133" t="str">
        <f t="shared" si="2"/>
        <v>L5-2</v>
      </c>
    </row>
    <row r="142" spans="1:4" x14ac:dyDescent="0.3">
      <c r="A142" s="137" t="s">
        <v>1041</v>
      </c>
      <c r="B142" s="137" t="s">
        <v>52</v>
      </c>
      <c r="C142" s="137">
        <v>2</v>
      </c>
      <c r="D142" s="133" t="str">
        <f t="shared" si="2"/>
        <v>L5-2</v>
      </c>
    </row>
    <row r="143" spans="1:4" x14ac:dyDescent="0.3">
      <c r="A143" s="137" t="s">
        <v>1033</v>
      </c>
      <c r="B143" s="137" t="s">
        <v>52</v>
      </c>
      <c r="C143" s="137">
        <v>2</v>
      </c>
      <c r="D143" s="133" t="str">
        <f t="shared" si="2"/>
        <v>L5-2</v>
      </c>
    </row>
    <row r="144" spans="1:4" x14ac:dyDescent="0.3">
      <c r="A144" s="137" t="s">
        <v>1037</v>
      </c>
      <c r="B144" s="137" t="s">
        <v>52</v>
      </c>
      <c r="C144" s="137">
        <v>2</v>
      </c>
      <c r="D144" s="133" t="str">
        <f t="shared" si="2"/>
        <v>L5-2</v>
      </c>
    </row>
    <row r="145" spans="1:4" x14ac:dyDescent="0.3">
      <c r="A145" s="137" t="s">
        <v>1027</v>
      </c>
      <c r="B145" s="137" t="s">
        <v>52</v>
      </c>
      <c r="C145" s="137">
        <v>2</v>
      </c>
      <c r="D145" s="133" t="str">
        <f t="shared" si="2"/>
        <v>L5-2</v>
      </c>
    </row>
    <row r="146" spans="1:4" x14ac:dyDescent="0.3">
      <c r="A146" s="137" t="s">
        <v>1473</v>
      </c>
      <c r="B146" s="137" t="s">
        <v>52</v>
      </c>
      <c r="C146" s="137">
        <v>2</v>
      </c>
      <c r="D146" s="133" t="str">
        <f t="shared" si="2"/>
        <v>L5-2</v>
      </c>
    </row>
    <row r="147" spans="1:4" x14ac:dyDescent="0.3">
      <c r="A147" s="137" t="s">
        <v>1467</v>
      </c>
      <c r="B147" s="137" t="s">
        <v>52</v>
      </c>
      <c r="C147" s="137">
        <v>2</v>
      </c>
      <c r="D147" s="133" t="str">
        <f t="shared" si="2"/>
        <v>L5-2</v>
      </c>
    </row>
    <row r="148" spans="1:4" x14ac:dyDescent="0.3">
      <c r="A148" s="137" t="s">
        <v>1109</v>
      </c>
      <c r="B148" s="137" t="s">
        <v>52</v>
      </c>
      <c r="C148" s="137">
        <v>2</v>
      </c>
      <c r="D148" s="133" t="str">
        <f t="shared" si="2"/>
        <v>L5-2</v>
      </c>
    </row>
    <row r="149" spans="1:4" x14ac:dyDescent="0.3">
      <c r="A149" s="137" t="s">
        <v>1470</v>
      </c>
      <c r="B149" s="137" t="s">
        <v>52</v>
      </c>
      <c r="C149" s="137">
        <v>2</v>
      </c>
      <c r="D149" s="133" t="str">
        <f t="shared" si="2"/>
        <v>L5-2</v>
      </c>
    </row>
    <row r="150" spans="1:4" x14ac:dyDescent="0.3">
      <c r="A150" s="137" t="s">
        <v>1111</v>
      </c>
      <c r="B150" s="137" t="s">
        <v>52</v>
      </c>
      <c r="C150" s="137">
        <v>2</v>
      </c>
      <c r="D150" s="133" t="str">
        <f t="shared" si="2"/>
        <v>L5-2</v>
      </c>
    </row>
    <row r="151" spans="1:4" x14ac:dyDescent="0.3">
      <c r="A151" s="137" t="s">
        <v>1075</v>
      </c>
      <c r="B151" s="137" t="s">
        <v>52</v>
      </c>
      <c r="C151" s="137">
        <v>3</v>
      </c>
      <c r="D151" s="133" t="str">
        <f t="shared" si="2"/>
        <v>L5-3</v>
      </c>
    </row>
    <row r="152" spans="1:4" x14ac:dyDescent="0.3">
      <c r="A152" s="137" t="s">
        <v>1082</v>
      </c>
      <c r="B152" s="137" t="s">
        <v>52</v>
      </c>
      <c r="C152" s="137">
        <v>3</v>
      </c>
      <c r="D152" s="133" t="str">
        <f t="shared" si="2"/>
        <v>L5-3</v>
      </c>
    </row>
    <row r="153" spans="1:4" x14ac:dyDescent="0.3">
      <c r="A153" s="137" t="s">
        <v>1096</v>
      </c>
      <c r="B153" s="137" t="s">
        <v>52</v>
      </c>
      <c r="C153" s="137">
        <v>3</v>
      </c>
      <c r="D153" s="133" t="str">
        <f t="shared" si="2"/>
        <v>L5-3</v>
      </c>
    </row>
    <row r="154" spans="1:4" x14ac:dyDescent="0.3">
      <c r="A154" s="137" t="s">
        <v>1102</v>
      </c>
      <c r="B154" s="137" t="s">
        <v>52</v>
      </c>
      <c r="C154" s="137">
        <v>3</v>
      </c>
      <c r="D154" s="133" t="str">
        <f t="shared" si="2"/>
        <v>L5-3</v>
      </c>
    </row>
    <row r="155" spans="1:4" x14ac:dyDescent="0.3">
      <c r="A155" s="137" t="s">
        <v>2510</v>
      </c>
      <c r="B155" s="137" t="s">
        <v>52</v>
      </c>
      <c r="C155" s="137">
        <v>3</v>
      </c>
      <c r="D155" s="133" t="str">
        <f t="shared" si="2"/>
        <v>L5-3</v>
      </c>
    </row>
    <row r="156" spans="1:4" x14ac:dyDescent="0.3">
      <c r="A156" s="137" t="s">
        <v>1090</v>
      </c>
      <c r="B156" s="137" t="s">
        <v>52</v>
      </c>
      <c r="C156" s="137">
        <v>3</v>
      </c>
      <c r="D156" s="133" t="str">
        <f t="shared" si="2"/>
        <v>L5-3</v>
      </c>
    </row>
    <row r="157" spans="1:4" x14ac:dyDescent="0.3">
      <c r="A157" s="137" t="s">
        <v>1094</v>
      </c>
      <c r="B157" s="137" t="s">
        <v>52</v>
      </c>
      <c r="C157" s="137">
        <v>3</v>
      </c>
      <c r="D157" s="133" t="str">
        <f t="shared" si="2"/>
        <v>L5-3</v>
      </c>
    </row>
    <row r="158" spans="1:4" x14ac:dyDescent="0.3">
      <c r="A158" s="137" t="s">
        <v>1100</v>
      </c>
      <c r="B158" s="137" t="s">
        <v>52</v>
      </c>
      <c r="C158" s="137">
        <v>3</v>
      </c>
      <c r="D158" s="133" t="str">
        <f t="shared" si="2"/>
        <v>L5-3</v>
      </c>
    </row>
    <row r="159" spans="1:4" x14ac:dyDescent="0.3">
      <c r="A159" s="137" t="s">
        <v>2511</v>
      </c>
      <c r="B159" s="137" t="s">
        <v>52</v>
      </c>
      <c r="C159" s="137">
        <v>3</v>
      </c>
      <c r="D159" s="133" t="str">
        <f t="shared" si="2"/>
        <v>L5-3</v>
      </c>
    </row>
    <row r="160" spans="1:4" x14ac:dyDescent="0.3">
      <c r="A160" s="137" t="s">
        <v>1456</v>
      </c>
      <c r="B160" s="137" t="s">
        <v>52</v>
      </c>
      <c r="C160" s="137">
        <v>3</v>
      </c>
      <c r="D160" s="133" t="str">
        <f t="shared" si="2"/>
        <v>L5-3</v>
      </c>
    </row>
    <row r="161" spans="1:4" x14ac:dyDescent="0.3">
      <c r="A161" s="137" t="s">
        <v>1459</v>
      </c>
      <c r="B161" s="137" t="s">
        <v>52</v>
      </c>
      <c r="C161" s="137">
        <v>3</v>
      </c>
      <c r="D161" s="133" t="str">
        <f t="shared" si="2"/>
        <v>L5-3</v>
      </c>
    </row>
    <row r="162" spans="1:4" x14ac:dyDescent="0.3">
      <c r="A162" s="137" t="s">
        <v>1461</v>
      </c>
      <c r="B162" s="137" t="s">
        <v>52</v>
      </c>
      <c r="C162" s="137">
        <v>3</v>
      </c>
      <c r="D162" s="133" t="str">
        <f t="shared" si="2"/>
        <v>L5-3</v>
      </c>
    </row>
    <row r="163" spans="1:4" x14ac:dyDescent="0.3">
      <c r="A163" s="137" t="s">
        <v>1106</v>
      </c>
      <c r="B163" s="137" t="s">
        <v>52</v>
      </c>
      <c r="C163" s="137">
        <v>3</v>
      </c>
      <c r="D163" s="133" t="str">
        <f t="shared" si="2"/>
        <v>L5-3</v>
      </c>
    </row>
    <row r="164" spans="1:4" x14ac:dyDescent="0.3">
      <c r="A164" s="137" t="s">
        <v>892</v>
      </c>
      <c r="B164" s="137" t="s">
        <v>52</v>
      </c>
      <c r="C164" s="137">
        <v>4</v>
      </c>
      <c r="D164" s="133" t="str">
        <f t="shared" si="2"/>
        <v>L5-4</v>
      </c>
    </row>
    <row r="165" spans="1:4" x14ac:dyDescent="0.3">
      <c r="A165" s="137" t="s">
        <v>916</v>
      </c>
      <c r="B165" s="137" t="s">
        <v>52</v>
      </c>
      <c r="C165" s="137">
        <v>4</v>
      </c>
      <c r="D165" s="133" t="str">
        <f t="shared" si="2"/>
        <v>L5-4</v>
      </c>
    </row>
    <row r="166" spans="1:4" x14ac:dyDescent="0.3">
      <c r="A166" s="137" t="s">
        <v>489</v>
      </c>
      <c r="B166" s="137" t="s">
        <v>52</v>
      </c>
      <c r="C166" s="137">
        <v>5</v>
      </c>
      <c r="D166" s="133" t="str">
        <f t="shared" si="2"/>
        <v>L5-5</v>
      </c>
    </row>
    <row r="167" spans="1:4" x14ac:dyDescent="0.3">
      <c r="A167" s="137" t="s">
        <v>499</v>
      </c>
      <c r="B167" s="137" t="s">
        <v>52</v>
      </c>
      <c r="C167" s="137">
        <v>5</v>
      </c>
      <c r="D167" s="133" t="str">
        <f t="shared" si="2"/>
        <v>L5-5</v>
      </c>
    </row>
    <row r="168" spans="1:4" x14ac:dyDescent="0.3">
      <c r="A168" s="137" t="s">
        <v>503</v>
      </c>
      <c r="B168" s="137" t="s">
        <v>52</v>
      </c>
      <c r="C168" s="137">
        <v>5</v>
      </c>
      <c r="D168" s="133" t="str">
        <f t="shared" si="2"/>
        <v>L5-5</v>
      </c>
    </row>
    <row r="169" spans="1:4" x14ac:dyDescent="0.3">
      <c r="A169" s="137" t="s">
        <v>495</v>
      </c>
      <c r="B169" s="137" t="s">
        <v>52</v>
      </c>
      <c r="C169" s="137">
        <v>5</v>
      </c>
      <c r="D169" s="133" t="str">
        <f t="shared" si="2"/>
        <v>L5-5</v>
      </c>
    </row>
    <row r="170" spans="1:4" x14ac:dyDescent="0.3">
      <c r="A170" s="137" t="s">
        <v>483</v>
      </c>
      <c r="B170" s="137" t="s">
        <v>52</v>
      </c>
      <c r="C170" s="137">
        <v>5</v>
      </c>
      <c r="D170" s="133" t="str">
        <f t="shared" si="2"/>
        <v>L5-5</v>
      </c>
    </row>
    <row r="171" spans="1:4" x14ac:dyDescent="0.3">
      <c r="A171" s="137" t="s">
        <v>487</v>
      </c>
      <c r="B171" s="137" t="s">
        <v>52</v>
      </c>
      <c r="C171" s="137">
        <v>5</v>
      </c>
      <c r="D171" s="133" t="str">
        <f t="shared" si="2"/>
        <v>L5-5</v>
      </c>
    </row>
    <row r="172" spans="1:4" x14ac:dyDescent="0.3">
      <c r="A172" s="137" t="s">
        <v>520</v>
      </c>
      <c r="B172" s="137" t="s">
        <v>52</v>
      </c>
      <c r="C172" s="137">
        <v>5</v>
      </c>
      <c r="D172" s="133" t="str">
        <f t="shared" si="2"/>
        <v>L5-5</v>
      </c>
    </row>
    <row r="173" spans="1:4" x14ac:dyDescent="0.3">
      <c r="A173" s="137" t="s">
        <v>532</v>
      </c>
      <c r="B173" s="137" t="s">
        <v>52</v>
      </c>
      <c r="C173" s="137">
        <v>5</v>
      </c>
      <c r="D173" s="133" t="str">
        <f t="shared" si="2"/>
        <v>L5-5</v>
      </c>
    </row>
    <row r="174" spans="1:4" x14ac:dyDescent="0.3">
      <c r="A174" s="137" t="s">
        <v>534</v>
      </c>
      <c r="B174" s="137" t="s">
        <v>52</v>
      </c>
      <c r="C174" s="137">
        <v>5</v>
      </c>
      <c r="D174" s="133" t="str">
        <f t="shared" si="2"/>
        <v>L5-5</v>
      </c>
    </row>
    <row r="175" spans="1:4" x14ac:dyDescent="0.3">
      <c r="A175" s="137" t="s">
        <v>536</v>
      </c>
      <c r="B175" s="137" t="s">
        <v>52</v>
      </c>
      <c r="C175" s="137">
        <v>5</v>
      </c>
      <c r="D175" s="133" t="str">
        <f t="shared" si="2"/>
        <v>L5-5</v>
      </c>
    </row>
    <row r="176" spans="1:4" x14ac:dyDescent="0.3">
      <c r="A176" s="137" t="s">
        <v>501</v>
      </c>
      <c r="B176" s="137" t="s">
        <v>52</v>
      </c>
      <c r="C176" s="137">
        <v>5</v>
      </c>
      <c r="D176" s="133" t="str">
        <f t="shared" si="2"/>
        <v>L5-5</v>
      </c>
    </row>
    <row r="177" spans="1:4" x14ac:dyDescent="0.3">
      <c r="A177" s="137" t="s">
        <v>512</v>
      </c>
      <c r="B177" s="137" t="s">
        <v>52</v>
      </c>
      <c r="C177" s="137">
        <v>5</v>
      </c>
      <c r="D177" s="133" t="str">
        <f t="shared" si="2"/>
        <v>L5-5</v>
      </c>
    </row>
    <row r="178" spans="1:4" x14ac:dyDescent="0.3">
      <c r="A178" s="137" t="s">
        <v>514</v>
      </c>
      <c r="B178" s="137" t="s">
        <v>52</v>
      </c>
      <c r="C178" s="137">
        <v>5</v>
      </c>
      <c r="D178" s="133" t="str">
        <f t="shared" si="2"/>
        <v>L5-5</v>
      </c>
    </row>
    <row r="179" spans="1:4" x14ac:dyDescent="0.3">
      <c r="A179" s="137" t="s">
        <v>522</v>
      </c>
      <c r="B179" s="137" t="s">
        <v>52</v>
      </c>
      <c r="C179" s="137">
        <v>5</v>
      </c>
      <c r="D179" s="133" t="str">
        <f t="shared" si="2"/>
        <v>L5-5</v>
      </c>
    </row>
    <row r="180" spans="1:4" x14ac:dyDescent="0.3">
      <c r="A180" s="137" t="s">
        <v>497</v>
      </c>
      <c r="B180" s="137" t="s">
        <v>52</v>
      </c>
      <c r="C180" s="137">
        <v>5</v>
      </c>
      <c r="D180" s="133" t="str">
        <f t="shared" si="2"/>
        <v>L5-5</v>
      </c>
    </row>
    <row r="181" spans="1:4" x14ac:dyDescent="0.3">
      <c r="A181" s="137" t="s">
        <v>524</v>
      </c>
      <c r="B181" s="137" t="s">
        <v>52</v>
      </c>
      <c r="C181" s="137">
        <v>5</v>
      </c>
      <c r="D181" s="133" t="str">
        <f t="shared" si="2"/>
        <v>L5-5</v>
      </c>
    </row>
    <row r="182" spans="1:4" x14ac:dyDescent="0.3">
      <c r="A182" s="137" t="s">
        <v>493</v>
      </c>
      <c r="B182" s="137" t="s">
        <v>52</v>
      </c>
      <c r="C182" s="137">
        <v>5</v>
      </c>
      <c r="D182" s="133" t="str">
        <f t="shared" si="2"/>
        <v>L5-5</v>
      </c>
    </row>
    <row r="183" spans="1:4" x14ac:dyDescent="0.3">
      <c r="A183" s="137" t="s">
        <v>420</v>
      </c>
      <c r="B183" s="137" t="s">
        <v>54</v>
      </c>
      <c r="C183" s="137">
        <v>1</v>
      </c>
      <c r="D183" s="133" t="str">
        <f t="shared" si="2"/>
        <v>L6-1</v>
      </c>
    </row>
    <row r="184" spans="1:4" x14ac:dyDescent="0.3">
      <c r="A184" s="137" t="s">
        <v>1125</v>
      </c>
      <c r="B184" s="137" t="s">
        <v>54</v>
      </c>
      <c r="C184" s="137">
        <v>1</v>
      </c>
      <c r="D184" s="133" t="str">
        <f t="shared" si="2"/>
        <v>L6-1</v>
      </c>
    </row>
    <row r="185" spans="1:4" x14ac:dyDescent="0.3">
      <c r="A185" s="137" t="s">
        <v>1136</v>
      </c>
      <c r="B185" s="137" t="s">
        <v>54</v>
      </c>
      <c r="C185" s="137">
        <v>1</v>
      </c>
      <c r="D185" s="133" t="str">
        <f t="shared" si="2"/>
        <v>L6-1</v>
      </c>
    </row>
    <row r="186" spans="1:4" x14ac:dyDescent="0.3">
      <c r="A186" s="137" t="s">
        <v>785</v>
      </c>
      <c r="B186" s="137" t="s">
        <v>54</v>
      </c>
      <c r="C186" s="137">
        <v>2</v>
      </c>
      <c r="D186" s="133" t="str">
        <f t="shared" si="2"/>
        <v>L6-2</v>
      </c>
    </row>
    <row r="187" spans="1:4" x14ac:dyDescent="0.3">
      <c r="A187" s="137" t="s">
        <v>789</v>
      </c>
      <c r="B187" s="137" t="s">
        <v>54</v>
      </c>
      <c r="C187" s="137">
        <v>2</v>
      </c>
      <c r="D187" s="133" t="str">
        <f t="shared" si="2"/>
        <v>L6-2</v>
      </c>
    </row>
    <row r="188" spans="1:4" x14ac:dyDescent="0.3">
      <c r="A188" s="137" t="s">
        <v>791</v>
      </c>
      <c r="B188" s="137" t="s">
        <v>54</v>
      </c>
      <c r="C188" s="137">
        <v>2</v>
      </c>
      <c r="D188" s="133" t="str">
        <f t="shared" si="2"/>
        <v>L6-2</v>
      </c>
    </row>
    <row r="189" spans="1:4" x14ac:dyDescent="0.3">
      <c r="A189" s="137" t="s">
        <v>793</v>
      </c>
      <c r="B189" s="137" t="s">
        <v>54</v>
      </c>
      <c r="C189" s="137">
        <v>2</v>
      </c>
      <c r="D189" s="133" t="str">
        <f t="shared" si="2"/>
        <v>L6-2</v>
      </c>
    </row>
    <row r="190" spans="1:4" x14ac:dyDescent="0.3">
      <c r="A190" s="137" t="s">
        <v>795</v>
      </c>
      <c r="B190" s="137" t="s">
        <v>54</v>
      </c>
      <c r="C190" s="137">
        <v>2</v>
      </c>
      <c r="D190" s="133" t="str">
        <f t="shared" si="2"/>
        <v>L6-2</v>
      </c>
    </row>
    <row r="191" spans="1:4" x14ac:dyDescent="0.3">
      <c r="A191" s="137" t="s">
        <v>797</v>
      </c>
      <c r="B191" s="137" t="s">
        <v>54</v>
      </c>
      <c r="C191" s="137">
        <v>2</v>
      </c>
      <c r="D191" s="133" t="str">
        <f t="shared" si="2"/>
        <v>L6-2</v>
      </c>
    </row>
    <row r="192" spans="1:4" x14ac:dyDescent="0.3">
      <c r="A192" s="137" t="s">
        <v>800</v>
      </c>
      <c r="B192" s="137" t="s">
        <v>54</v>
      </c>
      <c r="C192" s="137">
        <v>2</v>
      </c>
      <c r="D192" s="133" t="str">
        <f t="shared" si="2"/>
        <v>L6-2</v>
      </c>
    </row>
    <row r="193" spans="1:4" x14ac:dyDescent="0.3">
      <c r="A193" s="137" t="s">
        <v>802</v>
      </c>
      <c r="B193" s="137" t="s">
        <v>54</v>
      </c>
      <c r="C193" s="137">
        <v>2</v>
      </c>
      <c r="D193" s="133" t="str">
        <f t="shared" si="2"/>
        <v>L6-2</v>
      </c>
    </row>
    <row r="194" spans="1:4" x14ac:dyDescent="0.3">
      <c r="A194" s="137" t="s">
        <v>804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 x14ac:dyDescent="0.3">
      <c r="A195" s="137" t="s">
        <v>547</v>
      </c>
      <c r="B195" s="137" t="s">
        <v>54</v>
      </c>
      <c r="C195" s="137">
        <v>3</v>
      </c>
      <c r="D195" s="133" t="str">
        <f t="shared" si="3"/>
        <v>L6-3</v>
      </c>
    </row>
    <row r="196" spans="1:4" x14ac:dyDescent="0.3">
      <c r="A196" s="137" t="s">
        <v>847</v>
      </c>
      <c r="B196" s="137" t="s">
        <v>54</v>
      </c>
      <c r="C196" s="137">
        <v>3</v>
      </c>
      <c r="D196" s="133" t="str">
        <f t="shared" si="3"/>
        <v>L6-3</v>
      </c>
    </row>
    <row r="197" spans="1:4" x14ac:dyDescent="0.3">
      <c r="A197" s="137" t="s">
        <v>849</v>
      </c>
      <c r="B197" s="137" t="s">
        <v>54</v>
      </c>
      <c r="C197" s="137">
        <v>3</v>
      </c>
      <c r="D197" s="133" t="str">
        <f t="shared" si="3"/>
        <v>L6-3</v>
      </c>
    </row>
    <row r="198" spans="1:4" x14ac:dyDescent="0.3">
      <c r="A198" s="137" t="s">
        <v>1140</v>
      </c>
      <c r="B198" s="137" t="s">
        <v>54</v>
      </c>
      <c r="C198" s="137">
        <v>3</v>
      </c>
      <c r="D198" s="133" t="str">
        <f t="shared" si="3"/>
        <v>L6-3</v>
      </c>
    </row>
    <row r="199" spans="1:4" x14ac:dyDescent="0.3">
      <c r="A199" s="137" t="s">
        <v>1132</v>
      </c>
      <c r="B199" s="137" t="s">
        <v>54</v>
      </c>
      <c r="C199" s="137">
        <v>4</v>
      </c>
      <c r="D199" s="133" t="str">
        <f t="shared" si="3"/>
        <v>L6-4</v>
      </c>
    </row>
    <row r="200" spans="1:4" x14ac:dyDescent="0.3">
      <c r="A200" s="137" t="s">
        <v>1113</v>
      </c>
      <c r="B200" s="137" t="s">
        <v>54</v>
      </c>
      <c r="C200" s="137">
        <v>4</v>
      </c>
      <c r="D200" s="133" t="str">
        <f t="shared" si="3"/>
        <v>L6-4</v>
      </c>
    </row>
    <row r="201" spans="1:4" x14ac:dyDescent="0.3">
      <c r="A201" s="137" t="s">
        <v>1121</v>
      </c>
      <c r="B201" s="137" t="s">
        <v>54</v>
      </c>
      <c r="C201" s="137">
        <v>4</v>
      </c>
      <c r="D201" s="133" t="str">
        <f t="shared" si="3"/>
        <v>L6-4</v>
      </c>
    </row>
    <row r="202" spans="1:4" x14ac:dyDescent="0.3">
      <c r="A202" s="137" t="s">
        <v>1138</v>
      </c>
      <c r="B202" s="137" t="s">
        <v>54</v>
      </c>
      <c r="C202" s="137">
        <v>4</v>
      </c>
      <c r="D202" s="133" t="str">
        <f t="shared" si="3"/>
        <v>L6-4</v>
      </c>
    </row>
    <row r="203" spans="1:4" x14ac:dyDescent="0.3">
      <c r="A203" s="137" t="s">
        <v>625</v>
      </c>
      <c r="B203" s="137" t="s">
        <v>54</v>
      </c>
      <c r="C203" s="137">
        <v>5</v>
      </c>
      <c r="D203" s="133" t="str">
        <f t="shared" si="3"/>
        <v>L6-5</v>
      </c>
    </row>
    <row r="204" spans="1:4" x14ac:dyDescent="0.3">
      <c r="A204" s="137" t="s">
        <v>1063</v>
      </c>
      <c r="B204" s="137" t="s">
        <v>54</v>
      </c>
      <c r="C204" s="137">
        <v>5</v>
      </c>
      <c r="D204" s="133" t="str">
        <f t="shared" si="3"/>
        <v>L6-5</v>
      </c>
    </row>
    <row r="205" spans="1:4" x14ac:dyDescent="0.3">
      <c r="A205" s="137" t="s">
        <v>2156</v>
      </c>
      <c r="B205" s="137" t="s">
        <v>54</v>
      </c>
      <c r="C205" s="137">
        <v>5</v>
      </c>
      <c r="D205" s="133" t="str">
        <f t="shared" si="3"/>
        <v>L6-5</v>
      </c>
    </row>
    <row r="206" spans="1:4" x14ac:dyDescent="0.3">
      <c r="A206" s="138" t="s">
        <v>1065</v>
      </c>
      <c r="B206" s="137" t="s">
        <v>54</v>
      </c>
      <c r="C206" s="137">
        <v>5</v>
      </c>
      <c r="D206" s="133" t="str">
        <f t="shared" si="3"/>
        <v>L6-5</v>
      </c>
    </row>
    <row r="207" spans="1:4" x14ac:dyDescent="0.3">
      <c r="A207" s="138" t="s">
        <v>1068</v>
      </c>
      <c r="B207" s="137" t="s">
        <v>54</v>
      </c>
      <c r="C207" s="137">
        <v>5</v>
      </c>
      <c r="D207" s="133" t="str">
        <f t="shared" si="3"/>
        <v>L6-5</v>
      </c>
    </row>
    <row r="208" spans="1:4" x14ac:dyDescent="0.3">
      <c r="A208" s="138" t="s">
        <v>1071</v>
      </c>
      <c r="B208" s="137" t="s">
        <v>54</v>
      </c>
      <c r="C208" s="137">
        <v>5</v>
      </c>
      <c r="D208" s="133" t="str">
        <f t="shared" si="3"/>
        <v>L6-5</v>
      </c>
    </row>
    <row r="209" spans="1:4" x14ac:dyDescent="0.3">
      <c r="A209" s="138" t="s">
        <v>1073</v>
      </c>
      <c r="B209" s="137" t="s">
        <v>54</v>
      </c>
      <c r="C209" s="137">
        <v>5</v>
      </c>
      <c r="D209" s="133" t="str">
        <f t="shared" si="3"/>
        <v>L6-5</v>
      </c>
    </row>
    <row r="210" spans="1:4" x14ac:dyDescent="0.3">
      <c r="A210" s="137" t="s">
        <v>555</v>
      </c>
      <c r="B210" s="137" t="s">
        <v>54</v>
      </c>
      <c r="C210" s="137">
        <v>6</v>
      </c>
      <c r="D210" s="133" t="str">
        <f t="shared" si="3"/>
        <v>L6-6</v>
      </c>
    </row>
    <row r="211" spans="1:4" x14ac:dyDescent="0.3">
      <c r="A211" s="137" t="s">
        <v>588</v>
      </c>
      <c r="B211" s="137" t="s">
        <v>54</v>
      </c>
      <c r="C211" s="137">
        <v>6</v>
      </c>
      <c r="D211" s="133" t="str">
        <f t="shared" si="3"/>
        <v>L6-6</v>
      </c>
    </row>
    <row r="212" spans="1:4" x14ac:dyDescent="0.3">
      <c r="A212" s="137" t="s">
        <v>570</v>
      </c>
      <c r="B212" s="137" t="s">
        <v>54</v>
      </c>
      <c r="C212" s="137">
        <v>6</v>
      </c>
      <c r="D212" s="133" t="str">
        <f t="shared" si="3"/>
        <v>L6-6</v>
      </c>
    </row>
    <row r="213" spans="1:4" x14ac:dyDescent="0.3">
      <c r="A213" s="137" t="s">
        <v>551</v>
      </c>
      <c r="B213" s="137" t="s">
        <v>54</v>
      </c>
      <c r="C213" s="137">
        <v>6</v>
      </c>
      <c r="D213" s="133" t="str">
        <f t="shared" si="3"/>
        <v>L6-6</v>
      </c>
    </row>
    <row r="214" spans="1:4" x14ac:dyDescent="0.3">
      <c r="A214" s="137" t="s">
        <v>597</v>
      </c>
      <c r="B214" s="137" t="s">
        <v>54</v>
      </c>
      <c r="C214" s="137">
        <v>6</v>
      </c>
      <c r="D214" s="133" t="str">
        <f t="shared" si="3"/>
        <v>L6-6</v>
      </c>
    </row>
    <row r="215" spans="1:4" x14ac:dyDescent="0.3">
      <c r="A215" s="137" t="s">
        <v>602</v>
      </c>
      <c r="B215" s="137" t="s">
        <v>54</v>
      </c>
      <c r="C215" s="137">
        <v>6</v>
      </c>
      <c r="D215" s="133" t="str">
        <f t="shared" si="3"/>
        <v>L6-6</v>
      </c>
    </row>
    <row r="216" spans="1:4" x14ac:dyDescent="0.3">
      <c r="A216" s="137" t="s">
        <v>577</v>
      </c>
      <c r="B216" s="137" t="s">
        <v>54</v>
      </c>
      <c r="C216" s="137">
        <v>6</v>
      </c>
      <c r="D216" s="133" t="str">
        <f t="shared" si="3"/>
        <v>L6-6</v>
      </c>
    </row>
    <row r="217" spans="1:4" x14ac:dyDescent="0.3">
      <c r="A217" s="137" t="s">
        <v>1117</v>
      </c>
      <c r="B217" s="137" t="s">
        <v>54</v>
      </c>
      <c r="C217" s="137">
        <v>6</v>
      </c>
      <c r="D217" s="133" t="str">
        <f t="shared" si="3"/>
        <v>L6-6</v>
      </c>
    </row>
    <row r="218" spans="1:4" x14ac:dyDescent="0.3">
      <c r="A218" s="137" t="s">
        <v>237</v>
      </c>
      <c r="B218" s="137" t="s">
        <v>54</v>
      </c>
      <c r="C218" s="137">
        <v>6</v>
      </c>
      <c r="D218" s="133" t="str">
        <f t="shared" si="3"/>
        <v>L6-6</v>
      </c>
    </row>
    <row r="219" spans="1:4" x14ac:dyDescent="0.3">
      <c r="A219" s="137" t="s">
        <v>608</v>
      </c>
      <c r="B219" s="137" t="s">
        <v>54</v>
      </c>
      <c r="C219" s="137">
        <v>7</v>
      </c>
      <c r="D219" s="133" t="str">
        <f t="shared" si="3"/>
        <v>L6-7</v>
      </c>
    </row>
    <row r="220" spans="1:4" x14ac:dyDescent="0.3">
      <c r="A220" s="137" t="s">
        <v>1127</v>
      </c>
      <c r="B220" s="137" t="s">
        <v>54</v>
      </c>
      <c r="C220" s="137">
        <v>7</v>
      </c>
      <c r="D220" s="133" t="str">
        <f t="shared" si="3"/>
        <v>L6-7</v>
      </c>
    </row>
    <row r="221" spans="1:4" x14ac:dyDescent="0.3">
      <c r="A221" s="137" t="s">
        <v>613</v>
      </c>
      <c r="B221" s="137" t="s">
        <v>54</v>
      </c>
      <c r="C221" s="137">
        <v>7</v>
      </c>
      <c r="D221" s="133" t="str">
        <f t="shared" si="3"/>
        <v>L6-7</v>
      </c>
    </row>
    <row r="222" spans="1:4" x14ac:dyDescent="0.3">
      <c r="A222" s="137" t="s">
        <v>593</v>
      </c>
      <c r="B222" s="137" t="s">
        <v>54</v>
      </c>
      <c r="C222" s="137">
        <v>7</v>
      </c>
      <c r="D222" s="133" t="str">
        <f t="shared" si="3"/>
        <v>L6-7</v>
      </c>
    </row>
    <row r="223" spans="1:4" x14ac:dyDescent="0.3">
      <c r="A223" s="137" t="s">
        <v>583</v>
      </c>
      <c r="B223" s="137" t="s">
        <v>54</v>
      </c>
      <c r="C223" s="137">
        <v>7</v>
      </c>
      <c r="D223" s="133" t="str">
        <f t="shared" si="3"/>
        <v>L6-7</v>
      </c>
    </row>
    <row r="224" spans="1:4" x14ac:dyDescent="0.3">
      <c r="A224" s="137" t="s">
        <v>561</v>
      </c>
      <c r="B224" s="137" t="s">
        <v>54</v>
      </c>
      <c r="C224" s="137">
        <v>7</v>
      </c>
      <c r="D224" s="133" t="str">
        <f t="shared" si="3"/>
        <v>L6-7</v>
      </c>
    </row>
    <row r="225" spans="1:4" x14ac:dyDescent="0.3">
      <c r="A225" s="137" t="s">
        <v>566</v>
      </c>
      <c r="B225" s="137" t="s">
        <v>54</v>
      </c>
      <c r="C225" s="137">
        <v>7</v>
      </c>
      <c r="D225" s="133" t="str">
        <f t="shared" si="3"/>
        <v>L6-7</v>
      </c>
    </row>
    <row r="226" spans="1:4" x14ac:dyDescent="0.3">
      <c r="A226" s="137" t="s">
        <v>619</v>
      </c>
      <c r="B226" s="137" t="s">
        <v>54</v>
      </c>
      <c r="C226" s="137">
        <v>7</v>
      </c>
      <c r="D226" s="133" t="str">
        <f t="shared" si="3"/>
        <v>L6-7</v>
      </c>
    </row>
    <row r="227" spans="1:4" x14ac:dyDescent="0.3">
      <c r="A227" s="137" t="s">
        <v>1055</v>
      </c>
      <c r="B227" s="137" t="s">
        <v>54</v>
      </c>
      <c r="C227" s="137">
        <v>7</v>
      </c>
      <c r="D227" s="133" t="str">
        <f t="shared" si="3"/>
        <v>L6-7</v>
      </c>
    </row>
    <row r="228" spans="1:4" x14ac:dyDescent="0.3">
      <c r="A228" s="137" t="s">
        <v>1019</v>
      </c>
      <c r="B228" s="137" t="s">
        <v>54</v>
      </c>
      <c r="C228" s="137">
        <v>7</v>
      </c>
      <c r="D228" s="133" t="str">
        <f t="shared" si="3"/>
        <v>L6-7</v>
      </c>
    </row>
    <row r="229" spans="1:4" x14ac:dyDescent="0.3">
      <c r="A229" s="137" t="s">
        <v>1477</v>
      </c>
      <c r="B229" s="137" t="s">
        <v>54</v>
      </c>
      <c r="C229" s="137">
        <v>7</v>
      </c>
      <c r="D229" s="133" t="str">
        <f t="shared" si="3"/>
        <v>L6-7</v>
      </c>
    </row>
    <row r="230" spans="1:4" x14ac:dyDescent="0.3">
      <c r="A230" s="137" t="s">
        <v>1047</v>
      </c>
      <c r="B230" s="137" t="s">
        <v>54</v>
      </c>
      <c r="C230" s="137">
        <v>7</v>
      </c>
      <c r="D230" s="133" t="str">
        <f t="shared" si="3"/>
        <v>L6-7</v>
      </c>
    </row>
    <row r="231" spans="1:4" x14ac:dyDescent="0.3">
      <c r="A231" s="137" t="s">
        <v>538</v>
      </c>
      <c r="B231" s="137" t="s">
        <v>54</v>
      </c>
      <c r="C231" s="137">
        <v>7</v>
      </c>
      <c r="D231" s="133" t="str">
        <f t="shared" si="3"/>
        <v>L6-7</v>
      </c>
    </row>
    <row r="232" spans="1:4" x14ac:dyDescent="0.3">
      <c r="A232" s="137" t="s">
        <v>545</v>
      </c>
      <c r="B232" s="137" t="s">
        <v>54</v>
      </c>
      <c r="C232" s="137">
        <v>7</v>
      </c>
      <c r="D232" s="133" t="str">
        <f t="shared" si="3"/>
        <v>L6-7</v>
      </c>
    </row>
    <row r="233" spans="1:4" x14ac:dyDescent="0.3">
      <c r="A233" s="137" t="s">
        <v>1059</v>
      </c>
      <c r="B233" s="137" t="s">
        <v>54</v>
      </c>
      <c r="C233" s="137">
        <v>7</v>
      </c>
      <c r="D233" s="133" t="str">
        <f t="shared" si="3"/>
        <v>L6-7</v>
      </c>
    </row>
    <row r="234" spans="1:4" x14ac:dyDescent="0.3">
      <c r="A234" s="137" t="s">
        <v>772</v>
      </c>
      <c r="B234" s="137" t="s">
        <v>54</v>
      </c>
      <c r="C234" s="137">
        <v>8</v>
      </c>
      <c r="D234" s="133" t="str">
        <f t="shared" si="3"/>
        <v>L6-8</v>
      </c>
    </row>
    <row r="235" spans="1:4" x14ac:dyDescent="0.3">
      <c r="A235" s="137" t="s">
        <v>774</v>
      </c>
      <c r="B235" s="137" t="s">
        <v>54</v>
      </c>
      <c r="C235" s="137">
        <v>8</v>
      </c>
      <c r="D235" s="133" t="str">
        <f t="shared" si="3"/>
        <v>L6-8</v>
      </c>
    </row>
    <row r="236" spans="1:4" x14ac:dyDescent="0.3">
      <c r="A236" s="137" t="s">
        <v>1399</v>
      </c>
      <c r="B236" s="137" t="s">
        <v>55</v>
      </c>
      <c r="C236" s="137">
        <v>1</v>
      </c>
      <c r="D236" s="133" t="str">
        <f t="shared" si="3"/>
        <v>L7-1</v>
      </c>
    </row>
    <row r="237" spans="1:4" x14ac:dyDescent="0.3">
      <c r="A237" s="137" t="s">
        <v>1380</v>
      </c>
      <c r="B237" s="137" t="s">
        <v>55</v>
      </c>
      <c r="C237" s="137">
        <v>2</v>
      </c>
      <c r="D237" s="133" t="str">
        <f t="shared" si="3"/>
        <v>L7-2</v>
      </c>
    </row>
    <row r="238" spans="1:4" x14ac:dyDescent="0.3">
      <c r="A238" s="137" t="s">
        <v>2512</v>
      </c>
      <c r="B238" s="137" t="s">
        <v>55</v>
      </c>
      <c r="C238" s="137">
        <v>2</v>
      </c>
      <c r="D238" s="133" t="str">
        <f t="shared" si="3"/>
        <v>L7-2</v>
      </c>
    </row>
    <row r="239" spans="1:4" x14ac:dyDescent="0.3">
      <c r="A239" s="137" t="s">
        <v>1393</v>
      </c>
      <c r="B239" s="137" t="s">
        <v>55</v>
      </c>
      <c r="C239" s="137">
        <v>2</v>
      </c>
      <c r="D239" s="133" t="str">
        <f t="shared" si="3"/>
        <v>L7-2</v>
      </c>
    </row>
    <row r="240" spans="1:4" x14ac:dyDescent="0.3">
      <c r="A240" s="137" t="s">
        <v>1395</v>
      </c>
      <c r="B240" s="137" t="s">
        <v>55</v>
      </c>
      <c r="C240" s="137">
        <v>2</v>
      </c>
      <c r="D240" s="133" t="str">
        <f t="shared" si="3"/>
        <v>L7-2</v>
      </c>
    </row>
    <row r="241" spans="1:4" x14ac:dyDescent="0.3">
      <c r="A241" s="137" t="s">
        <v>1397</v>
      </c>
      <c r="B241" s="137" t="s">
        <v>55</v>
      </c>
      <c r="C241" s="137">
        <v>2</v>
      </c>
      <c r="D241" s="133" t="str">
        <f t="shared" si="3"/>
        <v>L7-2</v>
      </c>
    </row>
    <row r="242" spans="1:4" x14ac:dyDescent="0.3">
      <c r="A242" s="137" t="s">
        <v>1385</v>
      </c>
      <c r="B242" s="137" t="s">
        <v>55</v>
      </c>
      <c r="C242" s="137">
        <v>2</v>
      </c>
      <c r="D242" s="133" t="str">
        <f t="shared" si="3"/>
        <v>L7-2</v>
      </c>
    </row>
    <row r="243" spans="1:4" x14ac:dyDescent="0.3">
      <c r="A243" s="137" t="s">
        <v>1389</v>
      </c>
      <c r="B243" s="137" t="s">
        <v>55</v>
      </c>
      <c r="C243" s="137">
        <v>2</v>
      </c>
      <c r="D243" s="133" t="str">
        <f t="shared" si="3"/>
        <v>L7-2</v>
      </c>
    </row>
    <row r="244" spans="1:4" x14ac:dyDescent="0.3">
      <c r="A244" s="137" t="s">
        <v>924</v>
      </c>
      <c r="B244" s="137" t="s">
        <v>56</v>
      </c>
      <c r="C244" s="137">
        <v>1</v>
      </c>
      <c r="D244" s="133" t="str">
        <f t="shared" si="3"/>
        <v>L8-1</v>
      </c>
    </row>
    <row r="245" spans="1:4" x14ac:dyDescent="0.3">
      <c r="A245" s="137" t="s">
        <v>1464</v>
      </c>
      <c r="B245" s="137" t="s">
        <v>56</v>
      </c>
      <c r="C245" s="137">
        <v>1</v>
      </c>
      <c r="D245" s="133" t="str">
        <f t="shared" si="3"/>
        <v>L8-1</v>
      </c>
    </row>
    <row r="246" spans="1:4" x14ac:dyDescent="0.3">
      <c r="A246" s="137" t="s">
        <v>2513</v>
      </c>
      <c r="B246" s="137" t="s">
        <v>56</v>
      </c>
      <c r="C246" s="137">
        <v>1</v>
      </c>
      <c r="D246" s="133" t="str">
        <f t="shared" si="3"/>
        <v>L8-1</v>
      </c>
    </row>
    <row r="247" spans="1:4" x14ac:dyDescent="0.3">
      <c r="A247" s="137" t="s">
        <v>947</v>
      </c>
      <c r="B247" s="137" t="s">
        <v>56</v>
      </c>
      <c r="C247" s="137">
        <v>2</v>
      </c>
      <c r="D247" s="133" t="str">
        <f t="shared" si="3"/>
        <v>L8-2</v>
      </c>
    </row>
    <row r="248" spans="1:4" x14ac:dyDescent="0.3">
      <c r="A248" s="137" t="s">
        <v>953</v>
      </c>
      <c r="B248" s="137" t="s">
        <v>56</v>
      </c>
      <c r="C248" s="137">
        <v>2</v>
      </c>
      <c r="D248" s="133" t="str">
        <f t="shared" si="3"/>
        <v>L8-2</v>
      </c>
    </row>
    <row r="249" spans="1:4" x14ac:dyDescent="0.3">
      <c r="A249" s="137" t="s">
        <v>945</v>
      </c>
      <c r="B249" s="137" t="s">
        <v>56</v>
      </c>
      <c r="C249" s="137">
        <v>2</v>
      </c>
      <c r="D249" s="133" t="str">
        <f t="shared" si="3"/>
        <v>L8-2</v>
      </c>
    </row>
    <row r="250" spans="1:4" x14ac:dyDescent="0.3">
      <c r="A250" s="137" t="s">
        <v>956</v>
      </c>
      <c r="B250" s="137" t="s">
        <v>56</v>
      </c>
      <c r="C250" s="137">
        <v>2</v>
      </c>
      <c r="D250" s="133" t="str">
        <f t="shared" si="3"/>
        <v>L8-2</v>
      </c>
    </row>
    <row r="251" spans="1:4" x14ac:dyDescent="0.3">
      <c r="A251" s="137" t="s">
        <v>961</v>
      </c>
      <c r="B251" s="137" t="s">
        <v>56</v>
      </c>
      <c r="C251" s="137">
        <v>2</v>
      </c>
      <c r="D251" s="133" t="str">
        <f t="shared" si="3"/>
        <v>L8-2</v>
      </c>
    </row>
    <row r="252" spans="1:4" x14ac:dyDescent="0.3">
      <c r="A252" s="137" t="s">
        <v>951</v>
      </c>
      <c r="B252" s="137" t="s">
        <v>56</v>
      </c>
      <c r="C252" s="137">
        <v>2</v>
      </c>
      <c r="D252" s="133" t="str">
        <f t="shared" si="3"/>
        <v>L8-2</v>
      </c>
    </row>
    <row r="253" spans="1:4" x14ac:dyDescent="0.3">
      <c r="A253" s="137" t="s">
        <v>1142</v>
      </c>
      <c r="B253" s="137" t="s">
        <v>56</v>
      </c>
      <c r="C253" s="137">
        <v>3</v>
      </c>
      <c r="D253" s="133" t="str">
        <f t="shared" si="3"/>
        <v>L8-3</v>
      </c>
    </row>
    <row r="254" spans="1:4" x14ac:dyDescent="0.3">
      <c r="A254" s="137" t="s">
        <v>1293</v>
      </c>
      <c r="B254" s="137" t="s">
        <v>56</v>
      </c>
      <c r="C254" s="137">
        <v>3</v>
      </c>
      <c r="D254" s="133" t="str">
        <f t="shared" si="3"/>
        <v>L8-3</v>
      </c>
    </row>
    <row r="255" spans="1:4" x14ac:dyDescent="0.3">
      <c r="A255" s="137" t="s">
        <v>1295</v>
      </c>
      <c r="B255" s="137" t="s">
        <v>56</v>
      </c>
      <c r="C255" s="137">
        <v>3</v>
      </c>
      <c r="D255" s="133" t="str">
        <f t="shared" si="3"/>
        <v>L8-3</v>
      </c>
    </row>
    <row r="256" spans="1:4" x14ac:dyDescent="0.3">
      <c r="A256" s="137" t="s">
        <v>1297</v>
      </c>
      <c r="B256" s="137" t="s">
        <v>56</v>
      </c>
      <c r="C256" s="137">
        <v>3</v>
      </c>
      <c r="D256" s="133" t="str">
        <f t="shared" si="3"/>
        <v>L8-3</v>
      </c>
    </row>
    <row r="257" spans="1:4" x14ac:dyDescent="0.3">
      <c r="A257" s="137" t="s">
        <v>1299</v>
      </c>
      <c r="B257" s="137" t="s">
        <v>56</v>
      </c>
      <c r="C257" s="137">
        <v>3</v>
      </c>
      <c r="D257" s="133" t="str">
        <f t="shared" si="3"/>
        <v>L8-3</v>
      </c>
    </row>
    <row r="258" spans="1:4" x14ac:dyDescent="0.3">
      <c r="A258" s="137" t="s">
        <v>1301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 x14ac:dyDescent="0.3">
      <c r="A259" s="137" t="s">
        <v>1303</v>
      </c>
      <c r="B259" s="137" t="s">
        <v>56</v>
      </c>
      <c r="C259" s="137">
        <v>3</v>
      </c>
      <c r="D259" s="133" t="str">
        <f t="shared" si="4"/>
        <v>L8-3</v>
      </c>
    </row>
    <row r="260" spans="1:4" x14ac:dyDescent="0.3">
      <c r="A260" s="137" t="s">
        <v>1305</v>
      </c>
      <c r="B260" s="137" t="s">
        <v>56</v>
      </c>
      <c r="C260" s="137">
        <v>3</v>
      </c>
      <c r="D260" s="133" t="str">
        <f t="shared" si="4"/>
        <v>L8-3</v>
      </c>
    </row>
    <row r="261" spans="1:4" x14ac:dyDescent="0.3">
      <c r="A261" s="137" t="s">
        <v>1307</v>
      </c>
      <c r="B261" s="137" t="s">
        <v>56</v>
      </c>
      <c r="C261" s="137">
        <v>3</v>
      </c>
      <c r="D261" s="133" t="str">
        <f t="shared" si="4"/>
        <v>L8-3</v>
      </c>
    </row>
    <row r="262" spans="1:4" x14ac:dyDescent="0.3">
      <c r="A262" s="137" t="s">
        <v>1309</v>
      </c>
      <c r="B262" s="137" t="s">
        <v>56</v>
      </c>
      <c r="C262" s="137">
        <v>3</v>
      </c>
      <c r="D262" s="133" t="str">
        <f t="shared" si="4"/>
        <v>L8-3</v>
      </c>
    </row>
    <row r="263" spans="1:4" x14ac:dyDescent="0.3">
      <c r="A263" s="137" t="s">
        <v>1311</v>
      </c>
      <c r="B263" s="137" t="s">
        <v>56</v>
      </c>
      <c r="C263" s="137">
        <v>3</v>
      </c>
      <c r="D263" s="133" t="str">
        <f t="shared" si="4"/>
        <v>L8-3</v>
      </c>
    </row>
    <row r="264" spans="1:4" x14ac:dyDescent="0.3">
      <c r="A264" s="137" t="s">
        <v>1313</v>
      </c>
      <c r="B264" s="137" t="s">
        <v>56</v>
      </c>
      <c r="C264" s="137">
        <v>3</v>
      </c>
      <c r="D264" s="133" t="str">
        <f t="shared" si="4"/>
        <v>L8-3</v>
      </c>
    </row>
    <row r="265" spans="1:4" x14ac:dyDescent="0.3">
      <c r="A265" s="137" t="s">
        <v>1315</v>
      </c>
      <c r="B265" s="137" t="s">
        <v>56</v>
      </c>
      <c r="C265" s="137">
        <v>3</v>
      </c>
      <c r="D265" s="133" t="str">
        <f t="shared" si="4"/>
        <v>L8-3</v>
      </c>
    </row>
    <row r="266" spans="1:4" x14ac:dyDescent="0.3">
      <c r="A266" s="137" t="s">
        <v>1317</v>
      </c>
      <c r="B266" s="137" t="s">
        <v>56</v>
      </c>
      <c r="C266" s="137">
        <v>3</v>
      </c>
      <c r="D266" s="133" t="str">
        <f t="shared" si="4"/>
        <v>L8-3</v>
      </c>
    </row>
    <row r="267" spans="1:4" x14ac:dyDescent="0.3">
      <c r="A267" s="137" t="s">
        <v>1319</v>
      </c>
      <c r="B267" s="137" t="s">
        <v>56</v>
      </c>
      <c r="C267" s="137">
        <v>3</v>
      </c>
      <c r="D267" s="133" t="str">
        <f t="shared" si="4"/>
        <v>L8-3</v>
      </c>
    </row>
    <row r="268" spans="1:4" x14ac:dyDescent="0.3">
      <c r="A268" s="137" t="s">
        <v>1321</v>
      </c>
      <c r="B268" s="137" t="s">
        <v>56</v>
      </c>
      <c r="C268" s="137">
        <v>3</v>
      </c>
      <c r="D268" s="133" t="str">
        <f t="shared" si="4"/>
        <v>L8-3</v>
      </c>
    </row>
    <row r="269" spans="1:4" x14ac:dyDescent="0.3">
      <c r="A269" s="137" t="s">
        <v>1323</v>
      </c>
      <c r="B269" s="137" t="s">
        <v>56</v>
      </c>
      <c r="C269" s="137">
        <v>3</v>
      </c>
      <c r="D269" s="133" t="str">
        <f t="shared" si="4"/>
        <v>L8-3</v>
      </c>
    </row>
    <row r="270" spans="1:4" x14ac:dyDescent="0.3">
      <c r="A270" s="137" t="s">
        <v>1325</v>
      </c>
      <c r="B270" s="137" t="s">
        <v>56</v>
      </c>
      <c r="C270" s="137">
        <v>3</v>
      </c>
      <c r="D270" s="133" t="str">
        <f t="shared" si="4"/>
        <v>L8-3</v>
      </c>
    </row>
    <row r="271" spans="1:4" x14ac:dyDescent="0.3">
      <c r="A271" s="137" t="s">
        <v>1327</v>
      </c>
      <c r="B271" s="137" t="s">
        <v>56</v>
      </c>
      <c r="C271" s="137">
        <v>3</v>
      </c>
      <c r="D271" s="133" t="str">
        <f t="shared" si="4"/>
        <v>L8-3</v>
      </c>
    </row>
    <row r="272" spans="1:4" x14ac:dyDescent="0.3">
      <c r="A272" s="137" t="s">
        <v>1329</v>
      </c>
      <c r="B272" s="137" t="s">
        <v>56</v>
      </c>
      <c r="C272" s="137">
        <v>3</v>
      </c>
      <c r="D272" s="133" t="str">
        <f t="shared" si="4"/>
        <v>L8-3</v>
      </c>
    </row>
    <row r="273" spans="1:4" x14ac:dyDescent="0.3">
      <c r="A273" s="137" t="s">
        <v>1331</v>
      </c>
      <c r="B273" s="137" t="s">
        <v>56</v>
      </c>
      <c r="C273" s="137">
        <v>3</v>
      </c>
      <c r="D273" s="133" t="str">
        <f t="shared" si="4"/>
        <v>L8-3</v>
      </c>
    </row>
    <row r="274" spans="1:4" x14ac:dyDescent="0.3">
      <c r="A274" s="137" t="s">
        <v>1333</v>
      </c>
      <c r="B274" s="137" t="s">
        <v>56</v>
      </c>
      <c r="C274" s="137">
        <v>3</v>
      </c>
      <c r="D274" s="133" t="str">
        <f t="shared" si="4"/>
        <v>L8-3</v>
      </c>
    </row>
    <row r="275" spans="1:4" x14ac:dyDescent="0.3">
      <c r="A275" s="137" t="s">
        <v>1335</v>
      </c>
      <c r="B275" s="137" t="s">
        <v>56</v>
      </c>
      <c r="C275" s="137">
        <v>3</v>
      </c>
      <c r="D275" s="133" t="str">
        <f t="shared" si="4"/>
        <v>L8-3</v>
      </c>
    </row>
    <row r="276" spans="1:4" x14ac:dyDescent="0.3">
      <c r="A276" s="137" t="s">
        <v>1337</v>
      </c>
      <c r="B276" s="137" t="s">
        <v>56</v>
      </c>
      <c r="C276" s="137">
        <v>3</v>
      </c>
      <c r="D276" s="133" t="str">
        <f t="shared" si="4"/>
        <v>L8-3</v>
      </c>
    </row>
    <row r="277" spans="1:4" x14ac:dyDescent="0.3">
      <c r="A277" s="137" t="s">
        <v>1339</v>
      </c>
      <c r="B277" s="137" t="s">
        <v>56</v>
      </c>
      <c r="C277" s="137">
        <v>3</v>
      </c>
      <c r="D277" s="133" t="str">
        <f t="shared" si="4"/>
        <v>L8-3</v>
      </c>
    </row>
    <row r="278" spans="1:4" x14ac:dyDescent="0.3">
      <c r="A278" s="137" t="s">
        <v>1341</v>
      </c>
      <c r="B278" s="137" t="s">
        <v>56</v>
      </c>
      <c r="C278" s="137">
        <v>3</v>
      </c>
      <c r="D278" s="133" t="str">
        <f t="shared" si="4"/>
        <v>L8-3</v>
      </c>
    </row>
    <row r="279" spans="1:4" x14ac:dyDescent="0.3">
      <c r="A279" s="137" t="s">
        <v>1345</v>
      </c>
      <c r="B279" s="137" t="s">
        <v>56</v>
      </c>
      <c r="C279" s="137">
        <v>3</v>
      </c>
      <c r="D279" s="133" t="str">
        <f t="shared" si="4"/>
        <v>L8-3</v>
      </c>
    </row>
    <row r="280" spans="1:4" x14ac:dyDescent="0.3">
      <c r="A280" s="137" t="s">
        <v>1347</v>
      </c>
      <c r="B280" s="137" t="s">
        <v>56</v>
      </c>
      <c r="C280" s="137">
        <v>3</v>
      </c>
      <c r="D280" s="133" t="str">
        <f t="shared" si="4"/>
        <v>L8-3</v>
      </c>
    </row>
    <row r="281" spans="1:4" x14ac:dyDescent="0.3">
      <c r="A281" s="137" t="s">
        <v>1349</v>
      </c>
      <c r="B281" s="137" t="s">
        <v>56</v>
      </c>
      <c r="C281" s="137">
        <v>3</v>
      </c>
      <c r="D281" s="133" t="str">
        <f t="shared" si="4"/>
        <v>L8-3</v>
      </c>
    </row>
    <row r="282" spans="1:4" x14ac:dyDescent="0.3">
      <c r="A282" s="137" t="s">
        <v>1351</v>
      </c>
      <c r="B282" s="137" t="s">
        <v>56</v>
      </c>
      <c r="C282" s="137">
        <v>3</v>
      </c>
      <c r="D282" s="133" t="str">
        <f t="shared" si="4"/>
        <v>L8-3</v>
      </c>
    </row>
    <row r="283" spans="1:4" x14ac:dyDescent="0.3">
      <c r="A283" s="137" t="s">
        <v>1353</v>
      </c>
      <c r="B283" s="137" t="s">
        <v>56</v>
      </c>
      <c r="C283" s="137">
        <v>3</v>
      </c>
      <c r="D283" s="133" t="str">
        <f t="shared" si="4"/>
        <v>L8-3</v>
      </c>
    </row>
    <row r="284" spans="1:4" x14ac:dyDescent="0.3">
      <c r="A284" s="137" t="s">
        <v>1355</v>
      </c>
      <c r="B284" s="137" t="s">
        <v>56</v>
      </c>
      <c r="C284" s="137">
        <v>3</v>
      </c>
      <c r="D284" s="133" t="str">
        <f t="shared" si="4"/>
        <v>L8-3</v>
      </c>
    </row>
    <row r="285" spans="1:4" x14ac:dyDescent="0.3">
      <c r="A285" s="137" t="s">
        <v>1357</v>
      </c>
      <c r="B285" s="137" t="s">
        <v>56</v>
      </c>
      <c r="C285" s="137">
        <v>3</v>
      </c>
      <c r="D285" s="133" t="str">
        <f t="shared" si="4"/>
        <v>L8-3</v>
      </c>
    </row>
    <row r="286" spans="1:4" x14ac:dyDescent="0.3">
      <c r="A286" s="137" t="s">
        <v>1359</v>
      </c>
      <c r="B286" s="137" t="s">
        <v>56</v>
      </c>
      <c r="C286" s="137">
        <v>3</v>
      </c>
      <c r="D286" s="133" t="str">
        <f t="shared" si="4"/>
        <v>L8-3</v>
      </c>
    </row>
    <row r="287" spans="1:4" x14ac:dyDescent="0.3">
      <c r="A287" s="137" t="s">
        <v>1361</v>
      </c>
      <c r="B287" s="137" t="s">
        <v>56</v>
      </c>
      <c r="C287" s="137">
        <v>3</v>
      </c>
      <c r="D287" s="133" t="str">
        <f t="shared" si="4"/>
        <v>L8-3</v>
      </c>
    </row>
    <row r="288" spans="1:4" x14ac:dyDescent="0.3">
      <c r="A288" s="137" t="s">
        <v>1363</v>
      </c>
      <c r="B288" s="137" t="s">
        <v>56</v>
      </c>
      <c r="C288" s="137">
        <v>3</v>
      </c>
      <c r="D288" s="133" t="str">
        <f t="shared" si="4"/>
        <v>L8-3</v>
      </c>
    </row>
    <row r="289" spans="1:4" x14ac:dyDescent="0.3">
      <c r="A289" s="137" t="s">
        <v>1365</v>
      </c>
      <c r="B289" s="137" t="s">
        <v>56</v>
      </c>
      <c r="C289" s="137">
        <v>3</v>
      </c>
      <c r="D289" s="133" t="str">
        <f t="shared" si="4"/>
        <v>L8-3</v>
      </c>
    </row>
    <row r="290" spans="1:4" x14ac:dyDescent="0.3">
      <c r="A290" s="138" t="s">
        <v>1217</v>
      </c>
      <c r="B290" s="137" t="s">
        <v>56</v>
      </c>
      <c r="C290" s="137">
        <v>4</v>
      </c>
      <c r="D290" s="133" t="str">
        <f t="shared" si="4"/>
        <v>L8-4</v>
      </c>
    </row>
    <row r="291" spans="1:4" x14ac:dyDescent="0.3">
      <c r="A291" s="137" t="s">
        <v>1375</v>
      </c>
      <c r="B291" s="137" t="s">
        <v>56</v>
      </c>
      <c r="C291" s="137">
        <v>4</v>
      </c>
      <c r="D291" s="133" t="str">
        <f t="shared" si="4"/>
        <v>L8-4</v>
      </c>
    </row>
    <row r="292" spans="1:4" x14ac:dyDescent="0.3">
      <c r="A292" s="137" t="s">
        <v>1378</v>
      </c>
      <c r="B292" s="137" t="s">
        <v>56</v>
      </c>
      <c r="C292" s="137">
        <v>4</v>
      </c>
      <c r="D292" s="133" t="str">
        <f t="shared" si="4"/>
        <v>L8-4</v>
      </c>
    </row>
    <row r="293" spans="1:4" x14ac:dyDescent="0.3">
      <c r="A293" s="137" t="s">
        <v>1371</v>
      </c>
      <c r="B293" s="137" t="s">
        <v>56</v>
      </c>
      <c r="C293" s="137">
        <v>5</v>
      </c>
      <c r="D293" s="133" t="str">
        <f t="shared" si="4"/>
        <v>L8-5</v>
      </c>
    </row>
    <row r="294" spans="1:4" x14ac:dyDescent="0.3">
      <c r="A294" s="137" t="s">
        <v>1373</v>
      </c>
      <c r="B294" s="137" t="s">
        <v>56</v>
      </c>
      <c r="C294" s="137">
        <v>5</v>
      </c>
      <c r="D294" s="133" t="str">
        <f t="shared" si="4"/>
        <v>L8-5</v>
      </c>
    </row>
    <row r="295" spans="1:4" x14ac:dyDescent="0.3">
      <c r="A295" s="137" t="s">
        <v>1367</v>
      </c>
      <c r="B295" s="137" t="s">
        <v>56</v>
      </c>
      <c r="C295" s="137">
        <v>5</v>
      </c>
      <c r="D295" s="133" t="str">
        <f t="shared" si="4"/>
        <v>L8-5</v>
      </c>
    </row>
    <row r="296" spans="1:4" x14ac:dyDescent="0.3">
      <c r="A296" s="137" t="s">
        <v>941</v>
      </c>
      <c r="B296" s="137" t="s">
        <v>56</v>
      </c>
      <c r="C296" s="137">
        <v>7</v>
      </c>
      <c r="D296" s="133" t="str">
        <f t="shared" si="4"/>
        <v>L8-7</v>
      </c>
    </row>
    <row r="297" spans="1:4" x14ac:dyDescent="0.3">
      <c r="A297" s="137" t="s">
        <v>2514</v>
      </c>
      <c r="B297" s="137" t="s">
        <v>57</v>
      </c>
      <c r="C297" s="137">
        <v>1</v>
      </c>
      <c r="D297" s="133" t="str">
        <f t="shared" si="4"/>
        <v>L9-1</v>
      </c>
    </row>
    <row r="298" spans="1:4" x14ac:dyDescent="0.3">
      <c r="A298" s="137" t="s">
        <v>2515</v>
      </c>
      <c r="B298" s="137" t="s">
        <v>57</v>
      </c>
      <c r="C298" s="137">
        <v>1</v>
      </c>
      <c r="D298" s="133" t="str">
        <f t="shared" si="4"/>
        <v>L9-1</v>
      </c>
    </row>
    <row r="299" spans="1:4" x14ac:dyDescent="0.3">
      <c r="A299" s="137" t="s">
        <v>2516</v>
      </c>
      <c r="B299" s="137" t="s">
        <v>57</v>
      </c>
      <c r="C299" s="137">
        <v>1</v>
      </c>
      <c r="D299" s="133" t="str">
        <f t="shared" si="4"/>
        <v>L9-1</v>
      </c>
    </row>
    <row r="300" spans="1:4" x14ac:dyDescent="0.3">
      <c r="A300" s="137" t="s">
        <v>1941</v>
      </c>
      <c r="B300" s="137" t="s">
        <v>57</v>
      </c>
      <c r="C300" s="137">
        <v>1</v>
      </c>
      <c r="D300" s="133" t="str">
        <f t="shared" si="4"/>
        <v>L9-1</v>
      </c>
    </row>
    <row r="301" spans="1:4" x14ac:dyDescent="0.3">
      <c r="A301" s="137" t="s">
        <v>2517</v>
      </c>
      <c r="B301" s="137" t="s">
        <v>57</v>
      </c>
      <c r="C301" s="137">
        <v>2</v>
      </c>
      <c r="D301" s="133" t="str">
        <f t="shared" si="4"/>
        <v>L9-2</v>
      </c>
    </row>
    <row r="302" spans="1:4" x14ac:dyDescent="0.3">
      <c r="A302" s="137" t="s">
        <v>2518</v>
      </c>
      <c r="B302" s="137" t="s">
        <v>57</v>
      </c>
      <c r="C302" s="137">
        <v>2</v>
      </c>
      <c r="D302" s="133" t="str">
        <f t="shared" si="4"/>
        <v>L9-2</v>
      </c>
    </row>
    <row r="303" spans="1:4" x14ac:dyDescent="0.3">
      <c r="A303" s="137" t="s">
        <v>2519</v>
      </c>
      <c r="B303" s="137" t="s">
        <v>57</v>
      </c>
      <c r="C303" s="137">
        <v>2</v>
      </c>
      <c r="D303" s="133" t="str">
        <f t="shared" si="4"/>
        <v>L9-2</v>
      </c>
    </row>
    <row r="304" spans="1:4" x14ac:dyDescent="0.3">
      <c r="A304" s="137" t="s">
        <v>2520</v>
      </c>
      <c r="B304" s="137" t="s">
        <v>57</v>
      </c>
      <c r="C304" s="137">
        <v>2</v>
      </c>
      <c r="D304" s="133" t="str">
        <f t="shared" si="4"/>
        <v>L9-2</v>
      </c>
    </row>
    <row r="305" spans="1:4" x14ac:dyDescent="0.3">
      <c r="A305" s="137" t="s">
        <v>2521</v>
      </c>
      <c r="B305" s="137" t="s">
        <v>57</v>
      </c>
      <c r="C305" s="137">
        <v>2</v>
      </c>
      <c r="D305" s="133" t="str">
        <f t="shared" si="4"/>
        <v>L9-2</v>
      </c>
    </row>
    <row r="306" spans="1:4" x14ac:dyDescent="0.3">
      <c r="A306" s="137" t="s">
        <v>2522</v>
      </c>
      <c r="B306" s="137" t="s">
        <v>57</v>
      </c>
      <c r="C306" s="137">
        <v>2</v>
      </c>
      <c r="D306" s="133" t="str">
        <f t="shared" si="4"/>
        <v>L9-2</v>
      </c>
    </row>
    <row r="307" spans="1:4" x14ac:dyDescent="0.3">
      <c r="A307" s="137" t="s">
        <v>2523</v>
      </c>
      <c r="B307" s="137" t="s">
        <v>57</v>
      </c>
      <c r="C307" s="137">
        <v>2</v>
      </c>
      <c r="D307" s="133" t="str">
        <f t="shared" si="4"/>
        <v>L9-2</v>
      </c>
    </row>
    <row r="308" spans="1:4" x14ac:dyDescent="0.3">
      <c r="A308" s="137" t="s">
        <v>2524</v>
      </c>
      <c r="B308" s="137" t="s">
        <v>57</v>
      </c>
      <c r="C308" s="137">
        <v>2</v>
      </c>
      <c r="D308" s="133" t="str">
        <f t="shared" si="4"/>
        <v>L9-2</v>
      </c>
    </row>
    <row r="309" spans="1:4" x14ac:dyDescent="0.3">
      <c r="A309" s="137" t="s">
        <v>2525</v>
      </c>
      <c r="B309" s="137" t="s">
        <v>57</v>
      </c>
      <c r="C309" s="137">
        <v>2</v>
      </c>
      <c r="D309" s="133" t="str">
        <f t="shared" si="4"/>
        <v>L9-2</v>
      </c>
    </row>
    <row r="310" spans="1:4" x14ac:dyDescent="0.3">
      <c r="A310" s="137" t="s">
        <v>2526</v>
      </c>
      <c r="B310" s="137" t="s">
        <v>57</v>
      </c>
      <c r="C310" s="137">
        <v>2</v>
      </c>
      <c r="D310" s="133" t="str">
        <f t="shared" si="4"/>
        <v>L9-2</v>
      </c>
    </row>
    <row r="311" spans="1:4" x14ac:dyDescent="0.3">
      <c r="A311" s="137" t="s">
        <v>2527</v>
      </c>
      <c r="B311" s="137" t="s">
        <v>57</v>
      </c>
      <c r="C311" s="137">
        <v>2</v>
      </c>
      <c r="D311" s="133" t="str">
        <f t="shared" si="4"/>
        <v>L9-2</v>
      </c>
    </row>
    <row r="312" spans="1:4" x14ac:dyDescent="0.3">
      <c r="A312" s="137" t="s">
        <v>2528</v>
      </c>
      <c r="B312" s="137" t="s">
        <v>57</v>
      </c>
      <c r="C312" s="137">
        <v>2</v>
      </c>
      <c r="D312" s="133" t="str">
        <f t="shared" si="4"/>
        <v>L9-2</v>
      </c>
    </row>
    <row r="313" spans="1:4" x14ac:dyDescent="0.3">
      <c r="A313" s="137" t="s">
        <v>2529</v>
      </c>
      <c r="B313" s="137" t="s">
        <v>57</v>
      </c>
      <c r="C313" s="137">
        <v>2</v>
      </c>
      <c r="D313" s="133" t="str">
        <f t="shared" si="4"/>
        <v>L9-2</v>
      </c>
    </row>
    <row r="314" spans="1:4" x14ac:dyDescent="0.3">
      <c r="A314" s="137" t="s">
        <v>2530</v>
      </c>
      <c r="B314" s="137" t="s">
        <v>57</v>
      </c>
      <c r="C314" s="137">
        <v>2</v>
      </c>
      <c r="D314" s="133" t="str">
        <f t="shared" si="4"/>
        <v>L9-2</v>
      </c>
    </row>
    <row r="315" spans="1:4" x14ac:dyDescent="0.3">
      <c r="A315" s="137" t="s">
        <v>2531</v>
      </c>
      <c r="B315" s="137" t="s">
        <v>57</v>
      </c>
      <c r="C315" s="137">
        <v>2</v>
      </c>
      <c r="D315" s="133" t="str">
        <f t="shared" si="4"/>
        <v>L9-2</v>
      </c>
    </row>
    <row r="316" spans="1:4" x14ac:dyDescent="0.3">
      <c r="A316" s="137" t="s">
        <v>2532</v>
      </c>
      <c r="B316" s="137" t="s">
        <v>57</v>
      </c>
      <c r="C316" s="137">
        <v>2</v>
      </c>
      <c r="D316" s="133" t="str">
        <f t="shared" si="4"/>
        <v>L9-2</v>
      </c>
    </row>
    <row r="317" spans="1:4" x14ac:dyDescent="0.3">
      <c r="A317" s="137" t="s">
        <v>2533</v>
      </c>
      <c r="B317" s="137" t="s">
        <v>57</v>
      </c>
      <c r="C317" s="137">
        <v>2</v>
      </c>
      <c r="D317" s="133" t="str">
        <f t="shared" si="4"/>
        <v>L9-2</v>
      </c>
    </row>
    <row r="318" spans="1:4" x14ac:dyDescent="0.3">
      <c r="A318" s="137" t="s">
        <v>2534</v>
      </c>
      <c r="B318" s="137" t="s">
        <v>57</v>
      </c>
      <c r="C318" s="137">
        <v>2</v>
      </c>
      <c r="D318" s="133" t="str">
        <f t="shared" si="4"/>
        <v>L9-2</v>
      </c>
    </row>
    <row r="319" spans="1:4" x14ac:dyDescent="0.3">
      <c r="A319" s="137" t="s">
        <v>2535</v>
      </c>
      <c r="B319" s="137" t="s">
        <v>57</v>
      </c>
      <c r="C319" s="137">
        <v>2</v>
      </c>
      <c r="D319" s="133" t="str">
        <f t="shared" si="4"/>
        <v>L9-2</v>
      </c>
    </row>
    <row r="320" spans="1:4" x14ac:dyDescent="0.3">
      <c r="A320" s="137" t="s">
        <v>2536</v>
      </c>
      <c r="B320" s="137" t="s">
        <v>57</v>
      </c>
      <c r="C320" s="137">
        <v>2</v>
      </c>
      <c r="D320" s="133" t="str">
        <f t="shared" si="4"/>
        <v>L9-2</v>
      </c>
    </row>
    <row r="321" spans="1:4" x14ac:dyDescent="0.3">
      <c r="A321" s="137" t="s">
        <v>2537</v>
      </c>
      <c r="B321" s="137" t="s">
        <v>57</v>
      </c>
      <c r="C321" s="137">
        <v>2</v>
      </c>
      <c r="D321" s="133" t="str">
        <f t="shared" si="4"/>
        <v>L9-2</v>
      </c>
    </row>
    <row r="322" spans="1:4" x14ac:dyDescent="0.3">
      <c r="A322" s="137" t="s">
        <v>2538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 x14ac:dyDescent="0.3">
      <c r="A323" s="137" t="s">
        <v>2539</v>
      </c>
      <c r="B323" s="137" t="s">
        <v>57</v>
      </c>
      <c r="C323" s="137">
        <v>2</v>
      </c>
      <c r="D323" s="133" t="str">
        <f t="shared" si="5"/>
        <v>L9-2</v>
      </c>
    </row>
    <row r="324" spans="1:4" x14ac:dyDescent="0.3">
      <c r="A324" s="137" t="s">
        <v>2540</v>
      </c>
      <c r="B324" s="137" t="s">
        <v>57</v>
      </c>
      <c r="C324" s="137">
        <v>2</v>
      </c>
      <c r="D324" s="133" t="str">
        <f t="shared" si="5"/>
        <v>L9-2</v>
      </c>
    </row>
    <row r="325" spans="1:4" x14ac:dyDescent="0.3">
      <c r="A325" s="137" t="s">
        <v>2541</v>
      </c>
      <c r="B325" s="137" t="s">
        <v>57</v>
      </c>
      <c r="C325" s="137">
        <v>2</v>
      </c>
      <c r="D325" s="133" t="str">
        <f t="shared" si="5"/>
        <v>L9-2</v>
      </c>
    </row>
    <row r="326" spans="1:4" x14ac:dyDescent="0.3">
      <c r="A326" s="138" t="s">
        <v>1610</v>
      </c>
      <c r="B326" s="137" t="s">
        <v>57</v>
      </c>
      <c r="C326" s="137">
        <v>2</v>
      </c>
      <c r="D326" s="133" t="str">
        <f t="shared" si="5"/>
        <v>L9-2</v>
      </c>
    </row>
    <row r="327" spans="1:4" x14ac:dyDescent="0.3">
      <c r="A327" s="137" t="s">
        <v>2542</v>
      </c>
      <c r="B327" s="137" t="s">
        <v>57</v>
      </c>
      <c r="C327" s="137">
        <v>3</v>
      </c>
      <c r="D327" s="133" t="str">
        <f t="shared" si="5"/>
        <v>L9-3</v>
      </c>
    </row>
    <row r="328" spans="1:4" x14ac:dyDescent="0.3">
      <c r="A328" s="137" t="s">
        <v>2543</v>
      </c>
      <c r="B328" s="137" t="s">
        <v>57</v>
      </c>
      <c r="C328" s="137">
        <v>3</v>
      </c>
      <c r="D328" s="133" t="str">
        <f t="shared" si="5"/>
        <v>L9-3</v>
      </c>
    </row>
    <row r="329" spans="1:4" x14ac:dyDescent="0.3">
      <c r="A329" s="137" t="s">
        <v>2544</v>
      </c>
      <c r="B329" s="137" t="s">
        <v>57</v>
      </c>
      <c r="C329" s="137">
        <v>3</v>
      </c>
      <c r="D329" s="133" t="str">
        <f t="shared" si="5"/>
        <v>L9-3</v>
      </c>
    </row>
    <row r="330" spans="1:4" x14ac:dyDescent="0.3">
      <c r="A330" s="137" t="s">
        <v>2545</v>
      </c>
      <c r="B330" s="137" t="s">
        <v>57</v>
      </c>
      <c r="C330" s="137">
        <v>3</v>
      </c>
      <c r="D330" s="133" t="str">
        <f t="shared" si="5"/>
        <v>L9-3</v>
      </c>
    </row>
    <row r="331" spans="1:4" x14ac:dyDescent="0.3">
      <c r="A331" s="137" t="s">
        <v>2546</v>
      </c>
      <c r="B331" s="137" t="s">
        <v>57</v>
      </c>
      <c r="C331" s="137">
        <v>3</v>
      </c>
      <c r="D331" s="133" t="str">
        <f t="shared" si="5"/>
        <v>L9-3</v>
      </c>
    </row>
    <row r="332" spans="1:4" x14ac:dyDescent="0.3">
      <c r="A332" s="137" t="s">
        <v>2547</v>
      </c>
      <c r="B332" s="137" t="s">
        <v>57</v>
      </c>
      <c r="C332" s="137">
        <v>3</v>
      </c>
      <c r="D332" s="133" t="str">
        <f t="shared" si="5"/>
        <v>L9-3</v>
      </c>
    </row>
    <row r="333" spans="1:4" x14ac:dyDescent="0.3">
      <c r="A333" s="137" t="s">
        <v>316</v>
      </c>
      <c r="B333" s="137" t="s">
        <v>57</v>
      </c>
      <c r="C333" s="137">
        <v>9</v>
      </c>
      <c r="D333" s="133" t="str">
        <f t="shared" si="5"/>
        <v>L9-9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294" bestFit="1" customWidth="1"/>
  </cols>
  <sheetData>
    <row r="1" spans="1:7" ht="16.5" customHeight="1" x14ac:dyDescent="0.3">
      <c r="A1" t="s">
        <v>2548</v>
      </c>
      <c r="B1" t="s">
        <v>374</v>
      </c>
      <c r="C1" t="s">
        <v>2203</v>
      </c>
      <c r="D1" s="316" t="s">
        <v>384</v>
      </c>
      <c r="F1" t="s">
        <v>59</v>
      </c>
      <c r="G1" t="s">
        <v>652</v>
      </c>
    </row>
    <row r="2" spans="1:7" ht="16.5" customHeight="1" x14ac:dyDescent="0.3">
      <c r="B2" t="s">
        <v>384</v>
      </c>
      <c r="D2" s="316" t="s">
        <v>396</v>
      </c>
      <c r="G2" t="s">
        <v>845</v>
      </c>
    </row>
    <row r="3" spans="1:7" ht="16.5" customHeight="1" x14ac:dyDescent="0.3">
      <c r="B3" t="s">
        <v>386</v>
      </c>
      <c r="D3" s="316" t="s">
        <v>374</v>
      </c>
      <c r="G3" t="s">
        <v>834</v>
      </c>
    </row>
    <row r="4" spans="1:7" ht="16.5" customHeight="1" x14ac:dyDescent="0.3">
      <c r="B4" t="s">
        <v>392</v>
      </c>
      <c r="D4" s="316" t="s">
        <v>684</v>
      </c>
      <c r="G4" t="s">
        <v>642</v>
      </c>
    </row>
    <row r="5" spans="1:7" ht="16.5" customHeight="1" x14ac:dyDescent="0.3">
      <c r="B5" t="s">
        <v>394</v>
      </c>
      <c r="D5" s="316" t="s">
        <v>680</v>
      </c>
      <c r="G5" t="s">
        <v>832</v>
      </c>
    </row>
    <row r="6" spans="1:7" ht="16.5" customHeight="1" x14ac:dyDescent="0.3">
      <c r="B6" t="s">
        <v>396</v>
      </c>
      <c r="D6" s="316" t="s">
        <v>836</v>
      </c>
      <c r="G6" t="s">
        <v>479</v>
      </c>
    </row>
    <row r="7" spans="1:7" ht="16.5" customHeight="1" x14ac:dyDescent="0.3">
      <c r="B7" t="s">
        <v>398</v>
      </c>
      <c r="D7" s="316" t="s">
        <v>386</v>
      </c>
      <c r="G7" t="s">
        <v>669</v>
      </c>
    </row>
    <row r="8" spans="1:7" ht="16.5" customHeight="1" x14ac:dyDescent="0.3">
      <c r="B8" t="s">
        <v>449</v>
      </c>
      <c r="D8" s="316" t="s">
        <v>398</v>
      </c>
      <c r="G8" t="s">
        <v>645</v>
      </c>
    </row>
    <row r="9" spans="1:7" ht="16.5" customHeight="1" x14ac:dyDescent="0.3">
      <c r="B9" t="s">
        <v>453</v>
      </c>
      <c r="D9" s="316" t="s">
        <v>471</v>
      </c>
      <c r="G9" t="s">
        <v>762</v>
      </c>
    </row>
    <row r="10" spans="1:7" ht="16.5" customHeight="1" x14ac:dyDescent="0.3">
      <c r="B10" t="s">
        <v>451</v>
      </c>
      <c r="D10" s="316" t="s">
        <v>477</v>
      </c>
      <c r="G10" t="s">
        <v>688</v>
      </c>
    </row>
    <row r="11" spans="1:7" ht="16.5" customHeight="1" x14ac:dyDescent="0.3">
      <c r="B11" t="s">
        <v>457</v>
      </c>
      <c r="D11" s="316" t="s">
        <v>481</v>
      </c>
      <c r="G11" t="s">
        <v>690</v>
      </c>
    </row>
    <row r="12" spans="1:7" ht="16.5" customHeight="1" x14ac:dyDescent="0.3">
      <c r="B12" t="s">
        <v>471</v>
      </c>
      <c r="D12" s="316" t="s">
        <v>634</v>
      </c>
      <c r="G12" t="s">
        <v>659</v>
      </c>
    </row>
    <row r="13" spans="1:7" ht="16.5" customHeight="1" x14ac:dyDescent="0.3">
      <c r="B13" t="s">
        <v>477</v>
      </c>
      <c r="D13" s="316" t="s">
        <v>640</v>
      </c>
      <c r="G13" t="s">
        <v>661</v>
      </c>
    </row>
    <row r="14" spans="1:7" ht="16.5" customHeight="1" x14ac:dyDescent="0.3">
      <c r="B14" t="s">
        <v>479</v>
      </c>
      <c r="D14" s="316" t="s">
        <v>449</v>
      </c>
      <c r="G14" t="s">
        <v>841</v>
      </c>
    </row>
    <row r="15" spans="1:7" ht="16.5" customHeight="1" x14ac:dyDescent="0.3">
      <c r="B15" t="s">
        <v>481</v>
      </c>
      <c r="D15" s="316" t="s">
        <v>451</v>
      </c>
      <c r="G15" t="s">
        <v>474</v>
      </c>
    </row>
    <row r="16" spans="1:7" ht="16.5" customHeight="1" x14ac:dyDescent="0.3">
      <c r="B16" t="s">
        <v>474</v>
      </c>
      <c r="D16" s="316" t="s">
        <v>457</v>
      </c>
    </row>
    <row r="17" spans="2:8" ht="16.5" customHeight="1" x14ac:dyDescent="0.3">
      <c r="B17" t="s">
        <v>634</v>
      </c>
      <c r="D17" s="316" t="s">
        <v>766</v>
      </c>
      <c r="G17" t="s">
        <v>669</v>
      </c>
      <c r="H17" t="s">
        <v>2135</v>
      </c>
    </row>
    <row r="18" spans="2:8" ht="16.5" customHeight="1" x14ac:dyDescent="0.3">
      <c r="B18" t="s">
        <v>642</v>
      </c>
      <c r="D18" s="316" t="s">
        <v>453</v>
      </c>
      <c r="G18" t="s">
        <v>845</v>
      </c>
      <c r="H18" t="s">
        <v>2143</v>
      </c>
    </row>
    <row r="19" spans="2:8" ht="16.5" customHeight="1" x14ac:dyDescent="0.3">
      <c r="B19" t="s">
        <v>640</v>
      </c>
      <c r="D19" s="316" t="s">
        <v>663</v>
      </c>
    </row>
    <row r="20" spans="2:8" ht="16.5" customHeight="1" x14ac:dyDescent="0.3">
      <c r="B20" t="s">
        <v>645</v>
      </c>
      <c r="D20" s="316" t="s">
        <v>392</v>
      </c>
    </row>
    <row r="21" spans="2:8" ht="16.5" customHeight="1" x14ac:dyDescent="0.3">
      <c r="B21" t="s">
        <v>652</v>
      </c>
      <c r="D21" s="316" t="s">
        <v>394</v>
      </c>
    </row>
    <row r="22" spans="2:8" ht="16.5" customHeight="1" x14ac:dyDescent="0.3">
      <c r="B22" t="s">
        <v>680</v>
      </c>
      <c r="D22" s="316" t="s">
        <v>468</v>
      </c>
    </row>
    <row r="23" spans="2:8" ht="16.5" customHeight="1" x14ac:dyDescent="0.3">
      <c r="B23" t="s">
        <v>684</v>
      </c>
      <c r="D23" s="316"/>
    </row>
    <row r="24" spans="2:8" ht="16.5" customHeight="1" x14ac:dyDescent="0.3">
      <c r="B24" t="s">
        <v>659</v>
      </c>
      <c r="D24" s="316"/>
    </row>
    <row r="25" spans="2:8" ht="16.5" customHeight="1" x14ac:dyDescent="0.3">
      <c r="B25" t="s">
        <v>688</v>
      </c>
      <c r="D25" s="316"/>
    </row>
    <row r="26" spans="2:8" ht="16.5" customHeight="1" x14ac:dyDescent="0.3">
      <c r="B26" t="s">
        <v>690</v>
      </c>
      <c r="D26" s="316"/>
    </row>
    <row r="27" spans="2:8" ht="16.5" customHeight="1" x14ac:dyDescent="0.3">
      <c r="B27" t="s">
        <v>669</v>
      </c>
      <c r="D27" s="316"/>
    </row>
    <row r="28" spans="2:8" ht="16.5" customHeight="1" x14ac:dyDescent="0.3">
      <c r="B28" t="s">
        <v>663</v>
      </c>
      <c r="D28" s="316"/>
    </row>
    <row r="29" spans="2:8" ht="16.5" customHeight="1" x14ac:dyDescent="0.3">
      <c r="B29" t="s">
        <v>661</v>
      </c>
      <c r="D29" s="316"/>
    </row>
    <row r="30" spans="2:8" ht="16.5" customHeight="1" x14ac:dyDescent="0.3">
      <c r="B30" t="s">
        <v>468</v>
      </c>
      <c r="D30" s="316"/>
    </row>
    <row r="31" spans="2:8" ht="16.5" customHeight="1" x14ac:dyDescent="0.3">
      <c r="B31" t="s">
        <v>762</v>
      </c>
      <c r="D31" s="316"/>
    </row>
    <row r="32" spans="2:8" ht="16.5" customHeight="1" x14ac:dyDescent="0.3">
      <c r="B32" t="s">
        <v>766</v>
      </c>
      <c r="D32" s="316"/>
    </row>
    <row r="33" spans="2:3" x14ac:dyDescent="0.3">
      <c r="B33" t="s">
        <v>832</v>
      </c>
    </row>
    <row r="34" spans="2:3" x14ac:dyDescent="0.3">
      <c r="B34" t="s">
        <v>834</v>
      </c>
    </row>
    <row r="35" spans="2:3" x14ac:dyDescent="0.3">
      <c r="B35" t="s">
        <v>841</v>
      </c>
    </row>
    <row r="36" spans="2:3" x14ac:dyDescent="0.3">
      <c r="B36" t="s">
        <v>836</v>
      </c>
    </row>
    <row r="37" spans="2:3" x14ac:dyDescent="0.3">
      <c r="B37" t="s">
        <v>845</v>
      </c>
    </row>
    <row r="39" spans="2:3" x14ac:dyDescent="0.3">
      <c r="B39" t="s">
        <v>764</v>
      </c>
      <c r="C39" t="s">
        <v>2137</v>
      </c>
    </row>
    <row r="41" spans="2:3" x14ac:dyDescent="0.3">
      <c r="C41" t="s">
        <v>1695</v>
      </c>
    </row>
    <row r="42" spans="2:3" x14ac:dyDescent="0.3">
      <c r="C42" t="s">
        <v>1698</v>
      </c>
    </row>
    <row r="43" spans="2:3" x14ac:dyDescent="0.3">
      <c r="B43" t="s">
        <v>459</v>
      </c>
      <c r="C43" t="s">
        <v>1704</v>
      </c>
    </row>
    <row r="44" spans="2:3" x14ac:dyDescent="0.3">
      <c r="C44" t="s">
        <v>1795</v>
      </c>
    </row>
    <row r="45" spans="2:3" x14ac:dyDescent="0.3">
      <c r="C45" t="s">
        <v>1901</v>
      </c>
    </row>
    <row r="46" spans="2:3" x14ac:dyDescent="0.3">
      <c r="C46" t="s">
        <v>1955</v>
      </c>
    </row>
    <row r="47" spans="2:3" x14ac:dyDescent="0.3">
      <c r="C47" t="s">
        <v>1956</v>
      </c>
    </row>
    <row r="48" spans="2:3" x14ac:dyDescent="0.3">
      <c r="C48" t="s">
        <v>1957</v>
      </c>
    </row>
    <row r="49" spans="3:3" x14ac:dyDescent="0.3">
      <c r="C49" t="s">
        <v>1958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294" customWidth="1"/>
    <col min="6" max="6" width="10.19921875" style="294" bestFit="1" customWidth="1"/>
  </cols>
  <sheetData>
    <row r="1" spans="1:10" ht="16.5" customHeight="1" x14ac:dyDescent="0.3">
      <c r="A1" s="279" t="s">
        <v>2549</v>
      </c>
      <c r="B1" s="316" t="s">
        <v>288</v>
      </c>
      <c r="C1" t="s">
        <v>859</v>
      </c>
      <c r="D1" t="s">
        <v>1714</v>
      </c>
      <c r="F1" s="279" t="s">
        <v>2549</v>
      </c>
      <c r="G1" t="s">
        <v>374</v>
      </c>
      <c r="I1" t="s">
        <v>690</v>
      </c>
      <c r="J1" t="s">
        <v>2134</v>
      </c>
    </row>
    <row r="2" spans="1:10" ht="16.5" customHeight="1" x14ac:dyDescent="0.3">
      <c r="B2" s="316" t="s">
        <v>202</v>
      </c>
      <c r="C2" t="s">
        <v>865</v>
      </c>
      <c r="D2" t="s">
        <v>1749</v>
      </c>
      <c r="G2" t="s">
        <v>384</v>
      </c>
      <c r="I2" t="s">
        <v>669</v>
      </c>
      <c r="J2" t="s">
        <v>2135</v>
      </c>
    </row>
    <row r="3" spans="1:10" ht="16.5" customHeight="1" x14ac:dyDescent="0.3">
      <c r="B3" s="316" t="s">
        <v>204</v>
      </c>
      <c r="C3" t="s">
        <v>221</v>
      </c>
      <c r="D3" t="s">
        <v>1759</v>
      </c>
      <c r="G3" t="s">
        <v>386</v>
      </c>
      <c r="I3" t="s">
        <v>764</v>
      </c>
      <c r="J3" t="s">
        <v>2137</v>
      </c>
    </row>
    <row r="4" spans="1:10" ht="16.5" customHeight="1" x14ac:dyDescent="0.3">
      <c r="B4" s="316" t="s">
        <v>208</v>
      </c>
      <c r="C4" t="s">
        <v>434</v>
      </c>
      <c r="D4" t="s">
        <v>1794</v>
      </c>
      <c r="G4" t="s">
        <v>392</v>
      </c>
      <c r="I4" t="s">
        <v>845</v>
      </c>
      <c r="J4" t="s">
        <v>2143</v>
      </c>
    </row>
    <row r="5" spans="1:10" ht="16.5" customHeight="1" x14ac:dyDescent="0.3">
      <c r="B5" s="316" t="s">
        <v>210</v>
      </c>
      <c r="C5" t="s">
        <v>265</v>
      </c>
      <c r="D5" t="s">
        <v>1950</v>
      </c>
      <c r="G5" t="s">
        <v>394</v>
      </c>
    </row>
    <row r="6" spans="1:10" ht="16.5" customHeight="1" x14ac:dyDescent="0.3">
      <c r="B6" s="77" t="s">
        <v>215</v>
      </c>
      <c r="C6" t="s">
        <v>265</v>
      </c>
      <c r="D6" t="s">
        <v>2017</v>
      </c>
      <c r="G6" t="s">
        <v>396</v>
      </c>
    </row>
    <row r="7" spans="1:10" ht="16.5" customHeight="1" x14ac:dyDescent="0.3">
      <c r="B7" s="316" t="s">
        <v>218</v>
      </c>
      <c r="G7" t="s">
        <v>398</v>
      </c>
    </row>
    <row r="8" spans="1:10" ht="16.5" customHeight="1" x14ac:dyDescent="0.3">
      <c r="B8" s="316" t="s">
        <v>221</v>
      </c>
      <c r="C8" t="s">
        <v>208</v>
      </c>
      <c r="D8" t="s">
        <v>2082</v>
      </c>
      <c r="G8" t="s">
        <v>449</v>
      </c>
    </row>
    <row r="9" spans="1:10" ht="16.5" customHeight="1" x14ac:dyDescent="0.3">
      <c r="B9" s="72" t="s">
        <v>224</v>
      </c>
      <c r="D9" t="s">
        <v>2083</v>
      </c>
      <c r="G9" t="s">
        <v>453</v>
      </c>
      <c r="J9" t="s">
        <v>1695</v>
      </c>
    </row>
    <row r="10" spans="1:10" ht="16.5" customHeight="1" x14ac:dyDescent="0.3">
      <c r="B10" s="316" t="s">
        <v>242</v>
      </c>
      <c r="C10" t="s">
        <v>245</v>
      </c>
      <c r="D10" t="s">
        <v>2090</v>
      </c>
      <c r="G10" t="s">
        <v>451</v>
      </c>
      <c r="J10" t="s">
        <v>1698</v>
      </c>
    </row>
    <row r="11" spans="1:10" ht="16.5" customHeight="1" x14ac:dyDescent="0.3">
      <c r="B11" s="316" t="s">
        <v>245</v>
      </c>
      <c r="D11" t="s">
        <v>2094</v>
      </c>
      <c r="G11" t="s">
        <v>457</v>
      </c>
      <c r="J11" t="s">
        <v>1704</v>
      </c>
    </row>
    <row r="12" spans="1:10" ht="16.5" customHeight="1" x14ac:dyDescent="0.3">
      <c r="B12" s="316" t="s">
        <v>227</v>
      </c>
      <c r="D12" t="s">
        <v>2104</v>
      </c>
      <c r="G12" t="s">
        <v>471</v>
      </c>
      <c r="I12" t="s">
        <v>474</v>
      </c>
      <c r="J12" t="s">
        <v>1795</v>
      </c>
    </row>
    <row r="13" spans="1:10" ht="16.5" customHeight="1" x14ac:dyDescent="0.3">
      <c r="B13" s="316" t="s">
        <v>232</v>
      </c>
      <c r="D13" t="s">
        <v>2106</v>
      </c>
      <c r="G13" t="s">
        <v>477</v>
      </c>
      <c r="I13" t="s">
        <v>659</v>
      </c>
      <c r="J13" t="s">
        <v>1901</v>
      </c>
    </row>
    <row r="14" spans="1:10" ht="16.5" customHeight="1" x14ac:dyDescent="0.3">
      <c r="B14" s="316" t="s">
        <v>234</v>
      </c>
      <c r="C14" t="s">
        <v>262</v>
      </c>
      <c r="D14" t="s">
        <v>2107</v>
      </c>
      <c r="G14" t="s">
        <v>479</v>
      </c>
      <c r="I14" t="s">
        <v>447</v>
      </c>
      <c r="J14" t="s">
        <v>1955</v>
      </c>
    </row>
    <row r="15" spans="1:10" ht="16.5" customHeight="1" x14ac:dyDescent="0.3">
      <c r="B15" s="316" t="s">
        <v>262</v>
      </c>
      <c r="D15" t="s">
        <v>2108</v>
      </c>
      <c r="G15" t="s">
        <v>481</v>
      </c>
      <c r="I15" t="s">
        <v>453</v>
      </c>
      <c r="J15" t="s">
        <v>1956</v>
      </c>
    </row>
    <row r="16" spans="1:10" ht="16.5" customHeight="1" x14ac:dyDescent="0.3">
      <c r="B16" s="316" t="s">
        <v>265</v>
      </c>
      <c r="D16" t="s">
        <v>2112</v>
      </c>
      <c r="G16" t="s">
        <v>474</v>
      </c>
      <c r="I16" t="s">
        <v>459</v>
      </c>
      <c r="J16" t="s">
        <v>1957</v>
      </c>
    </row>
    <row r="17" spans="2:10" ht="16.5" customHeight="1" x14ac:dyDescent="0.3">
      <c r="B17" s="316" t="s">
        <v>267</v>
      </c>
      <c r="D17" t="s">
        <v>2113</v>
      </c>
      <c r="G17" t="s">
        <v>634</v>
      </c>
      <c r="J17" t="s">
        <v>1958</v>
      </c>
    </row>
    <row r="18" spans="2:10" ht="16.5" customHeight="1" x14ac:dyDescent="0.3">
      <c r="B18" s="316" t="s">
        <v>275</v>
      </c>
      <c r="C18" t="s">
        <v>874</v>
      </c>
      <c r="D18" t="s">
        <v>2147</v>
      </c>
      <c r="G18" t="s">
        <v>642</v>
      </c>
    </row>
    <row r="19" spans="2:10" ht="16.5" customHeight="1" x14ac:dyDescent="0.3">
      <c r="B19" s="316" t="s">
        <v>272</v>
      </c>
      <c r="C19" t="s">
        <v>890</v>
      </c>
      <c r="D19" t="s">
        <v>2148</v>
      </c>
      <c r="G19" t="s">
        <v>640</v>
      </c>
    </row>
    <row r="20" spans="2:10" ht="16.5" customHeight="1" x14ac:dyDescent="0.3">
      <c r="B20" s="316" t="s">
        <v>1441</v>
      </c>
      <c r="G20" t="s">
        <v>645</v>
      </c>
    </row>
    <row r="21" spans="2:10" ht="16.5" customHeight="1" x14ac:dyDescent="0.3">
      <c r="B21" s="316" t="s">
        <v>1444</v>
      </c>
      <c r="G21" t="s">
        <v>652</v>
      </c>
    </row>
    <row r="22" spans="2:10" ht="16.5" customHeight="1" x14ac:dyDescent="0.3">
      <c r="B22" s="316" t="s">
        <v>292</v>
      </c>
      <c r="G22" t="s">
        <v>680</v>
      </c>
    </row>
    <row r="23" spans="2:10" ht="16.5" customHeight="1" x14ac:dyDescent="0.3">
      <c r="B23" s="316" t="s">
        <v>1449</v>
      </c>
      <c r="G23" t="s">
        <v>684</v>
      </c>
    </row>
    <row r="24" spans="2:10" ht="16.5" customHeight="1" x14ac:dyDescent="0.3">
      <c r="B24" s="316" t="s">
        <v>1452</v>
      </c>
      <c r="G24" t="s">
        <v>659</v>
      </c>
    </row>
    <row r="25" spans="2:10" ht="16.5" customHeight="1" x14ac:dyDescent="0.3">
      <c r="B25" s="316" t="s">
        <v>1454</v>
      </c>
      <c r="G25" t="s">
        <v>688</v>
      </c>
    </row>
    <row r="26" spans="2:10" ht="16.5" customHeight="1" x14ac:dyDescent="0.3">
      <c r="B26" s="316" t="s">
        <v>1446</v>
      </c>
      <c r="G26" t="s">
        <v>690</v>
      </c>
    </row>
    <row r="27" spans="2:10" ht="16.5" customHeight="1" x14ac:dyDescent="0.3">
      <c r="B27" s="316" t="s">
        <v>296</v>
      </c>
      <c r="G27" t="s">
        <v>669</v>
      </c>
    </row>
    <row r="28" spans="2:10" ht="16.5" customHeight="1" x14ac:dyDescent="0.3">
      <c r="B28" s="316" t="s">
        <v>299</v>
      </c>
      <c r="G28" t="s">
        <v>663</v>
      </c>
    </row>
    <row r="29" spans="2:10" ht="16.5" customHeight="1" x14ac:dyDescent="0.3">
      <c r="B29" s="316" t="s">
        <v>301</v>
      </c>
      <c r="G29" t="s">
        <v>661</v>
      </c>
    </row>
    <row r="30" spans="2:10" ht="16.5" customHeight="1" x14ac:dyDescent="0.3">
      <c r="B30" s="316" t="s">
        <v>305</v>
      </c>
      <c r="G30" t="s">
        <v>468</v>
      </c>
    </row>
    <row r="31" spans="2:10" ht="16.5" customHeight="1" x14ac:dyDescent="0.3">
      <c r="B31" s="316" t="s">
        <v>309</v>
      </c>
      <c r="G31" t="s">
        <v>762</v>
      </c>
    </row>
    <row r="32" spans="2:10" ht="16.5" customHeight="1" x14ac:dyDescent="0.3">
      <c r="B32" s="316" t="s">
        <v>342</v>
      </c>
      <c r="G32" t="s">
        <v>766</v>
      </c>
    </row>
    <row r="33" spans="2:7" ht="16.5" customHeight="1" x14ac:dyDescent="0.3">
      <c r="B33" s="316" t="s">
        <v>345</v>
      </c>
      <c r="G33" t="s">
        <v>832</v>
      </c>
    </row>
    <row r="34" spans="2:7" ht="16.5" customHeight="1" x14ac:dyDescent="0.3">
      <c r="B34" s="316" t="s">
        <v>434</v>
      </c>
      <c r="G34" t="s">
        <v>834</v>
      </c>
    </row>
    <row r="35" spans="2:7" ht="16.5" customHeight="1" x14ac:dyDescent="0.3">
      <c r="B35" s="316" t="s">
        <v>438</v>
      </c>
      <c r="G35" t="s">
        <v>841</v>
      </c>
    </row>
    <row r="36" spans="2:7" ht="16.5" customHeight="1" x14ac:dyDescent="0.3">
      <c r="B36" s="316" t="s">
        <v>441</v>
      </c>
      <c r="G36" t="s">
        <v>836</v>
      </c>
    </row>
    <row r="37" spans="2:7" ht="16.5" customHeight="1" x14ac:dyDescent="0.3">
      <c r="B37" s="316" t="s">
        <v>737</v>
      </c>
      <c r="G37" t="s">
        <v>845</v>
      </c>
    </row>
    <row r="38" spans="2:7" ht="16.5" customHeight="1" x14ac:dyDescent="0.3">
      <c r="B38" s="316" t="s">
        <v>880</v>
      </c>
    </row>
    <row r="39" spans="2:7" ht="16.5" customHeight="1" x14ac:dyDescent="0.3">
      <c r="B39" s="316" t="s">
        <v>814</v>
      </c>
      <c r="G39" t="s">
        <v>764</v>
      </c>
    </row>
    <row r="40" spans="2:7" ht="16.5" customHeight="1" x14ac:dyDescent="0.3">
      <c r="B40" s="316" t="s">
        <v>871</v>
      </c>
      <c r="G40" s="279"/>
    </row>
    <row r="41" spans="2:7" ht="16.5" customHeight="1" x14ac:dyDescent="0.3">
      <c r="B41" s="316" t="s">
        <v>885</v>
      </c>
      <c r="G41" s="279"/>
    </row>
    <row r="42" spans="2:7" ht="16.5" customHeight="1" x14ac:dyDescent="0.3">
      <c r="B42" s="316" t="s">
        <v>888</v>
      </c>
      <c r="G42" t="s">
        <v>459</v>
      </c>
    </row>
    <row r="43" spans="2:7" ht="16.5" customHeight="1" x14ac:dyDescent="0.3">
      <c r="B43" s="316" t="s">
        <v>890</v>
      </c>
      <c r="G43" s="279"/>
    </row>
    <row r="45" spans="2:7" x14ac:dyDescent="0.3">
      <c r="B45" t="s">
        <v>859</v>
      </c>
    </row>
    <row r="46" spans="2:7" x14ac:dyDescent="0.3">
      <c r="B46" t="s">
        <v>865</v>
      </c>
    </row>
    <row r="47" spans="2:7" x14ac:dyDescent="0.3">
      <c r="B47" t="s">
        <v>874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332"/>
  <sheetViews>
    <sheetView topLeftCell="A79" workbookViewId="0">
      <selection activeCell="B84" sqref="B84"/>
    </sheetView>
  </sheetViews>
  <sheetFormatPr defaultColWidth="8.69921875" defaultRowHeight="14.5" x14ac:dyDescent="0.3"/>
  <cols>
    <col min="1" max="1" width="10.09765625" style="269" customWidth="1"/>
    <col min="2" max="2" width="39.69921875" style="268" customWidth="1"/>
    <col min="3" max="3" width="13.59765625" style="269" bestFit="1" customWidth="1"/>
    <col min="4" max="4" width="14.19921875" style="269" customWidth="1"/>
    <col min="5" max="5" width="15.19921875" style="268" bestFit="1" customWidth="1"/>
    <col min="6" max="6" width="30.8984375" style="268" bestFit="1" customWidth="1"/>
    <col min="7" max="10" width="8.69921875" style="268" customWidth="1"/>
    <col min="11" max="16384" width="8.69921875" style="268"/>
  </cols>
  <sheetData>
    <row r="1" spans="1:6" x14ac:dyDescent="0.3">
      <c r="A1" s="269" t="s">
        <v>2505</v>
      </c>
      <c r="B1" s="268" t="s">
        <v>2550</v>
      </c>
      <c r="C1" s="269" t="s">
        <v>2506</v>
      </c>
      <c r="D1" s="269" t="s">
        <v>2507</v>
      </c>
      <c r="E1" s="269" t="s">
        <v>30</v>
      </c>
      <c r="F1" s="269" t="s">
        <v>101</v>
      </c>
    </row>
    <row r="2" spans="1:6" x14ac:dyDescent="0.3">
      <c r="A2" s="269" t="s">
        <v>462</v>
      </c>
      <c r="B2" s="268" t="s">
        <v>2551</v>
      </c>
      <c r="C2" s="269" t="s">
        <v>51</v>
      </c>
      <c r="D2" s="269">
        <v>6</v>
      </c>
      <c r="E2" s="268" t="s">
        <v>2552</v>
      </c>
      <c r="F2" s="268" t="s">
        <v>2553</v>
      </c>
    </row>
    <row r="3" spans="1:6" x14ac:dyDescent="0.3">
      <c r="A3" s="269" t="s">
        <v>464</v>
      </c>
      <c r="B3" s="268" t="s">
        <v>2554</v>
      </c>
      <c r="C3" s="269" t="s">
        <v>51</v>
      </c>
      <c r="D3" s="269">
        <v>6</v>
      </c>
      <c r="E3" s="268" t="s">
        <v>2552</v>
      </c>
      <c r="F3" s="268" t="s">
        <v>2553</v>
      </c>
    </row>
    <row r="4" spans="1:6" x14ac:dyDescent="0.3">
      <c r="A4" s="269" t="s">
        <v>459</v>
      </c>
      <c r="B4" s="268" t="s">
        <v>2555</v>
      </c>
      <c r="C4" s="269" t="s">
        <v>51</v>
      </c>
      <c r="D4" s="269">
        <v>6</v>
      </c>
      <c r="E4" s="268" t="s">
        <v>2552</v>
      </c>
      <c r="F4" s="268" t="s">
        <v>2553</v>
      </c>
    </row>
    <row r="5" spans="1:6" x14ac:dyDescent="0.3">
      <c r="A5" s="269" t="s">
        <v>468</v>
      </c>
      <c r="B5" s="268" t="s">
        <v>2556</v>
      </c>
      <c r="C5" s="269" t="s">
        <v>51</v>
      </c>
      <c r="D5" s="269">
        <v>6</v>
      </c>
      <c r="E5" s="268" t="s">
        <v>2552</v>
      </c>
      <c r="F5" s="268" t="s">
        <v>2553</v>
      </c>
    </row>
    <row r="6" spans="1:6" x14ac:dyDescent="0.3">
      <c r="A6" s="269" t="s">
        <v>632</v>
      </c>
      <c r="B6" s="268" t="s">
        <v>2557</v>
      </c>
      <c r="C6" s="269" t="s">
        <v>51</v>
      </c>
      <c r="D6" s="269">
        <v>5</v>
      </c>
      <c r="E6" s="268" t="s">
        <v>2552</v>
      </c>
      <c r="F6" s="268" t="s">
        <v>2558</v>
      </c>
    </row>
    <row r="7" spans="1:6" x14ac:dyDescent="0.3">
      <c r="A7" s="269" t="s">
        <v>634</v>
      </c>
      <c r="B7" s="268" t="s">
        <v>2559</v>
      </c>
      <c r="C7" s="269" t="s">
        <v>51</v>
      </c>
      <c r="D7" s="269">
        <v>5</v>
      </c>
      <c r="E7" s="268" t="s">
        <v>2552</v>
      </c>
      <c r="F7" s="268" t="s">
        <v>2558</v>
      </c>
    </row>
    <row r="8" spans="1:6" x14ac:dyDescent="0.3">
      <c r="A8" s="269" t="s">
        <v>640</v>
      </c>
      <c r="B8" s="268" t="s">
        <v>2560</v>
      </c>
      <c r="C8" s="269" t="s">
        <v>51</v>
      </c>
      <c r="D8" s="269">
        <v>5</v>
      </c>
      <c r="E8" s="268" t="s">
        <v>2552</v>
      </c>
      <c r="F8" s="268" t="s">
        <v>2558</v>
      </c>
    </row>
    <row r="9" spans="1:6" x14ac:dyDescent="0.3">
      <c r="A9" s="269" t="s">
        <v>425</v>
      </c>
      <c r="B9" s="268" t="s">
        <v>2561</v>
      </c>
      <c r="C9" s="269" t="s">
        <v>51</v>
      </c>
      <c r="D9" s="269">
        <v>7</v>
      </c>
      <c r="E9" s="268" t="s">
        <v>2552</v>
      </c>
      <c r="F9" s="268" t="s">
        <v>2562</v>
      </c>
    </row>
    <row r="10" spans="1:6" x14ac:dyDescent="0.3">
      <c r="A10" s="269" t="s">
        <v>688</v>
      </c>
      <c r="B10" s="268" t="s">
        <v>2563</v>
      </c>
      <c r="C10" s="269" t="s">
        <v>51</v>
      </c>
      <c r="D10" s="269">
        <v>7</v>
      </c>
      <c r="E10" s="268" t="s">
        <v>2552</v>
      </c>
      <c r="F10" s="268" t="s">
        <v>2562</v>
      </c>
    </row>
    <row r="11" spans="1:6" x14ac:dyDescent="0.3">
      <c r="A11" s="269" t="s">
        <v>690</v>
      </c>
      <c r="B11" s="268" t="s">
        <v>2564</v>
      </c>
      <c r="C11" s="269" t="s">
        <v>51</v>
      </c>
      <c r="D11" s="269">
        <v>7</v>
      </c>
      <c r="E11" s="268" t="s">
        <v>2552</v>
      </c>
      <c r="F11" s="268" t="s">
        <v>2562</v>
      </c>
    </row>
    <row r="12" spans="1:6" x14ac:dyDescent="0.3">
      <c r="A12" s="269" t="s">
        <v>978</v>
      </c>
      <c r="B12" s="268" t="s">
        <v>979</v>
      </c>
      <c r="C12" s="269" t="s">
        <v>52</v>
      </c>
      <c r="D12" s="269">
        <v>1</v>
      </c>
      <c r="E12" s="268" t="s">
        <v>2565</v>
      </c>
      <c r="F12" s="268" t="s">
        <v>2566</v>
      </c>
    </row>
    <row r="13" spans="1:6" x14ac:dyDescent="0.3">
      <c r="A13" s="269" t="s">
        <v>985</v>
      </c>
      <c r="B13" s="268" t="s">
        <v>2567</v>
      </c>
      <c r="C13" s="269" t="s">
        <v>52</v>
      </c>
      <c r="D13" s="269">
        <v>1</v>
      </c>
      <c r="E13" s="268" t="s">
        <v>2565</v>
      </c>
      <c r="F13" s="268" t="s">
        <v>2566</v>
      </c>
    </row>
    <row r="14" spans="1:6" x14ac:dyDescent="0.3">
      <c r="A14" s="269" t="s">
        <v>991</v>
      </c>
      <c r="B14" s="268" t="s">
        <v>992</v>
      </c>
      <c r="C14" s="269" t="s">
        <v>52</v>
      </c>
      <c r="D14" s="269">
        <v>1</v>
      </c>
      <c r="E14" s="268" t="s">
        <v>2565</v>
      </c>
      <c r="F14" s="268" t="s">
        <v>2566</v>
      </c>
    </row>
    <row r="15" spans="1:6" x14ac:dyDescent="0.3">
      <c r="A15" s="269" t="s">
        <v>997</v>
      </c>
      <c r="B15" s="268" t="s">
        <v>998</v>
      </c>
      <c r="C15" s="269" t="s">
        <v>52</v>
      </c>
      <c r="D15" s="269">
        <v>1</v>
      </c>
      <c r="E15" s="268" t="s">
        <v>2565</v>
      </c>
      <c r="F15" s="268" t="s">
        <v>2566</v>
      </c>
    </row>
    <row r="16" spans="1:6" x14ac:dyDescent="0.3">
      <c r="A16" s="269" t="s">
        <v>1027</v>
      </c>
      <c r="B16" s="268" t="s">
        <v>2568</v>
      </c>
      <c r="C16" s="269" t="s">
        <v>52</v>
      </c>
      <c r="D16" s="269">
        <v>2</v>
      </c>
      <c r="E16" s="268" t="s">
        <v>2565</v>
      </c>
      <c r="F16" s="268" t="s">
        <v>2569</v>
      </c>
    </row>
    <row r="17" spans="1:6" x14ac:dyDescent="0.3">
      <c r="A17" s="269" t="s">
        <v>843</v>
      </c>
      <c r="B17" s="268" t="s">
        <v>844</v>
      </c>
      <c r="C17" s="269" t="s">
        <v>51</v>
      </c>
      <c r="D17" s="269">
        <v>3</v>
      </c>
      <c r="E17" s="268" t="s">
        <v>2552</v>
      </c>
      <c r="F17" s="268" t="s">
        <v>2165</v>
      </c>
    </row>
    <row r="18" spans="1:6" x14ac:dyDescent="0.3">
      <c r="A18" s="269" t="s">
        <v>2156</v>
      </c>
      <c r="B18" s="268" t="s">
        <v>2570</v>
      </c>
      <c r="C18" s="269" t="s">
        <v>54</v>
      </c>
      <c r="D18" s="269">
        <v>5</v>
      </c>
      <c r="E18" s="268" t="s">
        <v>2571</v>
      </c>
      <c r="F18" s="268" t="s">
        <v>2572</v>
      </c>
    </row>
    <row r="19" spans="1:6" x14ac:dyDescent="0.3">
      <c r="A19" s="269" t="s">
        <v>969</v>
      </c>
      <c r="B19" s="268" t="s">
        <v>970</v>
      </c>
      <c r="C19" s="269" t="s">
        <v>52</v>
      </c>
      <c r="D19" s="269">
        <v>7</v>
      </c>
      <c r="E19" s="268" t="s">
        <v>2565</v>
      </c>
      <c r="F19" s="268" t="s">
        <v>2573</v>
      </c>
    </row>
    <row r="20" spans="1:6" x14ac:dyDescent="0.3">
      <c r="A20" s="269" t="s">
        <v>1361</v>
      </c>
      <c r="B20" s="268" t="s">
        <v>1362</v>
      </c>
      <c r="C20" s="269" t="s">
        <v>56</v>
      </c>
      <c r="D20" s="269">
        <v>3</v>
      </c>
      <c r="E20" s="268" t="s">
        <v>2574</v>
      </c>
      <c r="F20" s="268" t="s">
        <v>2575</v>
      </c>
    </row>
    <row r="21" spans="1:6" x14ac:dyDescent="0.3">
      <c r="A21" s="269" t="s">
        <v>260</v>
      </c>
      <c r="B21" s="268" t="s">
        <v>261</v>
      </c>
      <c r="C21" s="269" t="s">
        <v>49</v>
      </c>
      <c r="D21" s="269">
        <v>3</v>
      </c>
      <c r="E21" s="268" t="s">
        <v>2576</v>
      </c>
      <c r="F21" s="268" t="s">
        <v>2577</v>
      </c>
    </row>
    <row r="22" spans="1:6" x14ac:dyDescent="0.3">
      <c r="A22" s="269" t="s">
        <v>1075</v>
      </c>
      <c r="B22" s="268" t="s">
        <v>2578</v>
      </c>
      <c r="C22" s="269" t="s">
        <v>52</v>
      </c>
      <c r="D22" s="269">
        <v>3</v>
      </c>
      <c r="E22" s="268" t="s">
        <v>2565</v>
      </c>
      <c r="F22" s="268" t="s">
        <v>2579</v>
      </c>
    </row>
    <row r="23" spans="1:6" x14ac:dyDescent="0.3">
      <c r="A23" s="269" t="s">
        <v>1082</v>
      </c>
      <c r="B23" s="268" t="s">
        <v>2580</v>
      </c>
      <c r="C23" s="269" t="s">
        <v>52</v>
      </c>
      <c r="D23" s="269">
        <v>3</v>
      </c>
      <c r="E23" s="268" t="s">
        <v>2565</v>
      </c>
      <c r="F23" s="268" t="s">
        <v>2579</v>
      </c>
    </row>
    <row r="24" spans="1:6" x14ac:dyDescent="0.3">
      <c r="A24" s="269" t="s">
        <v>1456</v>
      </c>
      <c r="B24" s="268" t="s">
        <v>1457</v>
      </c>
      <c r="C24" s="269" t="s">
        <v>52</v>
      </c>
      <c r="D24" s="269">
        <v>3</v>
      </c>
      <c r="E24" s="268" t="s">
        <v>2565</v>
      </c>
      <c r="F24" s="268" t="s">
        <v>2579</v>
      </c>
    </row>
    <row r="25" spans="1:6" x14ac:dyDescent="0.3">
      <c r="A25" s="269" t="s">
        <v>1459</v>
      </c>
      <c r="B25" s="268" t="s">
        <v>1460</v>
      </c>
      <c r="C25" s="269" t="s">
        <v>52</v>
      </c>
      <c r="D25" s="269">
        <v>3</v>
      </c>
      <c r="E25" s="268" t="s">
        <v>2565</v>
      </c>
      <c r="F25" s="268" t="s">
        <v>2579</v>
      </c>
    </row>
    <row r="26" spans="1:6" x14ac:dyDescent="0.3">
      <c r="A26" s="269" t="s">
        <v>1096</v>
      </c>
      <c r="B26" s="268" t="s">
        <v>2581</v>
      </c>
      <c r="C26" s="269" t="s">
        <v>52</v>
      </c>
      <c r="D26" s="269">
        <v>3</v>
      </c>
      <c r="E26" s="268" t="s">
        <v>2565</v>
      </c>
      <c r="F26" s="268" t="s">
        <v>2579</v>
      </c>
    </row>
    <row r="27" spans="1:6" x14ac:dyDescent="0.3">
      <c r="A27" s="269" t="s">
        <v>1102</v>
      </c>
      <c r="B27" s="268" t="s">
        <v>1103</v>
      </c>
      <c r="C27" s="269" t="s">
        <v>52</v>
      </c>
      <c r="D27" s="269">
        <v>3</v>
      </c>
      <c r="E27" s="268" t="s">
        <v>2565</v>
      </c>
      <c r="F27" s="268" t="s">
        <v>2579</v>
      </c>
    </row>
    <row r="28" spans="1:6" x14ac:dyDescent="0.3">
      <c r="A28" s="269" t="s">
        <v>1094</v>
      </c>
      <c r="B28" s="268" t="s">
        <v>2582</v>
      </c>
      <c r="C28" s="269" t="s">
        <v>52</v>
      </c>
      <c r="D28" s="269">
        <v>3</v>
      </c>
      <c r="E28" s="268" t="s">
        <v>2565</v>
      </c>
      <c r="F28" s="268" t="s">
        <v>2579</v>
      </c>
    </row>
    <row r="29" spans="1:6" x14ac:dyDescent="0.3">
      <c r="A29" s="269" t="s">
        <v>1100</v>
      </c>
      <c r="B29" s="268" t="s">
        <v>2583</v>
      </c>
      <c r="C29" s="269" t="s">
        <v>52</v>
      </c>
      <c r="D29" s="269">
        <v>3</v>
      </c>
      <c r="E29" s="268" t="s">
        <v>2565</v>
      </c>
      <c r="F29" s="268" t="s">
        <v>2579</v>
      </c>
    </row>
    <row r="30" spans="1:6" x14ac:dyDescent="0.3">
      <c r="A30" s="269" t="s">
        <v>892</v>
      </c>
      <c r="B30" s="268" t="s">
        <v>2584</v>
      </c>
      <c r="C30" s="269" t="s">
        <v>52</v>
      </c>
      <c r="D30" s="269">
        <v>4</v>
      </c>
      <c r="E30" s="268" t="s">
        <v>2565</v>
      </c>
      <c r="F30" s="268" t="s">
        <v>2585</v>
      </c>
    </row>
    <row r="31" spans="1:6" x14ac:dyDescent="0.3">
      <c r="A31" s="269" t="s">
        <v>489</v>
      </c>
      <c r="B31" s="268" t="s">
        <v>2586</v>
      </c>
      <c r="C31" s="269" t="s">
        <v>52</v>
      </c>
      <c r="D31" s="269">
        <v>5</v>
      </c>
      <c r="E31" s="268" t="s">
        <v>2565</v>
      </c>
      <c r="F31" s="268" t="s">
        <v>2587</v>
      </c>
    </row>
    <row r="32" spans="1:6" x14ac:dyDescent="0.3">
      <c r="A32" s="269" t="s">
        <v>503</v>
      </c>
      <c r="B32" s="268" t="s">
        <v>2588</v>
      </c>
      <c r="C32" s="269" t="s">
        <v>52</v>
      </c>
      <c r="D32" s="269">
        <v>5</v>
      </c>
      <c r="E32" s="268" t="s">
        <v>2565</v>
      </c>
      <c r="F32" s="268" t="s">
        <v>2587</v>
      </c>
    </row>
    <row r="33" spans="1:6" x14ac:dyDescent="0.3">
      <c r="A33" s="269" t="s">
        <v>495</v>
      </c>
      <c r="B33" s="268" t="s">
        <v>2589</v>
      </c>
      <c r="C33" s="269" t="s">
        <v>52</v>
      </c>
      <c r="D33" s="269">
        <v>5</v>
      </c>
      <c r="E33" s="268" t="s">
        <v>2565</v>
      </c>
      <c r="F33" s="268" t="s">
        <v>2587</v>
      </c>
    </row>
    <row r="34" spans="1:6" x14ac:dyDescent="0.3">
      <c r="A34" s="269" t="s">
        <v>501</v>
      </c>
      <c r="B34" s="268" t="s">
        <v>2590</v>
      </c>
      <c r="C34" s="269" t="s">
        <v>52</v>
      </c>
      <c r="D34" s="269">
        <v>5</v>
      </c>
      <c r="E34" s="268" t="s">
        <v>2565</v>
      </c>
      <c r="F34" s="268" t="s">
        <v>2587</v>
      </c>
    </row>
    <row r="35" spans="1:6" x14ac:dyDescent="0.3">
      <c r="A35" s="269" t="s">
        <v>512</v>
      </c>
      <c r="B35" s="268" t="s">
        <v>513</v>
      </c>
      <c r="C35" s="269" t="s">
        <v>52</v>
      </c>
      <c r="D35" s="269">
        <v>5</v>
      </c>
      <c r="E35" s="268" t="s">
        <v>2565</v>
      </c>
      <c r="F35" s="268" t="s">
        <v>2587</v>
      </c>
    </row>
    <row r="36" spans="1:6" x14ac:dyDescent="0.3">
      <c r="A36" s="269" t="s">
        <v>514</v>
      </c>
      <c r="B36" s="268" t="s">
        <v>2591</v>
      </c>
      <c r="C36" s="269" t="s">
        <v>52</v>
      </c>
      <c r="D36" s="269">
        <v>5</v>
      </c>
      <c r="E36" s="268" t="s">
        <v>2565</v>
      </c>
      <c r="F36" s="268" t="s">
        <v>2587</v>
      </c>
    </row>
    <row r="37" spans="1:6" x14ac:dyDescent="0.3">
      <c r="A37" s="269" t="s">
        <v>522</v>
      </c>
      <c r="B37" s="268" t="s">
        <v>523</v>
      </c>
      <c r="C37" s="269" t="s">
        <v>52</v>
      </c>
      <c r="D37" s="269">
        <v>5</v>
      </c>
      <c r="E37" s="268" t="s">
        <v>2565</v>
      </c>
      <c r="F37" s="268" t="s">
        <v>2587</v>
      </c>
    </row>
    <row r="38" spans="1:6" x14ac:dyDescent="0.3">
      <c r="A38" s="269" t="s">
        <v>497</v>
      </c>
      <c r="B38" s="268" t="s">
        <v>498</v>
      </c>
      <c r="C38" s="269" t="s">
        <v>52</v>
      </c>
      <c r="D38" s="269">
        <v>5</v>
      </c>
      <c r="E38" s="268" t="s">
        <v>2565</v>
      </c>
      <c r="F38" s="268" t="s">
        <v>2587</v>
      </c>
    </row>
    <row r="39" spans="1:6" x14ac:dyDescent="0.3">
      <c r="A39" s="269" t="s">
        <v>483</v>
      </c>
      <c r="B39" s="268" t="s">
        <v>2592</v>
      </c>
      <c r="C39" s="269" t="s">
        <v>52</v>
      </c>
      <c r="D39" s="269">
        <v>5</v>
      </c>
      <c r="E39" s="268" t="s">
        <v>2565</v>
      </c>
      <c r="F39" s="268" t="s">
        <v>2587</v>
      </c>
    </row>
    <row r="40" spans="1:6" x14ac:dyDescent="0.3">
      <c r="A40" s="269" t="s">
        <v>487</v>
      </c>
      <c r="B40" s="268" t="s">
        <v>2593</v>
      </c>
      <c r="C40" s="269" t="s">
        <v>52</v>
      </c>
      <c r="D40" s="269">
        <v>5</v>
      </c>
      <c r="E40" s="268" t="s">
        <v>2565</v>
      </c>
      <c r="F40" s="268" t="s">
        <v>2587</v>
      </c>
    </row>
    <row r="41" spans="1:6" x14ac:dyDescent="0.3">
      <c r="A41" s="269" t="s">
        <v>520</v>
      </c>
      <c r="B41" s="268" t="s">
        <v>2594</v>
      </c>
      <c r="C41" s="269" t="s">
        <v>52</v>
      </c>
      <c r="D41" s="269">
        <v>5</v>
      </c>
      <c r="E41" s="268" t="s">
        <v>2565</v>
      </c>
      <c r="F41" s="268" t="s">
        <v>2587</v>
      </c>
    </row>
    <row r="42" spans="1:6" x14ac:dyDescent="0.3">
      <c r="A42" s="269" t="s">
        <v>532</v>
      </c>
      <c r="B42" s="268" t="s">
        <v>2595</v>
      </c>
      <c r="C42" s="269" t="s">
        <v>52</v>
      </c>
      <c r="D42" s="269">
        <v>5</v>
      </c>
      <c r="E42" s="268" t="s">
        <v>2565</v>
      </c>
      <c r="F42" s="268" t="s">
        <v>2587</v>
      </c>
    </row>
    <row r="43" spans="1:6" x14ac:dyDescent="0.3">
      <c r="A43" s="269" t="s">
        <v>534</v>
      </c>
      <c r="B43" s="268" t="s">
        <v>2596</v>
      </c>
      <c r="C43" s="269" t="s">
        <v>52</v>
      </c>
      <c r="D43" s="269">
        <v>5</v>
      </c>
      <c r="E43" s="268" t="s">
        <v>2565</v>
      </c>
      <c r="F43" s="268" t="s">
        <v>2587</v>
      </c>
    </row>
    <row r="44" spans="1:6" x14ac:dyDescent="0.3">
      <c r="A44" s="269" t="s">
        <v>536</v>
      </c>
      <c r="B44" s="268" t="s">
        <v>2597</v>
      </c>
      <c r="C44" s="269" t="s">
        <v>52</v>
      </c>
      <c r="D44" s="269">
        <v>5</v>
      </c>
      <c r="E44" s="268" t="s">
        <v>2565</v>
      </c>
      <c r="F44" s="268" t="s">
        <v>2587</v>
      </c>
    </row>
    <row r="45" spans="1:6" x14ac:dyDescent="0.3">
      <c r="A45" s="269" t="s">
        <v>420</v>
      </c>
      <c r="B45" s="268" t="s">
        <v>2598</v>
      </c>
      <c r="C45" s="269" t="s">
        <v>54</v>
      </c>
      <c r="D45" s="269">
        <v>1</v>
      </c>
      <c r="E45" s="268" t="s">
        <v>2571</v>
      </c>
      <c r="F45" s="268" t="s">
        <v>2599</v>
      </c>
    </row>
    <row r="46" spans="1:6" x14ac:dyDescent="0.3">
      <c r="A46" s="269" t="s">
        <v>1125</v>
      </c>
      <c r="B46" s="268" t="s">
        <v>2600</v>
      </c>
      <c r="C46" s="269" t="s">
        <v>54</v>
      </c>
      <c r="D46" s="269">
        <v>1</v>
      </c>
      <c r="E46" s="268" t="s">
        <v>2571</v>
      </c>
      <c r="F46" s="268" t="s">
        <v>2599</v>
      </c>
    </row>
    <row r="47" spans="1:6" x14ac:dyDescent="0.3">
      <c r="A47" s="269" t="s">
        <v>1293</v>
      </c>
      <c r="B47" s="268" t="s">
        <v>2070</v>
      </c>
      <c r="C47" s="269" t="s">
        <v>56</v>
      </c>
      <c r="D47" s="269">
        <v>3</v>
      </c>
      <c r="E47" s="268" t="s">
        <v>2574</v>
      </c>
      <c r="F47" s="268" t="s">
        <v>2575</v>
      </c>
    </row>
    <row r="48" spans="1:6" x14ac:dyDescent="0.3">
      <c r="A48" s="269" t="s">
        <v>413</v>
      </c>
      <c r="B48" s="268" t="s">
        <v>414</v>
      </c>
      <c r="C48" s="269" t="s">
        <v>51</v>
      </c>
      <c r="D48" s="269">
        <v>1</v>
      </c>
      <c r="E48" s="268" t="s">
        <v>2552</v>
      </c>
      <c r="F48" s="268" t="s">
        <v>375</v>
      </c>
    </row>
    <row r="49" spans="1:6" x14ac:dyDescent="0.3">
      <c r="A49" s="269" t="s">
        <v>785</v>
      </c>
      <c r="B49" s="268" t="s">
        <v>786</v>
      </c>
      <c r="C49" s="269" t="s">
        <v>54</v>
      </c>
      <c r="D49" s="269">
        <v>2</v>
      </c>
      <c r="E49" s="268" t="s">
        <v>2571</v>
      </c>
      <c r="F49" s="268" t="s">
        <v>2601</v>
      </c>
    </row>
    <row r="50" spans="1:6" x14ac:dyDescent="0.3">
      <c r="A50" s="269" t="s">
        <v>789</v>
      </c>
      <c r="B50" s="268" t="s">
        <v>790</v>
      </c>
      <c r="C50" s="269" t="s">
        <v>54</v>
      </c>
      <c r="D50" s="269">
        <v>2</v>
      </c>
      <c r="E50" s="268" t="s">
        <v>2571</v>
      </c>
      <c r="F50" s="268" t="s">
        <v>2601</v>
      </c>
    </row>
    <row r="51" spans="1:6" x14ac:dyDescent="0.3">
      <c r="A51" s="269" t="s">
        <v>791</v>
      </c>
      <c r="B51" s="268" t="s">
        <v>792</v>
      </c>
      <c r="C51" s="269" t="s">
        <v>54</v>
      </c>
      <c r="D51" s="269">
        <v>2</v>
      </c>
      <c r="E51" s="268" t="s">
        <v>2571</v>
      </c>
      <c r="F51" s="268" t="s">
        <v>2601</v>
      </c>
    </row>
    <row r="52" spans="1:6" x14ac:dyDescent="0.3">
      <c r="A52" s="269" t="s">
        <v>793</v>
      </c>
      <c r="B52" s="268" t="s">
        <v>794</v>
      </c>
      <c r="C52" s="269" t="s">
        <v>54</v>
      </c>
      <c r="D52" s="269">
        <v>2</v>
      </c>
      <c r="E52" s="268" t="s">
        <v>2571</v>
      </c>
      <c r="F52" s="268" t="s">
        <v>2601</v>
      </c>
    </row>
    <row r="53" spans="1:6" x14ac:dyDescent="0.3">
      <c r="A53" s="269" t="s">
        <v>795</v>
      </c>
      <c r="B53" s="268" t="s">
        <v>796</v>
      </c>
      <c r="C53" s="269" t="s">
        <v>54</v>
      </c>
      <c r="D53" s="269">
        <v>2</v>
      </c>
      <c r="E53" s="268" t="s">
        <v>2571</v>
      </c>
      <c r="F53" s="268" t="s">
        <v>2601</v>
      </c>
    </row>
    <row r="54" spans="1:6" x14ac:dyDescent="0.3">
      <c r="A54" s="269" t="s">
        <v>797</v>
      </c>
      <c r="B54" s="268" t="s">
        <v>798</v>
      </c>
      <c r="C54" s="269" t="s">
        <v>54</v>
      </c>
      <c r="D54" s="269">
        <v>2</v>
      </c>
      <c r="E54" s="268" t="s">
        <v>2571</v>
      </c>
      <c r="F54" s="268" t="s">
        <v>2601</v>
      </c>
    </row>
    <row r="55" spans="1:6" x14ac:dyDescent="0.3">
      <c r="A55" s="269" t="s">
        <v>800</v>
      </c>
      <c r="B55" s="268" t="s">
        <v>801</v>
      </c>
      <c r="C55" s="269" t="s">
        <v>54</v>
      </c>
      <c r="D55" s="269">
        <v>2</v>
      </c>
      <c r="E55" s="268" t="s">
        <v>2571</v>
      </c>
      <c r="F55" s="268" t="s">
        <v>2601</v>
      </c>
    </row>
    <row r="56" spans="1:6" x14ac:dyDescent="0.3">
      <c r="A56" s="269" t="s">
        <v>802</v>
      </c>
      <c r="B56" s="268" t="s">
        <v>803</v>
      </c>
      <c r="C56" s="269" t="s">
        <v>54</v>
      </c>
      <c r="D56" s="269">
        <v>2</v>
      </c>
      <c r="E56" s="268" t="s">
        <v>2571</v>
      </c>
      <c r="F56" s="268" t="s">
        <v>2601</v>
      </c>
    </row>
    <row r="57" spans="1:6" x14ac:dyDescent="0.3">
      <c r="A57" s="269" t="s">
        <v>804</v>
      </c>
      <c r="B57" s="268" t="s">
        <v>805</v>
      </c>
      <c r="C57" s="269" t="s">
        <v>54</v>
      </c>
      <c r="D57" s="269">
        <v>2</v>
      </c>
      <c r="E57" s="268" t="s">
        <v>2571</v>
      </c>
      <c r="F57" s="268" t="s">
        <v>2601</v>
      </c>
    </row>
    <row r="58" spans="1:6" x14ac:dyDescent="0.3">
      <c r="A58" s="269" t="s">
        <v>1140</v>
      </c>
      <c r="B58" s="268" t="s">
        <v>1141</v>
      </c>
      <c r="C58" s="269" t="s">
        <v>54</v>
      </c>
      <c r="D58" s="269">
        <v>3</v>
      </c>
      <c r="E58" s="268" t="s">
        <v>2571</v>
      </c>
      <c r="F58" s="268" t="s">
        <v>2602</v>
      </c>
    </row>
    <row r="59" spans="1:6" x14ac:dyDescent="0.3">
      <c r="A59" s="269" t="s">
        <v>924</v>
      </c>
      <c r="B59" s="268" t="s">
        <v>2603</v>
      </c>
      <c r="C59" s="269" t="s">
        <v>56</v>
      </c>
      <c r="D59" s="269">
        <v>1</v>
      </c>
      <c r="E59" s="268" t="s">
        <v>2574</v>
      </c>
      <c r="F59" s="268" t="s">
        <v>2604</v>
      </c>
    </row>
    <row r="60" spans="1:6" x14ac:dyDescent="0.3">
      <c r="A60" s="269" t="s">
        <v>555</v>
      </c>
      <c r="B60" s="268" t="s">
        <v>2605</v>
      </c>
      <c r="C60" s="269" t="s">
        <v>54</v>
      </c>
      <c r="D60" s="269">
        <v>6</v>
      </c>
      <c r="E60" s="268" t="s">
        <v>2571</v>
      </c>
      <c r="F60" s="268" t="s">
        <v>554</v>
      </c>
    </row>
    <row r="61" spans="1:6" x14ac:dyDescent="0.3">
      <c r="A61" s="269" t="s">
        <v>588</v>
      </c>
      <c r="B61" s="268" t="s">
        <v>2606</v>
      </c>
      <c r="C61" s="269" t="s">
        <v>54</v>
      </c>
      <c r="D61" s="269">
        <v>6</v>
      </c>
      <c r="E61" s="268" t="s">
        <v>2571</v>
      </c>
      <c r="F61" s="268" t="s">
        <v>554</v>
      </c>
    </row>
    <row r="62" spans="1:6" x14ac:dyDescent="0.3">
      <c r="A62" s="269" t="s">
        <v>570</v>
      </c>
      <c r="B62" s="268" t="s">
        <v>2607</v>
      </c>
      <c r="C62" s="269" t="s">
        <v>54</v>
      </c>
      <c r="D62" s="269">
        <v>6</v>
      </c>
      <c r="E62" s="268" t="s">
        <v>2571</v>
      </c>
      <c r="F62" s="268" t="s">
        <v>554</v>
      </c>
    </row>
    <row r="63" spans="1:6" x14ac:dyDescent="0.3">
      <c r="A63" s="269" t="s">
        <v>551</v>
      </c>
      <c r="B63" s="268" t="s">
        <v>2608</v>
      </c>
      <c r="C63" s="269" t="s">
        <v>54</v>
      </c>
      <c r="D63" s="269">
        <v>6</v>
      </c>
      <c r="E63" s="268" t="s">
        <v>2571</v>
      </c>
      <c r="F63" s="268" t="s">
        <v>554</v>
      </c>
    </row>
    <row r="64" spans="1:6" x14ac:dyDescent="0.3">
      <c r="A64" s="269" t="s">
        <v>597</v>
      </c>
      <c r="B64" s="268" t="s">
        <v>2609</v>
      </c>
      <c r="C64" s="269" t="s">
        <v>54</v>
      </c>
      <c r="D64" s="269">
        <v>6</v>
      </c>
      <c r="E64" s="268" t="s">
        <v>2571</v>
      </c>
      <c r="F64" s="268" t="s">
        <v>554</v>
      </c>
    </row>
    <row r="65" spans="1:6" x14ac:dyDescent="0.3">
      <c r="A65" s="269" t="s">
        <v>602</v>
      </c>
      <c r="B65" s="268" t="s">
        <v>2610</v>
      </c>
      <c r="C65" s="269" t="s">
        <v>54</v>
      </c>
      <c r="D65" s="269">
        <v>6</v>
      </c>
      <c r="E65" s="268" t="s">
        <v>2571</v>
      </c>
      <c r="F65" s="268" t="s">
        <v>554</v>
      </c>
    </row>
    <row r="66" spans="1:6" x14ac:dyDescent="0.3">
      <c r="A66" s="269" t="s">
        <v>577</v>
      </c>
      <c r="B66" s="268" t="s">
        <v>2611</v>
      </c>
      <c r="C66" s="269" t="s">
        <v>54</v>
      </c>
      <c r="D66" s="269">
        <v>6</v>
      </c>
      <c r="E66" s="268" t="s">
        <v>2571</v>
      </c>
      <c r="F66" s="268" t="s">
        <v>554</v>
      </c>
    </row>
    <row r="67" spans="1:6" x14ac:dyDescent="0.3">
      <c r="A67" s="269" t="s">
        <v>608</v>
      </c>
      <c r="B67" s="268" t="s">
        <v>2612</v>
      </c>
      <c r="C67" s="269" t="s">
        <v>54</v>
      </c>
      <c r="D67" s="269">
        <v>7</v>
      </c>
      <c r="E67" s="268" t="s">
        <v>2571</v>
      </c>
      <c r="F67" s="268" t="s">
        <v>2613</v>
      </c>
    </row>
    <row r="68" spans="1:6" x14ac:dyDescent="0.3">
      <c r="A68" s="269" t="s">
        <v>1127</v>
      </c>
      <c r="B68" s="268" t="s">
        <v>2614</v>
      </c>
      <c r="C68" s="269" t="s">
        <v>54</v>
      </c>
      <c r="D68" s="269">
        <v>7</v>
      </c>
      <c r="E68" s="268" t="s">
        <v>2571</v>
      </c>
      <c r="F68" s="268" t="s">
        <v>2613</v>
      </c>
    </row>
    <row r="69" spans="1:6" x14ac:dyDescent="0.3">
      <c r="A69" s="269" t="s">
        <v>613</v>
      </c>
      <c r="B69" s="268" t="s">
        <v>2615</v>
      </c>
      <c r="C69" s="269" t="s">
        <v>54</v>
      </c>
      <c r="D69" s="269">
        <v>7</v>
      </c>
      <c r="E69" s="268" t="s">
        <v>2571</v>
      </c>
      <c r="F69" s="268" t="s">
        <v>2613</v>
      </c>
    </row>
    <row r="70" spans="1:6" x14ac:dyDescent="0.3">
      <c r="A70" s="269" t="s">
        <v>593</v>
      </c>
      <c r="B70" s="268" t="s">
        <v>594</v>
      </c>
      <c r="C70" s="269" t="s">
        <v>54</v>
      </c>
      <c r="D70" s="269">
        <v>7</v>
      </c>
      <c r="E70" s="268" t="s">
        <v>2571</v>
      </c>
      <c r="F70" s="268" t="s">
        <v>2613</v>
      </c>
    </row>
    <row r="71" spans="1:6" x14ac:dyDescent="0.3">
      <c r="A71" s="269" t="s">
        <v>583</v>
      </c>
      <c r="B71" s="268" t="s">
        <v>584</v>
      </c>
      <c r="C71" s="269" t="s">
        <v>54</v>
      </c>
      <c r="D71" s="269">
        <v>7</v>
      </c>
      <c r="E71" s="268" t="s">
        <v>2571</v>
      </c>
      <c r="F71" s="268" t="s">
        <v>2613</v>
      </c>
    </row>
    <row r="72" spans="1:6" x14ac:dyDescent="0.3">
      <c r="A72" s="269" t="s">
        <v>561</v>
      </c>
      <c r="B72" s="268" t="s">
        <v>2616</v>
      </c>
      <c r="C72" s="269" t="s">
        <v>54</v>
      </c>
      <c r="D72" s="269">
        <v>7</v>
      </c>
      <c r="E72" s="268" t="s">
        <v>2571</v>
      </c>
      <c r="F72" s="268" t="s">
        <v>2613</v>
      </c>
    </row>
    <row r="73" spans="1:6" x14ac:dyDescent="0.3">
      <c r="A73" s="269" t="s">
        <v>566</v>
      </c>
      <c r="B73" s="268" t="s">
        <v>2617</v>
      </c>
      <c r="C73" s="269" t="s">
        <v>54</v>
      </c>
      <c r="D73" s="269">
        <v>7</v>
      </c>
      <c r="E73" s="268" t="s">
        <v>2571</v>
      </c>
      <c r="F73" s="268" t="s">
        <v>2613</v>
      </c>
    </row>
    <row r="74" spans="1:6" x14ac:dyDescent="0.3">
      <c r="A74" s="269" t="s">
        <v>619</v>
      </c>
      <c r="B74" s="268" t="s">
        <v>2618</v>
      </c>
      <c r="C74" s="269" t="s">
        <v>54</v>
      </c>
      <c r="D74" s="269">
        <v>7</v>
      </c>
      <c r="E74" s="268" t="s">
        <v>2571</v>
      </c>
      <c r="F74" s="268" t="s">
        <v>2613</v>
      </c>
    </row>
    <row r="75" spans="1:6" x14ac:dyDescent="0.3">
      <c r="A75" s="269" t="s">
        <v>1055</v>
      </c>
      <c r="B75" s="268" t="s">
        <v>1058</v>
      </c>
      <c r="C75" s="269" t="s">
        <v>54</v>
      </c>
      <c r="D75" s="269">
        <v>7</v>
      </c>
      <c r="E75" s="268" t="s">
        <v>2571</v>
      </c>
      <c r="F75" s="268" t="s">
        <v>2613</v>
      </c>
    </row>
    <row r="76" spans="1:6" x14ac:dyDescent="0.3">
      <c r="A76" s="269" t="s">
        <v>1019</v>
      </c>
      <c r="B76" s="268" t="s">
        <v>2619</v>
      </c>
      <c r="C76" s="269" t="s">
        <v>54</v>
      </c>
      <c r="D76" s="269">
        <v>7</v>
      </c>
      <c r="E76" s="268" t="s">
        <v>2571</v>
      </c>
      <c r="F76" s="268" t="s">
        <v>2613</v>
      </c>
    </row>
    <row r="77" spans="1:6" x14ac:dyDescent="0.3">
      <c r="A77" s="269" t="s">
        <v>1477</v>
      </c>
      <c r="B77" s="268" t="s">
        <v>2620</v>
      </c>
      <c r="C77" s="269" t="s">
        <v>54</v>
      </c>
      <c r="D77" s="269">
        <v>7</v>
      </c>
      <c r="E77" s="268" t="s">
        <v>2571</v>
      </c>
      <c r="F77" s="268" t="s">
        <v>2613</v>
      </c>
    </row>
    <row r="78" spans="1:6" x14ac:dyDescent="0.3">
      <c r="A78" s="269" t="s">
        <v>1047</v>
      </c>
      <c r="B78" s="268" t="s">
        <v>1048</v>
      </c>
      <c r="C78" s="269" t="s">
        <v>54</v>
      </c>
      <c r="D78" s="269">
        <v>7</v>
      </c>
      <c r="E78" s="268" t="s">
        <v>2571</v>
      </c>
      <c r="F78" s="268" t="s">
        <v>2613</v>
      </c>
    </row>
    <row r="79" spans="1:6" x14ac:dyDescent="0.3">
      <c r="A79" s="269" t="s">
        <v>538</v>
      </c>
      <c r="B79" s="268" t="s">
        <v>539</v>
      </c>
      <c r="C79" s="269" t="s">
        <v>54</v>
      </c>
      <c r="D79" s="269">
        <v>7</v>
      </c>
      <c r="E79" s="268" t="s">
        <v>2571</v>
      </c>
      <c r="F79" s="268" t="s">
        <v>2613</v>
      </c>
    </row>
    <row r="80" spans="1:6" x14ac:dyDescent="0.3">
      <c r="A80" s="269" t="s">
        <v>545</v>
      </c>
      <c r="B80" s="268" t="s">
        <v>546</v>
      </c>
      <c r="C80" s="269" t="s">
        <v>54</v>
      </c>
      <c r="D80" s="269">
        <v>7</v>
      </c>
      <c r="E80" s="268" t="s">
        <v>2571</v>
      </c>
      <c r="F80" s="268" t="s">
        <v>2613</v>
      </c>
    </row>
    <row r="81" spans="1:6" x14ac:dyDescent="0.3">
      <c r="A81" s="269" t="s">
        <v>772</v>
      </c>
      <c r="B81" s="268" t="s">
        <v>773</v>
      </c>
      <c r="C81" s="269" t="s">
        <v>54</v>
      </c>
      <c r="D81" s="269">
        <v>8</v>
      </c>
      <c r="E81" s="268" t="s">
        <v>2571</v>
      </c>
      <c r="F81" s="268" t="s">
        <v>2562</v>
      </c>
    </row>
    <row r="82" spans="1:6" x14ac:dyDescent="0.3">
      <c r="A82" s="269" t="s">
        <v>774</v>
      </c>
      <c r="B82" s="268" t="s">
        <v>775</v>
      </c>
      <c r="C82" s="269" t="s">
        <v>54</v>
      </c>
      <c r="D82" s="269">
        <v>8</v>
      </c>
      <c r="E82" s="268" t="s">
        <v>2571</v>
      </c>
      <c r="F82" s="268" t="s">
        <v>2562</v>
      </c>
    </row>
    <row r="83" spans="1:6" x14ac:dyDescent="0.3">
      <c r="A83" s="269" t="s">
        <v>2512</v>
      </c>
      <c r="B83" s="268" t="s">
        <v>2621</v>
      </c>
      <c r="C83" s="269" t="s">
        <v>55</v>
      </c>
      <c r="D83" s="269">
        <v>2</v>
      </c>
      <c r="E83" s="268" t="s">
        <v>2622</v>
      </c>
      <c r="F83" s="268" t="s">
        <v>2623</v>
      </c>
    </row>
    <row r="84" spans="1:6" x14ac:dyDescent="0.3">
      <c r="A84" s="269" t="s">
        <v>947</v>
      </c>
      <c r="B84" s="268" t="s">
        <v>948</v>
      </c>
      <c r="C84" s="269" t="s">
        <v>56</v>
      </c>
      <c r="D84" s="269">
        <v>2</v>
      </c>
      <c r="E84" s="268" t="s">
        <v>2574</v>
      </c>
      <c r="F84" s="268" t="s">
        <v>2624</v>
      </c>
    </row>
    <row r="85" spans="1:6" x14ac:dyDescent="0.3">
      <c r="A85" s="269" t="s">
        <v>953</v>
      </c>
      <c r="B85" s="268" t="s">
        <v>954</v>
      </c>
      <c r="C85" s="269" t="s">
        <v>56</v>
      </c>
      <c r="D85" s="269">
        <v>2</v>
      </c>
      <c r="E85" s="268" t="s">
        <v>2574</v>
      </c>
      <c r="F85" s="268" t="s">
        <v>2624</v>
      </c>
    </row>
    <row r="86" spans="1:6" x14ac:dyDescent="0.3">
      <c r="A86" s="269" t="s">
        <v>1142</v>
      </c>
      <c r="B86" s="268" t="s">
        <v>2625</v>
      </c>
      <c r="C86" s="269" t="s">
        <v>56</v>
      </c>
      <c r="D86" s="269">
        <v>3</v>
      </c>
      <c r="E86" s="268" t="s">
        <v>2574</v>
      </c>
      <c r="F86" s="268" t="s">
        <v>2575</v>
      </c>
    </row>
    <row r="87" spans="1:6" x14ac:dyDescent="0.3">
      <c r="A87" s="269" t="s">
        <v>945</v>
      </c>
      <c r="B87" s="268" t="s">
        <v>946</v>
      </c>
      <c r="C87" s="269" t="s">
        <v>56</v>
      </c>
      <c r="D87" s="269">
        <v>2</v>
      </c>
      <c r="E87" s="268" t="s">
        <v>2574</v>
      </c>
      <c r="F87" s="268" t="s">
        <v>2624</v>
      </c>
    </row>
    <row r="88" spans="1:6" x14ac:dyDescent="0.3">
      <c r="A88" s="269" t="s">
        <v>956</v>
      </c>
      <c r="B88" s="268" t="s">
        <v>957</v>
      </c>
      <c r="C88" s="269" t="s">
        <v>56</v>
      </c>
      <c r="D88" s="269">
        <v>2</v>
      </c>
      <c r="E88" s="268" t="s">
        <v>2574</v>
      </c>
      <c r="F88" s="268" t="s">
        <v>2624</v>
      </c>
    </row>
    <row r="89" spans="1:6" x14ac:dyDescent="0.3">
      <c r="A89" s="269" t="s">
        <v>961</v>
      </c>
      <c r="B89" s="268" t="s">
        <v>2626</v>
      </c>
      <c r="C89" s="269" t="s">
        <v>56</v>
      </c>
      <c r="D89" s="269">
        <v>2</v>
      </c>
      <c r="E89" s="268" t="s">
        <v>2574</v>
      </c>
      <c r="F89" s="268" t="s">
        <v>2624</v>
      </c>
    </row>
    <row r="90" spans="1:6" x14ac:dyDescent="0.3">
      <c r="A90" s="269" t="s">
        <v>1375</v>
      </c>
      <c r="B90" s="268" t="s">
        <v>2627</v>
      </c>
      <c r="C90" s="269" t="s">
        <v>56</v>
      </c>
      <c r="D90" s="269">
        <v>4</v>
      </c>
      <c r="E90" s="268" t="s">
        <v>2574</v>
      </c>
      <c r="F90" s="268" t="s">
        <v>2628</v>
      </c>
    </row>
    <row r="91" spans="1:6" x14ac:dyDescent="0.3">
      <c r="A91" s="269" t="s">
        <v>1378</v>
      </c>
      <c r="B91" s="268" t="s">
        <v>2629</v>
      </c>
      <c r="C91" s="269" t="s">
        <v>56</v>
      </c>
      <c r="D91" s="269">
        <v>4</v>
      </c>
      <c r="E91" s="268" t="s">
        <v>2574</v>
      </c>
      <c r="F91" s="268" t="s">
        <v>2628</v>
      </c>
    </row>
    <row r="92" spans="1:6" x14ac:dyDescent="0.3">
      <c r="A92" s="269" t="s">
        <v>316</v>
      </c>
      <c r="B92" s="268" t="s">
        <v>317</v>
      </c>
      <c r="C92" s="269" t="s">
        <v>57</v>
      </c>
      <c r="D92" s="269">
        <v>9</v>
      </c>
      <c r="E92" s="268" t="s">
        <v>2630</v>
      </c>
      <c r="F92" s="268" t="s">
        <v>1503</v>
      </c>
    </row>
    <row r="93" spans="1:6" x14ac:dyDescent="0.3">
      <c r="A93" s="269" t="s">
        <v>2514</v>
      </c>
      <c r="B93" s="268" t="s">
        <v>2631</v>
      </c>
      <c r="C93" s="269" t="s">
        <v>57</v>
      </c>
      <c r="D93" s="269">
        <v>1</v>
      </c>
      <c r="E93" s="268" t="s">
        <v>2630</v>
      </c>
      <c r="F93" s="268" t="s">
        <v>2632</v>
      </c>
    </row>
    <row r="94" spans="1:6" x14ac:dyDescent="0.3">
      <c r="A94" s="269" t="s">
        <v>2515</v>
      </c>
      <c r="B94" s="268" t="s">
        <v>2633</v>
      </c>
      <c r="C94" s="269" t="s">
        <v>57</v>
      </c>
      <c r="D94" s="269">
        <v>1</v>
      </c>
      <c r="E94" s="268" t="s">
        <v>2630</v>
      </c>
      <c r="F94" s="268" t="s">
        <v>2632</v>
      </c>
    </row>
    <row r="95" spans="1:6" x14ac:dyDescent="0.3">
      <c r="A95" s="269" t="s">
        <v>2516</v>
      </c>
      <c r="B95" s="268" t="s">
        <v>2634</v>
      </c>
      <c r="C95" s="269" t="s">
        <v>57</v>
      </c>
      <c r="D95" s="269">
        <v>1</v>
      </c>
      <c r="E95" s="268" t="s">
        <v>2630</v>
      </c>
      <c r="F95" s="268" t="s">
        <v>2632</v>
      </c>
    </row>
    <row r="96" spans="1:6" x14ac:dyDescent="0.3">
      <c r="A96" s="269" t="s">
        <v>1941</v>
      </c>
      <c r="B96" s="268" t="s">
        <v>2635</v>
      </c>
      <c r="C96" s="269" t="s">
        <v>57</v>
      </c>
      <c r="D96" s="269">
        <v>1</v>
      </c>
      <c r="E96" s="268" t="s">
        <v>2630</v>
      </c>
      <c r="F96" s="268" t="s">
        <v>2632</v>
      </c>
    </row>
    <row r="97" spans="1:6" x14ac:dyDescent="0.3">
      <c r="A97" s="269" t="s">
        <v>2517</v>
      </c>
      <c r="B97" s="268" t="s">
        <v>2636</v>
      </c>
      <c r="C97" s="269" t="s">
        <v>57</v>
      </c>
      <c r="D97" s="269">
        <v>2</v>
      </c>
      <c r="E97" s="268" t="s">
        <v>2630</v>
      </c>
      <c r="F97" s="268" t="s">
        <v>2637</v>
      </c>
    </row>
    <row r="98" spans="1:6" x14ac:dyDescent="0.3">
      <c r="A98" s="269" t="s">
        <v>2518</v>
      </c>
      <c r="B98" s="268" t="s">
        <v>2638</v>
      </c>
      <c r="C98" s="269" t="s">
        <v>57</v>
      </c>
      <c r="D98" s="269">
        <v>2</v>
      </c>
      <c r="E98" s="268" t="s">
        <v>2630</v>
      </c>
      <c r="F98" s="268" t="s">
        <v>2637</v>
      </c>
    </row>
    <row r="99" spans="1:6" x14ac:dyDescent="0.3">
      <c r="A99" s="269" t="s">
        <v>2519</v>
      </c>
      <c r="B99" s="268" t="s">
        <v>2639</v>
      </c>
      <c r="C99" s="269" t="s">
        <v>57</v>
      </c>
      <c r="D99" s="269">
        <v>2</v>
      </c>
      <c r="E99" s="268" t="s">
        <v>2630</v>
      </c>
      <c r="F99" s="268" t="s">
        <v>2637</v>
      </c>
    </row>
    <row r="100" spans="1:6" x14ac:dyDescent="0.3">
      <c r="A100" s="269" t="s">
        <v>2520</v>
      </c>
      <c r="B100" s="268" t="s">
        <v>2640</v>
      </c>
      <c r="C100" s="269" t="s">
        <v>57</v>
      </c>
      <c r="D100" s="269">
        <v>2</v>
      </c>
      <c r="E100" s="268" t="s">
        <v>2630</v>
      </c>
      <c r="F100" s="268" t="s">
        <v>2637</v>
      </c>
    </row>
    <row r="101" spans="1:6" x14ac:dyDescent="0.3">
      <c r="A101" s="269" t="s">
        <v>2521</v>
      </c>
      <c r="B101" s="268" t="s">
        <v>2641</v>
      </c>
      <c r="C101" s="269" t="s">
        <v>57</v>
      </c>
      <c r="D101" s="269">
        <v>2</v>
      </c>
      <c r="E101" s="268" t="s">
        <v>2630</v>
      </c>
      <c r="F101" s="268" t="s">
        <v>2637</v>
      </c>
    </row>
    <row r="102" spans="1:6" x14ac:dyDescent="0.3">
      <c r="A102" s="269" t="s">
        <v>2522</v>
      </c>
      <c r="B102" s="268" t="s">
        <v>2642</v>
      </c>
      <c r="C102" s="269" t="s">
        <v>57</v>
      </c>
      <c r="D102" s="269">
        <v>2</v>
      </c>
      <c r="E102" s="268" t="s">
        <v>2630</v>
      </c>
      <c r="F102" s="268" t="s">
        <v>2637</v>
      </c>
    </row>
    <row r="103" spans="1:6" x14ac:dyDescent="0.3">
      <c r="A103" s="269" t="s">
        <v>2523</v>
      </c>
      <c r="B103" s="268" t="s">
        <v>2643</v>
      </c>
      <c r="C103" s="269" t="s">
        <v>57</v>
      </c>
      <c r="D103" s="269">
        <v>2</v>
      </c>
      <c r="E103" s="268" t="s">
        <v>2630</v>
      </c>
      <c r="F103" s="268" t="s">
        <v>2637</v>
      </c>
    </row>
    <row r="104" spans="1:6" x14ac:dyDescent="0.3">
      <c r="A104" s="269" t="s">
        <v>2524</v>
      </c>
      <c r="B104" s="268" t="s">
        <v>2644</v>
      </c>
      <c r="C104" s="269" t="s">
        <v>57</v>
      </c>
      <c r="D104" s="269">
        <v>2</v>
      </c>
      <c r="E104" s="268" t="s">
        <v>2630</v>
      </c>
      <c r="F104" s="268" t="s">
        <v>2637</v>
      </c>
    </row>
    <row r="105" spans="1:6" x14ac:dyDescent="0.3">
      <c r="A105" s="269" t="s">
        <v>2525</v>
      </c>
      <c r="B105" s="268" t="s">
        <v>2645</v>
      </c>
      <c r="C105" s="269" t="s">
        <v>57</v>
      </c>
      <c r="D105" s="269">
        <v>2</v>
      </c>
      <c r="E105" s="268" t="s">
        <v>2630</v>
      </c>
      <c r="F105" s="268" t="s">
        <v>2637</v>
      </c>
    </row>
    <row r="106" spans="1:6" x14ac:dyDescent="0.3">
      <c r="A106" s="269" t="s">
        <v>2542</v>
      </c>
      <c r="B106" s="268" t="s">
        <v>2646</v>
      </c>
      <c r="C106" s="269" t="s">
        <v>57</v>
      </c>
      <c r="D106" s="269">
        <v>3</v>
      </c>
      <c r="E106" s="268" t="s">
        <v>2630</v>
      </c>
      <c r="F106" s="268" t="s">
        <v>2647</v>
      </c>
    </row>
    <row r="107" spans="1:6" x14ac:dyDescent="0.3">
      <c r="A107" s="269" t="s">
        <v>2543</v>
      </c>
      <c r="B107" s="268" t="s">
        <v>2648</v>
      </c>
      <c r="C107" s="269" t="s">
        <v>57</v>
      </c>
      <c r="D107" s="269">
        <v>3</v>
      </c>
      <c r="E107" s="268" t="s">
        <v>2630</v>
      </c>
      <c r="F107" s="268" t="s">
        <v>2647</v>
      </c>
    </row>
    <row r="108" spans="1:6" x14ac:dyDescent="0.3">
      <c r="A108" s="269" t="s">
        <v>2544</v>
      </c>
      <c r="B108" s="268" t="s">
        <v>2649</v>
      </c>
      <c r="C108" s="269" t="s">
        <v>57</v>
      </c>
      <c r="D108" s="269">
        <v>3</v>
      </c>
      <c r="E108" s="268" t="s">
        <v>2630</v>
      </c>
      <c r="F108" s="268" t="s">
        <v>2647</v>
      </c>
    </row>
    <row r="109" spans="1:6" x14ac:dyDescent="0.3">
      <c r="A109" s="269" t="s">
        <v>2545</v>
      </c>
      <c r="B109" s="268" t="s">
        <v>2650</v>
      </c>
      <c r="C109" s="269" t="s">
        <v>57</v>
      </c>
      <c r="D109" s="269">
        <v>3</v>
      </c>
      <c r="E109" s="268" t="s">
        <v>2630</v>
      </c>
      <c r="F109" s="268" t="s">
        <v>2647</v>
      </c>
    </row>
    <row r="110" spans="1:6" x14ac:dyDescent="0.3">
      <c r="A110" s="269" t="s">
        <v>2546</v>
      </c>
      <c r="B110" s="268" t="s">
        <v>2651</v>
      </c>
      <c r="C110" s="269" t="s">
        <v>57</v>
      </c>
      <c r="D110" s="269">
        <v>3</v>
      </c>
      <c r="E110" s="268" t="s">
        <v>2630</v>
      </c>
      <c r="F110" s="268" t="s">
        <v>2647</v>
      </c>
    </row>
    <row r="111" spans="1:6" x14ac:dyDescent="0.3">
      <c r="A111" s="269" t="s">
        <v>2547</v>
      </c>
      <c r="B111" s="268" t="s">
        <v>2652</v>
      </c>
      <c r="C111" s="269" t="s">
        <v>57</v>
      </c>
      <c r="D111" s="269">
        <v>3</v>
      </c>
      <c r="E111" s="268" t="s">
        <v>2630</v>
      </c>
      <c r="F111" s="268" t="s">
        <v>2647</v>
      </c>
    </row>
    <row r="112" spans="1:6" x14ac:dyDescent="0.3">
      <c r="A112" s="269" t="s">
        <v>2528</v>
      </c>
      <c r="B112" s="268" t="s">
        <v>2653</v>
      </c>
      <c r="C112" s="269" t="s">
        <v>57</v>
      </c>
      <c r="D112" s="269">
        <v>2</v>
      </c>
      <c r="E112" s="268" t="s">
        <v>2630</v>
      </c>
      <c r="F112" s="268" t="s">
        <v>2637</v>
      </c>
    </row>
    <row r="113" spans="1:6" x14ac:dyDescent="0.3">
      <c r="A113" s="269" t="s">
        <v>1395</v>
      </c>
      <c r="B113" s="268" t="s">
        <v>1396</v>
      </c>
      <c r="C113" s="269" t="s">
        <v>55</v>
      </c>
      <c r="D113" s="269">
        <v>2</v>
      </c>
      <c r="E113" s="268" t="s">
        <v>2622</v>
      </c>
      <c r="F113" s="268" t="s">
        <v>2623</v>
      </c>
    </row>
    <row r="114" spans="1:6" x14ac:dyDescent="0.3">
      <c r="A114" s="269" t="s">
        <v>248</v>
      </c>
      <c r="B114" s="268" t="s">
        <v>249</v>
      </c>
      <c r="C114" s="269" t="s">
        <v>49</v>
      </c>
      <c r="D114" s="269">
        <v>2</v>
      </c>
      <c r="E114" s="268" t="s">
        <v>2576</v>
      </c>
      <c r="F114" s="268" t="s">
        <v>2654</v>
      </c>
    </row>
    <row r="115" spans="1:6" x14ac:dyDescent="0.3">
      <c r="A115" s="269" t="s">
        <v>2526</v>
      </c>
      <c r="B115" s="268" t="s">
        <v>2655</v>
      </c>
      <c r="C115" s="269" t="s">
        <v>57</v>
      </c>
      <c r="D115" s="269">
        <v>2</v>
      </c>
      <c r="E115" s="268" t="s">
        <v>2630</v>
      </c>
      <c r="F115" s="268" t="s">
        <v>2637</v>
      </c>
    </row>
    <row r="116" spans="1:6" x14ac:dyDescent="0.3">
      <c r="A116" s="269" t="s">
        <v>1063</v>
      </c>
      <c r="B116" s="268" t="s">
        <v>1064</v>
      </c>
      <c r="C116" s="269" t="s">
        <v>54</v>
      </c>
      <c r="D116" s="269">
        <v>5</v>
      </c>
      <c r="E116" s="268" t="s">
        <v>2571</v>
      </c>
      <c r="F116" s="268" t="s">
        <v>2572</v>
      </c>
    </row>
    <row r="117" spans="1:6" x14ac:dyDescent="0.3">
      <c r="A117" s="269" t="s">
        <v>2527</v>
      </c>
      <c r="B117" s="268" t="s">
        <v>2656</v>
      </c>
      <c r="C117" s="269" t="s">
        <v>57</v>
      </c>
      <c r="D117" s="269">
        <v>2</v>
      </c>
      <c r="E117" s="268" t="s">
        <v>2630</v>
      </c>
      <c r="F117" s="268" t="s">
        <v>2637</v>
      </c>
    </row>
    <row r="118" spans="1:6" x14ac:dyDescent="0.3">
      <c r="A118" s="269" t="s">
        <v>2531</v>
      </c>
      <c r="B118" s="268" t="s">
        <v>2657</v>
      </c>
      <c r="C118" s="269" t="s">
        <v>57</v>
      </c>
      <c r="D118" s="269">
        <v>2</v>
      </c>
      <c r="E118" s="268" t="s">
        <v>2630</v>
      </c>
      <c r="F118" s="268" t="s">
        <v>2637</v>
      </c>
    </row>
    <row r="119" spans="1:6" x14ac:dyDescent="0.3">
      <c r="A119" s="269" t="s">
        <v>2530</v>
      </c>
      <c r="B119" s="268" t="s">
        <v>2658</v>
      </c>
      <c r="C119" s="269" t="s">
        <v>57</v>
      </c>
      <c r="D119" s="269">
        <v>2</v>
      </c>
      <c r="E119" s="268" t="s">
        <v>2630</v>
      </c>
      <c r="F119" s="268" t="s">
        <v>2637</v>
      </c>
    </row>
    <row r="120" spans="1:6" x14ac:dyDescent="0.3">
      <c r="A120" s="269" t="s">
        <v>2529</v>
      </c>
      <c r="B120" s="268" t="s">
        <v>2659</v>
      </c>
      <c r="C120" s="269" t="s">
        <v>57</v>
      </c>
      <c r="D120" s="269">
        <v>2</v>
      </c>
      <c r="E120" s="268" t="s">
        <v>2630</v>
      </c>
      <c r="F120" s="268" t="s">
        <v>2637</v>
      </c>
    </row>
    <row r="121" spans="1:6" x14ac:dyDescent="0.3">
      <c r="A121" s="269" t="s">
        <v>1113</v>
      </c>
      <c r="B121" s="268" t="s">
        <v>2660</v>
      </c>
      <c r="C121" s="269" t="s">
        <v>54</v>
      </c>
      <c r="D121" s="269">
        <v>4</v>
      </c>
      <c r="E121" s="268" t="s">
        <v>2571</v>
      </c>
      <c r="F121" s="268" t="s">
        <v>2661</v>
      </c>
    </row>
    <row r="122" spans="1:6" x14ac:dyDescent="0.3">
      <c r="A122" s="269" t="s">
        <v>1132</v>
      </c>
      <c r="B122" s="268" t="s">
        <v>2662</v>
      </c>
      <c r="C122" s="269" t="s">
        <v>54</v>
      </c>
      <c r="D122" s="269">
        <v>4</v>
      </c>
      <c r="E122" s="268" t="s">
        <v>2571</v>
      </c>
      <c r="F122" s="268" t="s">
        <v>2661</v>
      </c>
    </row>
    <row r="123" spans="1:6" x14ac:dyDescent="0.3">
      <c r="A123" s="269" t="s">
        <v>1121</v>
      </c>
      <c r="B123" s="268" t="s">
        <v>2663</v>
      </c>
      <c r="C123" s="269" t="s">
        <v>54</v>
      </c>
      <c r="D123" s="269">
        <v>4</v>
      </c>
      <c r="E123" s="268" t="s">
        <v>2571</v>
      </c>
      <c r="F123" s="268" t="s">
        <v>2661</v>
      </c>
    </row>
    <row r="124" spans="1:6" x14ac:dyDescent="0.3">
      <c r="A124" s="269" t="s">
        <v>636</v>
      </c>
      <c r="B124" s="268" t="s">
        <v>637</v>
      </c>
      <c r="C124" s="269" t="s">
        <v>51</v>
      </c>
      <c r="D124" s="269">
        <v>5</v>
      </c>
      <c r="E124" s="268" t="s">
        <v>2552</v>
      </c>
      <c r="F124" s="268" t="s">
        <v>2558</v>
      </c>
    </row>
    <row r="125" spans="1:6" x14ac:dyDescent="0.3">
      <c r="A125" s="269" t="s">
        <v>645</v>
      </c>
      <c r="B125" s="268" t="s">
        <v>2664</v>
      </c>
      <c r="C125" s="269" t="s">
        <v>51</v>
      </c>
      <c r="D125" s="269">
        <v>5</v>
      </c>
      <c r="E125" s="268" t="s">
        <v>2552</v>
      </c>
      <c r="F125" s="268" t="s">
        <v>2558</v>
      </c>
    </row>
    <row r="126" spans="1:6" x14ac:dyDescent="0.3">
      <c r="A126" s="269" t="s">
        <v>1090</v>
      </c>
      <c r="B126" s="268" t="s">
        <v>1091</v>
      </c>
      <c r="C126" s="269" t="s">
        <v>52</v>
      </c>
      <c r="D126" s="269">
        <v>3</v>
      </c>
      <c r="E126" s="268" t="s">
        <v>2565</v>
      </c>
      <c r="F126" s="268" t="s">
        <v>2579</v>
      </c>
    </row>
    <row r="127" spans="1:6" x14ac:dyDescent="0.3">
      <c r="A127" s="269" t="s">
        <v>1371</v>
      </c>
      <c r="B127" s="268" t="s">
        <v>1372</v>
      </c>
      <c r="C127" s="269" t="s">
        <v>56</v>
      </c>
      <c r="D127" s="269">
        <v>5</v>
      </c>
      <c r="E127" s="268" t="s">
        <v>2574</v>
      </c>
      <c r="F127" s="268" t="s">
        <v>2665</v>
      </c>
    </row>
    <row r="128" spans="1:6" x14ac:dyDescent="0.3">
      <c r="A128" s="269" t="s">
        <v>1373</v>
      </c>
      <c r="B128" s="268" t="s">
        <v>1374</v>
      </c>
      <c r="C128" s="269" t="s">
        <v>56</v>
      </c>
      <c r="D128" s="269">
        <v>5</v>
      </c>
      <c r="E128" s="268" t="s">
        <v>2574</v>
      </c>
      <c r="F128" s="268" t="s">
        <v>2665</v>
      </c>
    </row>
    <row r="129" spans="1:6" x14ac:dyDescent="0.3">
      <c r="A129" s="269" t="s">
        <v>951</v>
      </c>
      <c r="B129" s="268" t="s">
        <v>952</v>
      </c>
      <c r="C129" s="269" t="s">
        <v>56</v>
      </c>
      <c r="D129" s="269">
        <v>2</v>
      </c>
      <c r="E129" s="268" t="s">
        <v>2574</v>
      </c>
      <c r="F129" s="268" t="s">
        <v>2624</v>
      </c>
    </row>
    <row r="130" spans="1:6" x14ac:dyDescent="0.3">
      <c r="A130" s="269" t="s">
        <v>2533</v>
      </c>
      <c r="B130" s="268" t="s">
        <v>2666</v>
      </c>
      <c r="C130" s="269" t="s">
        <v>57</v>
      </c>
      <c r="D130" s="269">
        <v>2</v>
      </c>
      <c r="E130" s="268" t="s">
        <v>2630</v>
      </c>
      <c r="F130" s="268" t="s">
        <v>2637</v>
      </c>
    </row>
    <row r="131" spans="1:6" x14ac:dyDescent="0.3">
      <c r="A131" s="269" t="s">
        <v>1059</v>
      </c>
      <c r="B131" s="268" t="s">
        <v>1060</v>
      </c>
      <c r="C131" s="269" t="s">
        <v>54</v>
      </c>
      <c r="D131" s="269">
        <v>7</v>
      </c>
      <c r="E131" s="268" t="s">
        <v>2571</v>
      </c>
      <c r="F131" s="268" t="s">
        <v>2613</v>
      </c>
    </row>
    <row r="132" spans="1:6" x14ac:dyDescent="0.3">
      <c r="A132" s="269" t="s">
        <v>284</v>
      </c>
      <c r="B132" s="268" t="s">
        <v>285</v>
      </c>
      <c r="C132" s="269" t="s">
        <v>49</v>
      </c>
      <c r="D132" s="269">
        <v>4</v>
      </c>
      <c r="E132" s="268" t="s">
        <v>2576</v>
      </c>
      <c r="F132" s="268" t="s">
        <v>2667</v>
      </c>
    </row>
    <row r="133" spans="1:6" x14ac:dyDescent="0.3">
      <c r="A133" s="269" t="s">
        <v>2541</v>
      </c>
      <c r="B133" s="268" t="s">
        <v>2668</v>
      </c>
      <c r="C133" s="269" t="s">
        <v>57</v>
      </c>
      <c r="D133" s="269">
        <v>2</v>
      </c>
      <c r="E133" s="268" t="s">
        <v>2630</v>
      </c>
      <c r="F133" s="268" t="s">
        <v>2637</v>
      </c>
    </row>
    <row r="134" spans="1:6" x14ac:dyDescent="0.3">
      <c r="A134" s="269" t="s">
        <v>2538</v>
      </c>
      <c r="B134" s="268" t="s">
        <v>2669</v>
      </c>
      <c r="C134" s="269" t="s">
        <v>57</v>
      </c>
      <c r="D134" s="269">
        <v>2</v>
      </c>
      <c r="E134" s="268" t="s">
        <v>2630</v>
      </c>
      <c r="F134" s="268" t="s">
        <v>2637</v>
      </c>
    </row>
    <row r="135" spans="1:6" x14ac:dyDescent="0.3">
      <c r="A135" s="269" t="s">
        <v>2534</v>
      </c>
      <c r="B135" s="268" t="s">
        <v>2670</v>
      </c>
      <c r="C135" s="269" t="s">
        <v>57</v>
      </c>
      <c r="D135" s="269">
        <v>2</v>
      </c>
      <c r="E135" s="268" t="s">
        <v>2630</v>
      </c>
      <c r="F135" s="268" t="s">
        <v>2637</v>
      </c>
    </row>
    <row r="136" spans="1:6" x14ac:dyDescent="0.3">
      <c r="A136" s="269" t="s">
        <v>2540</v>
      </c>
      <c r="B136" s="268" t="s">
        <v>2671</v>
      </c>
      <c r="C136" s="269" t="s">
        <v>57</v>
      </c>
      <c r="D136" s="269">
        <v>2</v>
      </c>
      <c r="E136" s="268" t="s">
        <v>2630</v>
      </c>
      <c r="F136" s="268" t="s">
        <v>2637</v>
      </c>
    </row>
    <row r="137" spans="1:6" x14ac:dyDescent="0.3">
      <c r="A137" s="269" t="s">
        <v>2539</v>
      </c>
      <c r="B137" s="268" t="s">
        <v>2672</v>
      </c>
      <c r="C137" s="269" t="s">
        <v>57</v>
      </c>
      <c r="D137" s="269">
        <v>2</v>
      </c>
      <c r="E137" s="268" t="s">
        <v>2630</v>
      </c>
      <c r="F137" s="268" t="s">
        <v>2637</v>
      </c>
    </row>
    <row r="138" spans="1:6" x14ac:dyDescent="0.3">
      <c r="A138" s="269" t="s">
        <v>1295</v>
      </c>
      <c r="B138" s="268" t="s">
        <v>1296</v>
      </c>
      <c r="C138" s="269" t="s">
        <v>56</v>
      </c>
      <c r="D138" s="269">
        <v>3</v>
      </c>
      <c r="E138" s="268" t="s">
        <v>2574</v>
      </c>
      <c r="F138" s="268" t="s">
        <v>2575</v>
      </c>
    </row>
    <row r="139" spans="1:6" x14ac:dyDescent="0.3">
      <c r="A139" s="269" t="s">
        <v>499</v>
      </c>
      <c r="B139" s="268" t="s">
        <v>2673</v>
      </c>
      <c r="C139" s="269" t="s">
        <v>52</v>
      </c>
      <c r="D139" s="269">
        <v>5</v>
      </c>
      <c r="E139" s="268" t="s">
        <v>2565</v>
      </c>
      <c r="F139" s="268" t="s">
        <v>2587</v>
      </c>
    </row>
    <row r="140" spans="1:6" x14ac:dyDescent="0.3">
      <c r="A140" s="269" t="s">
        <v>1297</v>
      </c>
      <c r="B140" s="268" t="s">
        <v>1298</v>
      </c>
      <c r="C140" s="269" t="s">
        <v>56</v>
      </c>
      <c r="D140" s="269">
        <v>3</v>
      </c>
      <c r="E140" s="268" t="s">
        <v>2574</v>
      </c>
      <c r="F140" s="268" t="s">
        <v>2575</v>
      </c>
    </row>
    <row r="141" spans="1:6" x14ac:dyDescent="0.3">
      <c r="A141" s="269" t="s">
        <v>1299</v>
      </c>
      <c r="B141" s="268" t="s">
        <v>1300</v>
      </c>
      <c r="C141" s="269" t="s">
        <v>56</v>
      </c>
      <c r="D141" s="269">
        <v>3</v>
      </c>
      <c r="E141" s="268" t="s">
        <v>2574</v>
      </c>
      <c r="F141" s="268" t="s">
        <v>2575</v>
      </c>
    </row>
    <row r="142" spans="1:6" x14ac:dyDescent="0.3">
      <c r="A142" s="269" t="s">
        <v>1301</v>
      </c>
      <c r="B142" s="268" t="s">
        <v>1302</v>
      </c>
      <c r="C142" s="269" t="s">
        <v>56</v>
      </c>
      <c r="D142" s="269">
        <v>3</v>
      </c>
      <c r="E142" s="268" t="s">
        <v>2574</v>
      </c>
      <c r="F142" s="268" t="s">
        <v>2575</v>
      </c>
    </row>
    <row r="143" spans="1:6" x14ac:dyDescent="0.3">
      <c r="A143" s="269" t="s">
        <v>1303</v>
      </c>
      <c r="B143" s="268" t="s">
        <v>1304</v>
      </c>
      <c r="C143" s="269" t="s">
        <v>56</v>
      </c>
      <c r="D143" s="269">
        <v>3</v>
      </c>
      <c r="E143" s="268" t="s">
        <v>2574</v>
      </c>
      <c r="F143" s="268" t="s">
        <v>2575</v>
      </c>
    </row>
    <row r="144" spans="1:6" x14ac:dyDescent="0.3">
      <c r="A144" s="269" t="s">
        <v>1106</v>
      </c>
      <c r="B144" s="268" t="s">
        <v>1107</v>
      </c>
      <c r="C144" s="269" t="s">
        <v>52</v>
      </c>
      <c r="D144" s="269">
        <v>3</v>
      </c>
      <c r="E144" s="268" t="s">
        <v>2565</v>
      </c>
      <c r="F144" s="268" t="s">
        <v>2579</v>
      </c>
    </row>
    <row r="145" spans="1:6" x14ac:dyDescent="0.3">
      <c r="A145" s="269" t="s">
        <v>918</v>
      </c>
      <c r="B145" s="268" t="s">
        <v>2674</v>
      </c>
      <c r="C145" s="269" t="s">
        <v>52</v>
      </c>
      <c r="D145" s="269">
        <v>4</v>
      </c>
      <c r="E145" s="268" t="s">
        <v>2565</v>
      </c>
      <c r="F145" s="268" t="s">
        <v>2585</v>
      </c>
    </row>
    <row r="146" spans="1:6" x14ac:dyDescent="0.3">
      <c r="A146" s="269" t="s">
        <v>1473</v>
      </c>
      <c r="B146" s="268" t="s">
        <v>2675</v>
      </c>
      <c r="C146" s="269" t="s">
        <v>52</v>
      </c>
      <c r="D146" s="269">
        <v>2</v>
      </c>
      <c r="E146" s="268" t="s">
        <v>2565</v>
      </c>
      <c r="F146" s="268" t="s">
        <v>2569</v>
      </c>
    </row>
    <row r="147" spans="1:6" x14ac:dyDescent="0.3">
      <c r="A147" s="269" t="s">
        <v>1467</v>
      </c>
      <c r="B147" s="268" t="s">
        <v>2676</v>
      </c>
      <c r="C147" s="269" t="s">
        <v>52</v>
      </c>
      <c r="D147" s="269">
        <v>2</v>
      </c>
      <c r="E147" s="268" t="s">
        <v>2565</v>
      </c>
      <c r="F147" s="268" t="s">
        <v>2569</v>
      </c>
    </row>
    <row r="148" spans="1:6" x14ac:dyDescent="0.3">
      <c r="A148" s="269" t="s">
        <v>1109</v>
      </c>
      <c r="B148" s="268" t="s">
        <v>2677</v>
      </c>
      <c r="C148" s="269" t="s">
        <v>52</v>
      </c>
      <c r="D148" s="269">
        <v>2</v>
      </c>
      <c r="E148" s="268" t="s">
        <v>2565</v>
      </c>
      <c r="F148" s="268" t="s">
        <v>2569</v>
      </c>
    </row>
    <row r="149" spans="1:6" x14ac:dyDescent="0.3">
      <c r="A149" s="269" t="s">
        <v>1470</v>
      </c>
      <c r="B149" s="268" t="s">
        <v>2678</v>
      </c>
      <c r="C149" s="269" t="s">
        <v>52</v>
      </c>
      <c r="D149" s="269">
        <v>2</v>
      </c>
      <c r="E149" s="268" t="s">
        <v>2565</v>
      </c>
      <c r="F149" s="268" t="s">
        <v>2569</v>
      </c>
    </row>
    <row r="150" spans="1:6" x14ac:dyDescent="0.3">
      <c r="A150" s="269" t="s">
        <v>1111</v>
      </c>
      <c r="B150" s="268" t="s">
        <v>2679</v>
      </c>
      <c r="C150" s="269" t="s">
        <v>52</v>
      </c>
      <c r="D150" s="269">
        <v>2</v>
      </c>
      <c r="E150" s="268" t="s">
        <v>2565</v>
      </c>
      <c r="F150" s="268" t="s">
        <v>2569</v>
      </c>
    </row>
    <row r="151" spans="1:6" x14ac:dyDescent="0.3">
      <c r="A151" s="269" t="s">
        <v>726</v>
      </c>
      <c r="B151" s="268" t="s">
        <v>727</v>
      </c>
      <c r="C151" s="269" t="s">
        <v>50</v>
      </c>
      <c r="D151" s="269">
        <v>5</v>
      </c>
      <c r="E151" s="268" t="s">
        <v>2680</v>
      </c>
      <c r="F151" s="268" t="s">
        <v>2681</v>
      </c>
    </row>
    <row r="152" spans="1:6" x14ac:dyDescent="0.3">
      <c r="A152" s="269" t="s">
        <v>869</v>
      </c>
      <c r="B152" s="268" t="s">
        <v>870</v>
      </c>
      <c r="C152" s="269" t="s">
        <v>49</v>
      </c>
      <c r="D152" s="269">
        <v>2</v>
      </c>
      <c r="E152" s="268" t="s">
        <v>2576</v>
      </c>
      <c r="F152" s="268" t="s">
        <v>2654</v>
      </c>
    </row>
    <row r="153" spans="1:6" x14ac:dyDescent="0.3">
      <c r="A153" s="269" t="s">
        <v>1007</v>
      </c>
      <c r="B153" s="268" t="s">
        <v>1008</v>
      </c>
      <c r="C153" s="269" t="s">
        <v>52</v>
      </c>
      <c r="D153" s="269">
        <v>1</v>
      </c>
      <c r="E153" s="268" t="s">
        <v>2565</v>
      </c>
      <c r="F153" s="268" t="s">
        <v>2566</v>
      </c>
    </row>
    <row r="154" spans="1:6" x14ac:dyDescent="0.3">
      <c r="A154" s="269" t="s">
        <v>967</v>
      </c>
      <c r="B154" s="268" t="s">
        <v>968</v>
      </c>
      <c r="C154" s="269" t="s">
        <v>52</v>
      </c>
      <c r="D154" s="269">
        <v>1</v>
      </c>
      <c r="E154" s="268" t="s">
        <v>2565</v>
      </c>
      <c r="F154" s="268" t="s">
        <v>2566</v>
      </c>
    </row>
    <row r="155" spans="1:6" x14ac:dyDescent="0.3">
      <c r="A155" s="269" t="s">
        <v>1065</v>
      </c>
      <c r="B155" s="268" t="s">
        <v>1066</v>
      </c>
      <c r="C155" s="269" t="s">
        <v>54</v>
      </c>
      <c r="D155" s="269">
        <v>5</v>
      </c>
      <c r="E155" s="268" t="s">
        <v>2571</v>
      </c>
      <c r="F155" s="268" t="s">
        <v>2572</v>
      </c>
    </row>
    <row r="156" spans="1:6" x14ac:dyDescent="0.3">
      <c r="A156" s="269" t="s">
        <v>374</v>
      </c>
      <c r="B156" s="268" t="s">
        <v>375</v>
      </c>
      <c r="C156" s="269" t="s">
        <v>51</v>
      </c>
      <c r="D156" s="269">
        <v>1</v>
      </c>
      <c r="E156" s="268" t="s">
        <v>2552</v>
      </c>
      <c r="F156" s="268" t="s">
        <v>375</v>
      </c>
    </row>
    <row r="157" spans="1:6" x14ac:dyDescent="0.3">
      <c r="A157" s="269" t="s">
        <v>376</v>
      </c>
      <c r="B157" s="268" t="s">
        <v>377</v>
      </c>
      <c r="C157" s="269" t="s">
        <v>51</v>
      </c>
      <c r="D157" s="269">
        <v>1</v>
      </c>
      <c r="E157" s="268" t="s">
        <v>2552</v>
      </c>
      <c r="F157" s="268" t="s">
        <v>375</v>
      </c>
    </row>
    <row r="158" spans="1:6" x14ac:dyDescent="0.3">
      <c r="A158" s="269" t="s">
        <v>378</v>
      </c>
      <c r="B158" s="268" t="s">
        <v>2682</v>
      </c>
      <c r="C158" s="269" t="s">
        <v>51</v>
      </c>
      <c r="D158" s="269">
        <v>1</v>
      </c>
      <c r="E158" s="268" t="s">
        <v>2552</v>
      </c>
      <c r="F158" s="268" t="s">
        <v>375</v>
      </c>
    </row>
    <row r="159" spans="1:6" x14ac:dyDescent="0.3">
      <c r="A159" s="269" t="s">
        <v>642</v>
      </c>
      <c r="B159" s="268" t="s">
        <v>2683</v>
      </c>
      <c r="C159" s="269" t="s">
        <v>51</v>
      </c>
      <c r="D159" s="269">
        <v>2</v>
      </c>
      <c r="E159" s="268" t="s">
        <v>2552</v>
      </c>
      <c r="F159" s="268" t="s">
        <v>2684</v>
      </c>
    </row>
    <row r="160" spans="1:6" x14ac:dyDescent="0.3">
      <c r="A160" s="269" t="s">
        <v>652</v>
      </c>
      <c r="B160" s="268" t="s">
        <v>2684</v>
      </c>
      <c r="C160" s="269" t="s">
        <v>51</v>
      </c>
      <c r="D160" s="269">
        <v>2</v>
      </c>
      <c r="E160" s="268" t="s">
        <v>2552</v>
      </c>
      <c r="F160" s="268" t="s">
        <v>2684</v>
      </c>
    </row>
    <row r="161" spans="1:6" x14ac:dyDescent="0.3">
      <c r="A161" s="269" t="s">
        <v>661</v>
      </c>
      <c r="B161" s="268" t="s">
        <v>2685</v>
      </c>
      <c r="C161" s="269" t="s">
        <v>51</v>
      </c>
      <c r="D161" s="269">
        <v>2</v>
      </c>
      <c r="E161" s="268" t="s">
        <v>2552</v>
      </c>
      <c r="F161" s="268" t="s">
        <v>2684</v>
      </c>
    </row>
    <row r="162" spans="1:6" x14ac:dyDescent="0.3">
      <c r="A162" s="269" t="s">
        <v>682</v>
      </c>
      <c r="B162" s="268" t="s">
        <v>2686</v>
      </c>
      <c r="C162" s="269" t="s">
        <v>51</v>
      </c>
      <c r="D162" s="269">
        <v>2</v>
      </c>
      <c r="E162" s="268" t="s">
        <v>2552</v>
      </c>
      <c r="F162" s="268" t="s">
        <v>2684</v>
      </c>
    </row>
    <row r="163" spans="1:6" x14ac:dyDescent="0.3">
      <c r="A163" s="269" t="s">
        <v>834</v>
      </c>
      <c r="B163" s="268" t="s">
        <v>2687</v>
      </c>
      <c r="C163" s="269" t="s">
        <v>51</v>
      </c>
      <c r="D163" s="269">
        <v>3</v>
      </c>
      <c r="E163" s="268" t="s">
        <v>2552</v>
      </c>
      <c r="F163" s="268" t="s">
        <v>2165</v>
      </c>
    </row>
    <row r="164" spans="1:6" x14ac:dyDescent="0.3">
      <c r="A164" s="269" t="s">
        <v>832</v>
      </c>
      <c r="B164" s="268" t="s">
        <v>2688</v>
      </c>
      <c r="C164" s="269" t="s">
        <v>51</v>
      </c>
      <c r="D164" s="269">
        <v>3</v>
      </c>
      <c r="E164" s="268" t="s">
        <v>2552</v>
      </c>
      <c r="F164" s="268" t="s">
        <v>2165</v>
      </c>
    </row>
    <row r="165" spans="1:6" x14ac:dyDescent="0.3">
      <c r="A165" s="269" t="s">
        <v>384</v>
      </c>
      <c r="B165" s="268" t="s">
        <v>2689</v>
      </c>
      <c r="C165" s="269" t="s">
        <v>51</v>
      </c>
      <c r="D165" s="269">
        <v>4</v>
      </c>
      <c r="E165" s="268" t="s">
        <v>2552</v>
      </c>
      <c r="F165" s="268" t="s">
        <v>2690</v>
      </c>
    </row>
    <row r="166" spans="1:6" x14ac:dyDescent="0.3">
      <c r="A166" s="269" t="s">
        <v>388</v>
      </c>
      <c r="B166" s="268" t="s">
        <v>2691</v>
      </c>
      <c r="C166" s="269" t="s">
        <v>51</v>
      </c>
      <c r="D166" s="269">
        <v>4</v>
      </c>
      <c r="E166" s="268" t="s">
        <v>2552</v>
      </c>
      <c r="F166" s="268" t="s">
        <v>2690</v>
      </c>
    </row>
    <row r="167" spans="1:6" x14ac:dyDescent="0.3">
      <c r="A167" s="269" t="s">
        <v>396</v>
      </c>
      <c r="B167" s="268" t="s">
        <v>2692</v>
      </c>
      <c r="C167" s="269" t="s">
        <v>51</v>
      </c>
      <c r="D167" s="269">
        <v>4</v>
      </c>
      <c r="E167" s="268" t="s">
        <v>2552</v>
      </c>
      <c r="F167" s="268" t="s">
        <v>2690</v>
      </c>
    </row>
    <row r="168" spans="1:6" x14ac:dyDescent="0.3">
      <c r="A168" s="269" t="s">
        <v>400</v>
      </c>
      <c r="B168" s="268" t="s">
        <v>2693</v>
      </c>
      <c r="C168" s="269" t="s">
        <v>51</v>
      </c>
      <c r="D168" s="269">
        <v>4</v>
      </c>
      <c r="E168" s="268" t="s">
        <v>2552</v>
      </c>
      <c r="F168" s="268" t="s">
        <v>2690</v>
      </c>
    </row>
    <row r="169" spans="1:6" x14ac:dyDescent="0.3">
      <c r="A169" s="269" t="s">
        <v>390</v>
      </c>
      <c r="B169" s="268" t="s">
        <v>2694</v>
      </c>
      <c r="C169" s="269" t="s">
        <v>51</v>
      </c>
      <c r="D169" s="269">
        <v>4</v>
      </c>
      <c r="E169" s="268" t="s">
        <v>2552</v>
      </c>
      <c r="F169" s="268" t="s">
        <v>2690</v>
      </c>
    </row>
    <row r="170" spans="1:6" x14ac:dyDescent="0.3">
      <c r="A170" s="269" t="s">
        <v>402</v>
      </c>
      <c r="B170" s="268" t="s">
        <v>403</v>
      </c>
      <c r="C170" s="269" t="s">
        <v>51</v>
      </c>
      <c r="D170" s="269">
        <v>4</v>
      </c>
      <c r="E170" s="268" t="s">
        <v>2552</v>
      </c>
      <c r="F170" s="268" t="s">
        <v>2690</v>
      </c>
    </row>
    <row r="171" spans="1:6" x14ac:dyDescent="0.3">
      <c r="A171" s="269" t="s">
        <v>471</v>
      </c>
      <c r="B171" s="268" t="s">
        <v>2695</v>
      </c>
      <c r="C171" s="269" t="s">
        <v>51</v>
      </c>
      <c r="D171" s="269">
        <v>4</v>
      </c>
      <c r="E171" s="268" t="s">
        <v>2552</v>
      </c>
      <c r="F171" s="268" t="s">
        <v>2690</v>
      </c>
    </row>
    <row r="172" spans="1:6" x14ac:dyDescent="0.3">
      <c r="A172" s="269" t="s">
        <v>474</v>
      </c>
      <c r="B172" s="268" t="s">
        <v>2696</v>
      </c>
      <c r="C172" s="269" t="s">
        <v>51</v>
      </c>
      <c r="D172" s="269">
        <v>4</v>
      </c>
      <c r="E172" s="268" t="s">
        <v>2552</v>
      </c>
      <c r="F172" s="268" t="s">
        <v>2690</v>
      </c>
    </row>
    <row r="173" spans="1:6" x14ac:dyDescent="0.3">
      <c r="A173" s="269" t="s">
        <v>479</v>
      </c>
      <c r="B173" s="268" t="s">
        <v>2697</v>
      </c>
      <c r="C173" s="269" t="s">
        <v>51</v>
      </c>
      <c r="D173" s="269">
        <v>4</v>
      </c>
      <c r="E173" s="268" t="s">
        <v>2552</v>
      </c>
      <c r="F173" s="268" t="s">
        <v>2690</v>
      </c>
    </row>
    <row r="174" spans="1:6" x14ac:dyDescent="0.3">
      <c r="A174" s="269" t="s">
        <v>481</v>
      </c>
      <c r="B174" s="268" t="s">
        <v>2698</v>
      </c>
      <c r="C174" s="269" t="s">
        <v>51</v>
      </c>
      <c r="D174" s="269">
        <v>4</v>
      </c>
      <c r="E174" s="268" t="s">
        <v>2552</v>
      </c>
      <c r="F174" s="268" t="s">
        <v>2690</v>
      </c>
    </row>
    <row r="175" spans="1:6" x14ac:dyDescent="0.3">
      <c r="A175" s="269" t="s">
        <v>669</v>
      </c>
      <c r="B175" s="268" t="s">
        <v>2699</v>
      </c>
      <c r="C175" s="269" t="s">
        <v>51</v>
      </c>
      <c r="D175" s="269">
        <v>4</v>
      </c>
      <c r="E175" s="268" t="s">
        <v>2552</v>
      </c>
      <c r="F175" s="268" t="s">
        <v>2690</v>
      </c>
    </row>
    <row r="176" spans="1:6" x14ac:dyDescent="0.3">
      <c r="A176" s="269" t="s">
        <v>445</v>
      </c>
      <c r="B176" s="268" t="s">
        <v>2700</v>
      </c>
      <c r="C176" s="269" t="s">
        <v>51</v>
      </c>
      <c r="D176" s="269">
        <v>6</v>
      </c>
      <c r="E176" s="268" t="s">
        <v>2552</v>
      </c>
      <c r="F176" s="268" t="s">
        <v>2553</v>
      </c>
    </row>
    <row r="177" spans="1:6" x14ac:dyDescent="0.3">
      <c r="A177" s="269" t="s">
        <v>449</v>
      </c>
      <c r="B177" s="268" t="s">
        <v>2701</v>
      </c>
      <c r="C177" s="269" t="s">
        <v>51</v>
      </c>
      <c r="D177" s="269">
        <v>6</v>
      </c>
      <c r="E177" s="268" t="s">
        <v>2552</v>
      </c>
      <c r="F177" s="268" t="s">
        <v>2553</v>
      </c>
    </row>
    <row r="178" spans="1:6" x14ac:dyDescent="0.3">
      <c r="A178" s="269" t="s">
        <v>451</v>
      </c>
      <c r="B178" s="268" t="s">
        <v>2702</v>
      </c>
      <c r="C178" s="269" t="s">
        <v>51</v>
      </c>
      <c r="D178" s="269">
        <v>6</v>
      </c>
      <c r="E178" s="268" t="s">
        <v>2552</v>
      </c>
      <c r="F178" s="268" t="s">
        <v>2553</v>
      </c>
    </row>
    <row r="179" spans="1:6" x14ac:dyDescent="0.3">
      <c r="A179" s="269" t="s">
        <v>455</v>
      </c>
      <c r="B179" s="268" t="s">
        <v>2703</v>
      </c>
      <c r="C179" s="269" t="s">
        <v>51</v>
      </c>
      <c r="D179" s="269">
        <v>6</v>
      </c>
      <c r="E179" s="268" t="s">
        <v>2552</v>
      </c>
      <c r="F179" s="268" t="s">
        <v>2553</v>
      </c>
    </row>
    <row r="180" spans="1:6" x14ac:dyDescent="0.3">
      <c r="A180" s="269" t="s">
        <v>457</v>
      </c>
      <c r="B180" s="268" t="s">
        <v>2704</v>
      </c>
      <c r="C180" s="269" t="s">
        <v>51</v>
      </c>
      <c r="D180" s="269">
        <v>6</v>
      </c>
      <c r="E180" s="268" t="s">
        <v>2552</v>
      </c>
      <c r="F180" s="268" t="s">
        <v>2553</v>
      </c>
    </row>
    <row r="181" spans="1:6" x14ac:dyDescent="0.3">
      <c r="A181" s="269" t="s">
        <v>762</v>
      </c>
      <c r="B181" s="268" t="s">
        <v>2705</v>
      </c>
      <c r="C181" s="269" t="s">
        <v>51</v>
      </c>
      <c r="D181" s="269">
        <v>6</v>
      </c>
      <c r="E181" s="268" t="s">
        <v>2552</v>
      </c>
      <c r="F181" s="268" t="s">
        <v>2553</v>
      </c>
    </row>
    <row r="182" spans="1:6" x14ac:dyDescent="0.3">
      <c r="A182" s="269" t="s">
        <v>764</v>
      </c>
      <c r="B182" s="268" t="s">
        <v>2706</v>
      </c>
      <c r="C182" s="269" t="s">
        <v>51</v>
      </c>
      <c r="D182" s="269">
        <v>6</v>
      </c>
      <c r="E182" s="268" t="s">
        <v>2552</v>
      </c>
      <c r="F182" s="268" t="s">
        <v>2553</v>
      </c>
    </row>
    <row r="183" spans="1:6" x14ac:dyDescent="0.3">
      <c r="A183" s="269" t="s">
        <v>766</v>
      </c>
      <c r="B183" s="268" t="s">
        <v>2707</v>
      </c>
      <c r="C183" s="269" t="s">
        <v>51</v>
      </c>
      <c r="D183" s="269">
        <v>6</v>
      </c>
      <c r="E183" s="268" t="s">
        <v>2552</v>
      </c>
      <c r="F183" s="268" t="s">
        <v>2553</v>
      </c>
    </row>
    <row r="184" spans="1:6" x14ac:dyDescent="0.3">
      <c r="A184" s="269" t="s">
        <v>1001</v>
      </c>
      <c r="B184" s="268" t="s">
        <v>1002</v>
      </c>
      <c r="C184" s="269" t="s">
        <v>52</v>
      </c>
      <c r="D184" s="269">
        <v>1</v>
      </c>
      <c r="E184" s="268" t="s">
        <v>2565</v>
      </c>
      <c r="F184" s="268" t="s">
        <v>2566</v>
      </c>
    </row>
    <row r="185" spans="1:6" x14ac:dyDescent="0.3">
      <c r="A185" s="269" t="s">
        <v>916</v>
      </c>
      <c r="B185" s="268" t="s">
        <v>917</v>
      </c>
      <c r="C185" s="269" t="s">
        <v>52</v>
      </c>
      <c r="D185" s="269">
        <v>4</v>
      </c>
      <c r="E185" s="268" t="s">
        <v>2565</v>
      </c>
      <c r="F185" s="268" t="s">
        <v>2585</v>
      </c>
    </row>
    <row r="186" spans="1:6" x14ac:dyDescent="0.3">
      <c r="A186" s="269" t="s">
        <v>1367</v>
      </c>
      <c r="B186" s="268" t="s">
        <v>1368</v>
      </c>
      <c r="C186" s="269" t="s">
        <v>56</v>
      </c>
      <c r="D186" s="269">
        <v>5</v>
      </c>
      <c r="E186" s="268" t="s">
        <v>2574</v>
      </c>
      <c r="F186" s="268" t="s">
        <v>2665</v>
      </c>
    </row>
    <row r="187" spans="1:6" x14ac:dyDescent="0.3">
      <c r="A187" s="269" t="s">
        <v>849</v>
      </c>
      <c r="B187" s="268" t="s">
        <v>850</v>
      </c>
      <c r="C187" s="269" t="s">
        <v>54</v>
      </c>
      <c r="D187" s="269">
        <v>3</v>
      </c>
      <c r="E187" s="268" t="s">
        <v>2571</v>
      </c>
      <c r="F187" s="268" t="s">
        <v>2602</v>
      </c>
    </row>
    <row r="188" spans="1:6" x14ac:dyDescent="0.3">
      <c r="A188" s="269" t="s">
        <v>1005</v>
      </c>
      <c r="B188" s="268" t="s">
        <v>1006</v>
      </c>
      <c r="C188" s="269" t="s">
        <v>52</v>
      </c>
      <c r="D188" s="269">
        <v>1</v>
      </c>
      <c r="E188" s="268" t="s">
        <v>2565</v>
      </c>
      <c r="F188" s="268" t="s">
        <v>2566</v>
      </c>
    </row>
    <row r="189" spans="1:6" x14ac:dyDescent="0.3">
      <c r="A189" s="269" t="s">
        <v>1461</v>
      </c>
      <c r="B189" s="268" t="s">
        <v>1462</v>
      </c>
      <c r="C189" s="269" t="s">
        <v>52</v>
      </c>
      <c r="D189" s="269">
        <v>3</v>
      </c>
      <c r="E189" s="268" t="s">
        <v>2565</v>
      </c>
      <c r="F189" s="268" t="s">
        <v>2579</v>
      </c>
    </row>
    <row r="190" spans="1:6" x14ac:dyDescent="0.3">
      <c r="A190" s="269" t="s">
        <v>941</v>
      </c>
      <c r="B190" s="268" t="s">
        <v>942</v>
      </c>
      <c r="C190" s="269" t="s">
        <v>56</v>
      </c>
      <c r="D190" s="269">
        <v>7</v>
      </c>
      <c r="E190" s="268" t="s">
        <v>2574</v>
      </c>
      <c r="F190" s="268" t="s">
        <v>2708</v>
      </c>
    </row>
    <row r="191" spans="1:6" x14ac:dyDescent="0.3">
      <c r="A191" s="269" t="s">
        <v>1399</v>
      </c>
      <c r="B191" s="268" t="s">
        <v>1400</v>
      </c>
      <c r="C191" s="269" t="s">
        <v>55</v>
      </c>
      <c r="D191" s="269">
        <v>1</v>
      </c>
      <c r="E191" s="268" t="s">
        <v>2622</v>
      </c>
      <c r="F191" s="268" t="s">
        <v>2709</v>
      </c>
    </row>
    <row r="192" spans="1:6" x14ac:dyDescent="0.3">
      <c r="A192" s="269" t="s">
        <v>974</v>
      </c>
      <c r="B192" s="268" t="s">
        <v>2710</v>
      </c>
      <c r="C192" s="269" t="s">
        <v>52</v>
      </c>
      <c r="D192" s="269">
        <v>7</v>
      </c>
      <c r="E192" s="268" t="s">
        <v>2565</v>
      </c>
      <c r="F192" s="268" t="s">
        <v>2573</v>
      </c>
    </row>
    <row r="193" spans="1:6" x14ac:dyDescent="0.3">
      <c r="A193" s="269" t="s">
        <v>976</v>
      </c>
      <c r="B193" s="268" t="s">
        <v>977</v>
      </c>
      <c r="C193" s="269" t="s">
        <v>52</v>
      </c>
      <c r="D193" s="269">
        <v>7</v>
      </c>
      <c r="E193" s="268" t="s">
        <v>2565</v>
      </c>
      <c r="F193" s="268" t="s">
        <v>2573</v>
      </c>
    </row>
    <row r="194" spans="1:6" x14ac:dyDescent="0.3">
      <c r="A194" s="269" t="s">
        <v>254</v>
      </c>
      <c r="B194" s="268" t="s">
        <v>255</v>
      </c>
      <c r="C194" s="269" t="s">
        <v>49</v>
      </c>
      <c r="D194" s="269">
        <v>2</v>
      </c>
      <c r="E194" s="268" t="s">
        <v>2576</v>
      </c>
      <c r="F194" s="268" t="s">
        <v>2654</v>
      </c>
    </row>
    <row r="195" spans="1:6" x14ac:dyDescent="0.3">
      <c r="A195" s="269" t="s">
        <v>847</v>
      </c>
      <c r="B195" s="268" t="s">
        <v>848</v>
      </c>
      <c r="C195" s="269" t="s">
        <v>54</v>
      </c>
      <c r="D195" s="269">
        <v>3</v>
      </c>
      <c r="E195" s="268" t="s">
        <v>2571</v>
      </c>
      <c r="F195" s="268" t="s">
        <v>2602</v>
      </c>
    </row>
    <row r="196" spans="1:6" x14ac:dyDescent="0.3">
      <c r="A196" s="269" t="s">
        <v>547</v>
      </c>
      <c r="B196" s="268" t="s">
        <v>2711</v>
      </c>
      <c r="C196" s="269" t="s">
        <v>54</v>
      </c>
      <c r="D196" s="269">
        <v>3</v>
      </c>
      <c r="E196" s="268" t="s">
        <v>2571</v>
      </c>
      <c r="F196" s="268" t="s">
        <v>2602</v>
      </c>
    </row>
    <row r="197" spans="1:6" x14ac:dyDescent="0.3">
      <c r="A197" s="269" t="s">
        <v>625</v>
      </c>
      <c r="B197" s="268" t="s">
        <v>626</v>
      </c>
      <c r="C197" s="269" t="s">
        <v>54</v>
      </c>
      <c r="D197" s="269">
        <v>5</v>
      </c>
      <c r="E197" s="268" t="s">
        <v>2571</v>
      </c>
      <c r="F197" s="268" t="s">
        <v>2572</v>
      </c>
    </row>
    <row r="198" spans="1:6" x14ac:dyDescent="0.3">
      <c r="A198" s="269" t="s">
        <v>2532</v>
      </c>
      <c r="B198" s="268" t="s">
        <v>2712</v>
      </c>
      <c r="C198" s="269" t="s">
        <v>57</v>
      </c>
      <c r="D198" s="269">
        <v>2</v>
      </c>
      <c r="E198" s="268" t="s">
        <v>2630</v>
      </c>
      <c r="F198" s="268" t="s">
        <v>2637</v>
      </c>
    </row>
    <row r="199" spans="1:6" x14ac:dyDescent="0.3">
      <c r="A199" s="269" t="s">
        <v>1365</v>
      </c>
      <c r="B199" s="268" t="s">
        <v>1366</v>
      </c>
      <c r="C199" s="269" t="s">
        <v>56</v>
      </c>
      <c r="D199" s="269">
        <v>3</v>
      </c>
      <c r="E199" s="268" t="s">
        <v>2574</v>
      </c>
      <c r="F199" s="268" t="s">
        <v>2575</v>
      </c>
    </row>
    <row r="200" spans="1:6" x14ac:dyDescent="0.3">
      <c r="A200" s="269" t="s">
        <v>1363</v>
      </c>
      <c r="B200" s="268" t="s">
        <v>1364</v>
      </c>
      <c r="C200" s="269" t="s">
        <v>56</v>
      </c>
      <c r="D200" s="269">
        <v>3</v>
      </c>
      <c r="E200" s="268" t="s">
        <v>2574</v>
      </c>
      <c r="F200" s="268" t="s">
        <v>2575</v>
      </c>
    </row>
    <row r="201" spans="1:6" x14ac:dyDescent="0.3">
      <c r="A201" s="269" t="s">
        <v>1610</v>
      </c>
      <c r="B201" s="268" t="s">
        <v>1611</v>
      </c>
      <c r="C201" s="269" t="s">
        <v>57</v>
      </c>
      <c r="D201" s="269">
        <v>2</v>
      </c>
      <c r="E201" s="268" t="s">
        <v>2630</v>
      </c>
      <c r="F201" s="268" t="s">
        <v>2637</v>
      </c>
    </row>
    <row r="202" spans="1:6" x14ac:dyDescent="0.3">
      <c r="A202" s="269" t="s">
        <v>416</v>
      </c>
      <c r="B202" s="268" t="s">
        <v>417</v>
      </c>
      <c r="C202" s="269" t="s">
        <v>51</v>
      </c>
      <c r="D202" s="269">
        <v>2</v>
      </c>
      <c r="E202" s="268" t="s">
        <v>2552</v>
      </c>
      <c r="F202" s="268" t="s">
        <v>2684</v>
      </c>
    </row>
    <row r="203" spans="1:6" x14ac:dyDescent="0.3">
      <c r="A203" s="269" t="s">
        <v>354</v>
      </c>
      <c r="B203" s="268" t="s">
        <v>355</v>
      </c>
      <c r="C203" s="269" t="s">
        <v>54</v>
      </c>
      <c r="D203" s="269">
        <v>6</v>
      </c>
      <c r="E203" s="268" t="s">
        <v>2571</v>
      </c>
      <c r="F203" s="268" t="s">
        <v>554</v>
      </c>
    </row>
    <row r="204" spans="1:6" x14ac:dyDescent="0.3">
      <c r="A204" s="269" t="s">
        <v>352</v>
      </c>
      <c r="B204" s="268" t="s">
        <v>353</v>
      </c>
      <c r="C204" s="269" t="s">
        <v>49</v>
      </c>
      <c r="D204" s="269">
        <v>9</v>
      </c>
      <c r="E204" s="268" t="s">
        <v>2576</v>
      </c>
      <c r="F204" s="268" t="s">
        <v>1503</v>
      </c>
    </row>
    <row r="205" spans="1:6" x14ac:dyDescent="0.3">
      <c r="A205" s="269" t="s">
        <v>1380</v>
      </c>
      <c r="B205" s="268" t="s">
        <v>2713</v>
      </c>
      <c r="C205" s="269" t="s">
        <v>55</v>
      </c>
      <c r="D205" s="269">
        <v>2</v>
      </c>
      <c r="E205" s="268" t="s">
        <v>2622</v>
      </c>
      <c r="F205" s="268" t="s">
        <v>2623</v>
      </c>
    </row>
    <row r="206" spans="1:6" x14ac:dyDescent="0.3">
      <c r="A206" s="269" t="s">
        <v>1136</v>
      </c>
      <c r="B206" s="268" t="s">
        <v>1137</v>
      </c>
      <c r="C206" s="269" t="s">
        <v>54</v>
      </c>
      <c r="D206" s="269">
        <v>1</v>
      </c>
      <c r="E206" s="268" t="s">
        <v>2571</v>
      </c>
      <c r="F206" s="268" t="s">
        <v>2599</v>
      </c>
    </row>
    <row r="207" spans="1:6" x14ac:dyDescent="0.3">
      <c r="A207" s="269" t="s">
        <v>2535</v>
      </c>
      <c r="B207" s="268" t="s">
        <v>2714</v>
      </c>
      <c r="C207" s="269" t="s">
        <v>57</v>
      </c>
      <c r="D207" s="269">
        <v>2</v>
      </c>
      <c r="E207" s="268" t="s">
        <v>2630</v>
      </c>
      <c r="F207" s="268" t="s">
        <v>2637</v>
      </c>
    </row>
    <row r="208" spans="1:6" x14ac:dyDescent="0.3">
      <c r="A208" s="269" t="s">
        <v>830</v>
      </c>
      <c r="B208" s="268" t="s">
        <v>831</v>
      </c>
      <c r="C208" s="269" t="s">
        <v>51</v>
      </c>
      <c r="D208" s="269">
        <v>3</v>
      </c>
      <c r="E208" s="268" t="s">
        <v>2552</v>
      </c>
      <c r="F208" s="268" t="s">
        <v>2165</v>
      </c>
    </row>
    <row r="209" spans="1:6" x14ac:dyDescent="0.3">
      <c r="A209" s="269" t="s">
        <v>1043</v>
      </c>
      <c r="B209" s="268" t="s">
        <v>1044</v>
      </c>
      <c r="C209" s="269" t="s">
        <v>52</v>
      </c>
      <c r="D209" s="269">
        <v>2</v>
      </c>
      <c r="E209" s="268" t="s">
        <v>2565</v>
      </c>
      <c r="F209" s="268" t="s">
        <v>2569</v>
      </c>
    </row>
    <row r="210" spans="1:6" x14ac:dyDescent="0.3">
      <c r="A210" s="269" t="s">
        <v>1138</v>
      </c>
      <c r="B210" s="268" t="s">
        <v>1139</v>
      </c>
      <c r="C210" s="269" t="s">
        <v>54</v>
      </c>
      <c r="D210" s="269">
        <v>4</v>
      </c>
      <c r="E210" s="268" t="s">
        <v>2571</v>
      </c>
      <c r="F210" s="268" t="s">
        <v>2661</v>
      </c>
    </row>
    <row r="211" spans="1:6" x14ac:dyDescent="0.3">
      <c r="A211" s="269" t="s">
        <v>1033</v>
      </c>
      <c r="B211" s="268" t="s">
        <v>2715</v>
      </c>
      <c r="C211" s="269" t="s">
        <v>52</v>
      </c>
      <c r="D211" s="269">
        <v>2</v>
      </c>
      <c r="E211" s="268" t="s">
        <v>2565</v>
      </c>
      <c r="F211" s="268" t="s">
        <v>2569</v>
      </c>
    </row>
    <row r="212" spans="1:6" x14ac:dyDescent="0.3">
      <c r="A212" s="269" t="s">
        <v>1389</v>
      </c>
      <c r="B212" s="268" t="s">
        <v>1390</v>
      </c>
      <c r="C212" s="269" t="s">
        <v>55</v>
      </c>
      <c r="D212" s="269">
        <v>2</v>
      </c>
      <c r="E212" s="268" t="s">
        <v>2622</v>
      </c>
      <c r="F212" s="268" t="s">
        <v>2623</v>
      </c>
    </row>
    <row r="213" spans="1:6" x14ac:dyDescent="0.3">
      <c r="A213" s="269" t="s">
        <v>524</v>
      </c>
      <c r="B213" s="268" t="s">
        <v>525</v>
      </c>
      <c r="C213" s="269" t="s">
        <v>52</v>
      </c>
      <c r="D213" s="269">
        <v>5</v>
      </c>
      <c r="E213" s="268" t="s">
        <v>2565</v>
      </c>
      <c r="F213" s="268" t="s">
        <v>2587</v>
      </c>
    </row>
    <row r="214" spans="1:6" x14ac:dyDescent="0.3">
      <c r="A214" s="269" t="s">
        <v>1068</v>
      </c>
      <c r="B214" s="268" t="s">
        <v>1069</v>
      </c>
      <c r="C214" s="269" t="s">
        <v>54</v>
      </c>
      <c r="D214" s="269">
        <v>5</v>
      </c>
      <c r="E214" s="268" t="s">
        <v>2571</v>
      </c>
      <c r="F214" s="268" t="s">
        <v>2572</v>
      </c>
    </row>
    <row r="215" spans="1:6" x14ac:dyDescent="0.3">
      <c r="A215" s="269" t="s">
        <v>1037</v>
      </c>
      <c r="B215" s="268" t="s">
        <v>2716</v>
      </c>
      <c r="C215" s="269" t="s">
        <v>52</v>
      </c>
      <c r="D215" s="269">
        <v>2</v>
      </c>
      <c r="E215" s="268" t="s">
        <v>2565</v>
      </c>
      <c r="F215" s="268" t="s">
        <v>2569</v>
      </c>
    </row>
    <row r="216" spans="1:6" x14ac:dyDescent="0.3">
      <c r="A216" s="269" t="s">
        <v>1397</v>
      </c>
      <c r="B216" s="268" t="s">
        <v>1398</v>
      </c>
      <c r="C216" s="269" t="s">
        <v>55</v>
      </c>
      <c r="D216" s="269">
        <v>2</v>
      </c>
      <c r="E216" s="268" t="s">
        <v>2622</v>
      </c>
      <c r="F216" s="268" t="s">
        <v>2623</v>
      </c>
    </row>
    <row r="217" spans="1:6" x14ac:dyDescent="0.3">
      <c r="A217" s="269" t="s">
        <v>824</v>
      </c>
      <c r="B217" s="268" t="s">
        <v>825</v>
      </c>
      <c r="C217" s="269" t="s">
        <v>49</v>
      </c>
      <c r="D217" s="269">
        <v>6</v>
      </c>
      <c r="E217" s="268" t="s">
        <v>2576</v>
      </c>
      <c r="F217" s="268" t="s">
        <v>817</v>
      </c>
    </row>
    <row r="218" spans="1:6" x14ac:dyDescent="0.3">
      <c r="A218" s="269" t="s">
        <v>880</v>
      </c>
      <c r="B218" s="268" t="s">
        <v>2717</v>
      </c>
      <c r="C218" s="269" t="s">
        <v>49</v>
      </c>
      <c r="D218" s="269">
        <v>9</v>
      </c>
      <c r="E218" s="268" t="s">
        <v>2576</v>
      </c>
      <c r="F218" s="268" t="s">
        <v>1503</v>
      </c>
    </row>
    <row r="219" spans="1:6" x14ac:dyDescent="0.3">
      <c r="A219" s="269" t="s">
        <v>237</v>
      </c>
      <c r="B219" s="268" t="s">
        <v>2718</v>
      </c>
      <c r="C219" s="269" t="s">
        <v>54</v>
      </c>
      <c r="D219" s="269">
        <v>6</v>
      </c>
      <c r="E219" s="268" t="s">
        <v>2571</v>
      </c>
      <c r="F219" s="268" t="s">
        <v>554</v>
      </c>
    </row>
    <row r="220" spans="1:6" x14ac:dyDescent="0.3">
      <c r="A220" s="269" t="s">
        <v>1323</v>
      </c>
      <c r="B220" s="268" t="s">
        <v>1324</v>
      </c>
      <c r="C220" s="269" t="s">
        <v>56</v>
      </c>
      <c r="D220" s="269">
        <v>3</v>
      </c>
      <c r="E220" s="268" t="s">
        <v>2574</v>
      </c>
      <c r="F220" s="268" t="s">
        <v>2575</v>
      </c>
    </row>
    <row r="221" spans="1:6" x14ac:dyDescent="0.3">
      <c r="A221" s="269" t="s">
        <v>1325</v>
      </c>
      <c r="B221" s="268" t="s">
        <v>1326</v>
      </c>
      <c r="C221" s="269" t="s">
        <v>56</v>
      </c>
      <c r="D221" s="269">
        <v>3</v>
      </c>
      <c r="E221" s="268" t="s">
        <v>2574</v>
      </c>
      <c r="F221" s="268" t="s">
        <v>2575</v>
      </c>
    </row>
    <row r="222" spans="1:6" x14ac:dyDescent="0.3">
      <c r="A222" s="269" t="s">
        <v>1327</v>
      </c>
      <c r="B222" s="268" t="s">
        <v>1328</v>
      </c>
      <c r="C222" s="269" t="s">
        <v>56</v>
      </c>
      <c r="D222" s="269">
        <v>3</v>
      </c>
      <c r="E222" s="268" t="s">
        <v>2574</v>
      </c>
      <c r="F222" s="268" t="s">
        <v>2575</v>
      </c>
    </row>
    <row r="223" spans="1:6" x14ac:dyDescent="0.3">
      <c r="A223" s="269" t="s">
        <v>1329</v>
      </c>
      <c r="B223" s="268" t="s">
        <v>1330</v>
      </c>
      <c r="C223" s="269" t="s">
        <v>56</v>
      </c>
      <c r="D223" s="269">
        <v>3</v>
      </c>
      <c r="E223" s="268" t="s">
        <v>2574</v>
      </c>
      <c r="F223" s="268" t="s">
        <v>2575</v>
      </c>
    </row>
    <row r="224" spans="1:6" x14ac:dyDescent="0.3">
      <c r="A224" s="269" t="s">
        <v>1331</v>
      </c>
      <c r="B224" s="268" t="s">
        <v>1332</v>
      </c>
      <c r="C224" s="269" t="s">
        <v>56</v>
      </c>
      <c r="D224" s="269">
        <v>3</v>
      </c>
      <c r="E224" s="268" t="s">
        <v>2574</v>
      </c>
      <c r="F224" s="268" t="s">
        <v>2575</v>
      </c>
    </row>
    <row r="225" spans="1:6" x14ac:dyDescent="0.3">
      <c r="A225" s="269" t="s">
        <v>1333</v>
      </c>
      <c r="B225" s="268" t="s">
        <v>1334</v>
      </c>
      <c r="C225" s="269" t="s">
        <v>56</v>
      </c>
      <c r="D225" s="269">
        <v>3</v>
      </c>
      <c r="E225" s="268" t="s">
        <v>2574</v>
      </c>
      <c r="F225" s="268" t="s">
        <v>2575</v>
      </c>
    </row>
    <row r="226" spans="1:6" x14ac:dyDescent="0.3">
      <c r="A226" s="269" t="s">
        <v>1335</v>
      </c>
      <c r="B226" s="268" t="s">
        <v>1336</v>
      </c>
      <c r="C226" s="269" t="s">
        <v>56</v>
      </c>
      <c r="D226" s="269">
        <v>3</v>
      </c>
      <c r="E226" s="268" t="s">
        <v>2574</v>
      </c>
      <c r="F226" s="268" t="s">
        <v>2575</v>
      </c>
    </row>
    <row r="227" spans="1:6" x14ac:dyDescent="0.3">
      <c r="A227" s="269" t="s">
        <v>1337</v>
      </c>
      <c r="B227" s="268" t="s">
        <v>1338</v>
      </c>
      <c r="C227" s="269" t="s">
        <v>56</v>
      </c>
      <c r="D227" s="269">
        <v>3</v>
      </c>
      <c r="E227" s="268" t="s">
        <v>2574</v>
      </c>
      <c r="F227" s="268" t="s">
        <v>2575</v>
      </c>
    </row>
    <row r="228" spans="1:6" x14ac:dyDescent="0.3">
      <c r="A228" s="269" t="s">
        <v>1339</v>
      </c>
      <c r="B228" s="268" t="s">
        <v>1340</v>
      </c>
      <c r="C228" s="269" t="s">
        <v>56</v>
      </c>
      <c r="D228" s="269">
        <v>3</v>
      </c>
      <c r="E228" s="268" t="s">
        <v>2574</v>
      </c>
      <c r="F228" s="268" t="s">
        <v>2575</v>
      </c>
    </row>
    <row r="229" spans="1:6" x14ac:dyDescent="0.3">
      <c r="A229" s="269" t="s">
        <v>1341</v>
      </c>
      <c r="B229" s="268" t="s">
        <v>1342</v>
      </c>
      <c r="C229" s="269" t="s">
        <v>56</v>
      </c>
      <c r="D229" s="269">
        <v>3</v>
      </c>
      <c r="E229" s="268" t="s">
        <v>2574</v>
      </c>
      <c r="F229" s="268" t="s">
        <v>2575</v>
      </c>
    </row>
    <row r="230" spans="1:6" x14ac:dyDescent="0.3">
      <c r="A230" s="269" t="s">
        <v>1343</v>
      </c>
      <c r="B230" s="268" t="s">
        <v>1344</v>
      </c>
      <c r="C230" s="269" t="s">
        <v>56</v>
      </c>
      <c r="D230" s="269">
        <v>3</v>
      </c>
      <c r="E230" s="268" t="s">
        <v>2574</v>
      </c>
      <c r="F230" s="268" t="s">
        <v>2575</v>
      </c>
    </row>
    <row r="231" spans="1:6" x14ac:dyDescent="0.3">
      <c r="A231" s="269" t="s">
        <v>1217</v>
      </c>
      <c r="B231" s="268" t="s">
        <v>2719</v>
      </c>
      <c r="C231" s="269" t="s">
        <v>56</v>
      </c>
      <c r="D231" s="269">
        <v>4</v>
      </c>
      <c r="E231" s="268" t="s">
        <v>2574</v>
      </c>
      <c r="F231" s="268" t="s">
        <v>2628</v>
      </c>
    </row>
    <row r="232" spans="1:6" x14ac:dyDescent="0.3">
      <c r="A232" s="269" t="s">
        <v>1393</v>
      </c>
      <c r="B232" s="268" t="s">
        <v>1394</v>
      </c>
      <c r="C232" s="269" t="s">
        <v>55</v>
      </c>
      <c r="D232" s="269">
        <v>2</v>
      </c>
      <c r="E232" s="268" t="s">
        <v>2622</v>
      </c>
      <c r="F232" s="268" t="s">
        <v>2623</v>
      </c>
    </row>
    <row r="233" spans="1:6" x14ac:dyDescent="0.3">
      <c r="A233" s="269" t="s">
        <v>136</v>
      </c>
      <c r="B233" s="268" t="s">
        <v>2720</v>
      </c>
      <c r="C233" s="269" t="s">
        <v>45</v>
      </c>
      <c r="D233" s="269">
        <v>1</v>
      </c>
      <c r="E233" s="268" t="s">
        <v>141</v>
      </c>
      <c r="F233" s="268" t="s">
        <v>2721</v>
      </c>
    </row>
    <row r="234" spans="1:6" x14ac:dyDescent="0.3">
      <c r="A234" s="269" t="s">
        <v>179</v>
      </c>
      <c r="B234" s="268" t="s">
        <v>180</v>
      </c>
      <c r="C234" s="269" t="s">
        <v>45</v>
      </c>
      <c r="D234" s="269">
        <v>1</v>
      </c>
      <c r="E234" s="268" t="s">
        <v>141</v>
      </c>
      <c r="F234" s="268" t="s">
        <v>2721</v>
      </c>
    </row>
    <row r="235" spans="1:6" x14ac:dyDescent="0.3">
      <c r="A235" s="269" t="s">
        <v>163</v>
      </c>
      <c r="B235" s="268" t="s">
        <v>2722</v>
      </c>
      <c r="C235" s="269" t="s">
        <v>45</v>
      </c>
      <c r="D235" s="269">
        <v>1</v>
      </c>
      <c r="E235" s="268" t="s">
        <v>141</v>
      </c>
      <c r="F235" s="268" t="s">
        <v>2721</v>
      </c>
    </row>
    <row r="236" spans="1:6" x14ac:dyDescent="0.3">
      <c r="A236" s="269" t="s">
        <v>181</v>
      </c>
      <c r="B236" s="268" t="s">
        <v>2723</v>
      </c>
      <c r="C236" s="269" t="s">
        <v>45</v>
      </c>
      <c r="D236" s="269">
        <v>2</v>
      </c>
      <c r="E236" s="268" t="s">
        <v>141</v>
      </c>
      <c r="F236" s="268" t="s">
        <v>2724</v>
      </c>
    </row>
    <row r="237" spans="1:6" x14ac:dyDescent="0.3">
      <c r="A237" s="269" t="s">
        <v>172</v>
      </c>
      <c r="B237" s="268" t="s">
        <v>2725</v>
      </c>
      <c r="C237" s="269" t="s">
        <v>45</v>
      </c>
      <c r="D237" s="269">
        <v>3</v>
      </c>
      <c r="E237" s="268" t="s">
        <v>141</v>
      </c>
      <c r="F237" s="268" t="s">
        <v>2725</v>
      </c>
    </row>
    <row r="238" spans="1:6" x14ac:dyDescent="0.3">
      <c r="A238" s="269" t="s">
        <v>193</v>
      </c>
      <c r="B238" s="268" t="s">
        <v>2726</v>
      </c>
      <c r="C238" s="269" t="s">
        <v>49</v>
      </c>
      <c r="D238" s="269">
        <v>1</v>
      </c>
      <c r="E238" s="268" t="s">
        <v>2576</v>
      </c>
      <c r="F238" s="268" t="s">
        <v>2727</v>
      </c>
    </row>
    <row r="239" spans="1:6" x14ac:dyDescent="0.3">
      <c r="A239" s="269" t="s">
        <v>204</v>
      </c>
      <c r="B239" s="268" t="s">
        <v>2728</v>
      </c>
      <c r="C239" s="269" t="s">
        <v>49</v>
      </c>
      <c r="D239" s="269">
        <v>2</v>
      </c>
      <c r="E239" s="268" t="s">
        <v>2576</v>
      </c>
      <c r="F239" s="268" t="s">
        <v>2654</v>
      </c>
    </row>
    <row r="240" spans="1:6" x14ac:dyDescent="0.3">
      <c r="A240" s="269" t="s">
        <v>218</v>
      </c>
      <c r="B240" s="268" t="s">
        <v>2729</v>
      </c>
      <c r="C240" s="269" t="s">
        <v>49</v>
      </c>
      <c r="D240" s="269">
        <v>2</v>
      </c>
      <c r="E240" s="268" t="s">
        <v>2576</v>
      </c>
      <c r="F240" s="268" t="s">
        <v>2654</v>
      </c>
    </row>
    <row r="241" spans="1:6" x14ac:dyDescent="0.3">
      <c r="A241" s="269" t="s">
        <v>288</v>
      </c>
      <c r="B241" s="268" t="s">
        <v>2730</v>
      </c>
      <c r="C241" s="269" t="s">
        <v>49</v>
      </c>
      <c r="D241" s="269">
        <v>4</v>
      </c>
      <c r="E241" s="268" t="s">
        <v>2576</v>
      </c>
      <c r="F241" s="268" t="s">
        <v>2667</v>
      </c>
    </row>
    <row r="242" spans="1:6" x14ac:dyDescent="0.3">
      <c r="A242" s="269" t="s">
        <v>227</v>
      </c>
      <c r="B242" s="268" t="s">
        <v>231</v>
      </c>
      <c r="C242" s="269" t="s">
        <v>49</v>
      </c>
      <c r="D242" s="269">
        <v>3</v>
      </c>
      <c r="E242" s="268" t="s">
        <v>2576</v>
      </c>
      <c r="F242" s="268" t="s">
        <v>2577</v>
      </c>
    </row>
    <row r="243" spans="1:6" x14ac:dyDescent="0.3">
      <c r="A243" s="269" t="s">
        <v>859</v>
      </c>
      <c r="B243" s="268" t="s">
        <v>860</v>
      </c>
      <c r="C243" s="269" t="s">
        <v>49</v>
      </c>
      <c r="D243" s="269">
        <v>3</v>
      </c>
      <c r="E243" s="268" t="s">
        <v>2576</v>
      </c>
      <c r="F243" s="268" t="s">
        <v>2577</v>
      </c>
    </row>
    <row r="244" spans="1:6" x14ac:dyDescent="0.3">
      <c r="A244" s="269" t="s">
        <v>265</v>
      </c>
      <c r="B244" s="268" t="s">
        <v>2448</v>
      </c>
      <c r="C244" s="269" t="s">
        <v>49</v>
      </c>
      <c r="D244" s="269">
        <v>4</v>
      </c>
      <c r="E244" s="268" t="s">
        <v>2576</v>
      </c>
      <c r="F244" s="268" t="s">
        <v>2667</v>
      </c>
    </row>
    <row r="245" spans="1:6" x14ac:dyDescent="0.3">
      <c r="A245" s="269" t="s">
        <v>888</v>
      </c>
      <c r="B245" s="268" t="s">
        <v>2731</v>
      </c>
      <c r="C245" s="269" t="s">
        <v>49</v>
      </c>
      <c r="D245" s="269">
        <v>4</v>
      </c>
      <c r="E245" s="268" t="s">
        <v>2576</v>
      </c>
      <c r="F245" s="268" t="s">
        <v>2667</v>
      </c>
    </row>
    <row r="246" spans="1:6" x14ac:dyDescent="0.3">
      <c r="A246" s="269" t="s">
        <v>434</v>
      </c>
      <c r="B246" s="268" t="s">
        <v>2732</v>
      </c>
      <c r="C246" s="269" t="s">
        <v>49</v>
      </c>
      <c r="D246" s="269">
        <v>9</v>
      </c>
      <c r="E246" s="268" t="s">
        <v>2576</v>
      </c>
      <c r="F246" s="268" t="s">
        <v>1503</v>
      </c>
    </row>
    <row r="247" spans="1:6" x14ac:dyDescent="0.3">
      <c r="A247" s="269" t="s">
        <v>441</v>
      </c>
      <c r="B247" s="268" t="s">
        <v>2733</v>
      </c>
      <c r="C247" s="269" t="s">
        <v>49</v>
      </c>
      <c r="D247" s="269">
        <v>9</v>
      </c>
      <c r="E247" s="268" t="s">
        <v>2576</v>
      </c>
      <c r="F247" s="268" t="s">
        <v>1503</v>
      </c>
    </row>
    <row r="248" spans="1:6" x14ac:dyDescent="0.3">
      <c r="A248" s="269" t="s">
        <v>309</v>
      </c>
      <c r="B248" s="268" t="s">
        <v>2734</v>
      </c>
      <c r="C248" s="269" t="s">
        <v>49</v>
      </c>
      <c r="D248" s="269">
        <v>9</v>
      </c>
      <c r="E248" s="268" t="s">
        <v>2576</v>
      </c>
      <c r="F248" s="268" t="s">
        <v>1503</v>
      </c>
    </row>
    <row r="249" spans="1:6" x14ac:dyDescent="0.3">
      <c r="A249" s="269" t="s">
        <v>882</v>
      </c>
      <c r="B249" s="268" t="s">
        <v>2735</v>
      </c>
      <c r="C249" s="269" t="s">
        <v>49</v>
      </c>
      <c r="D249" s="269">
        <v>9</v>
      </c>
      <c r="E249" s="268" t="s">
        <v>2576</v>
      </c>
      <c r="F249" s="268" t="s">
        <v>1503</v>
      </c>
    </row>
    <row r="250" spans="1:6" x14ac:dyDescent="0.3">
      <c r="A250" s="269" t="s">
        <v>821</v>
      </c>
      <c r="B250" s="268" t="s">
        <v>2736</v>
      </c>
      <c r="C250" s="269" t="s">
        <v>49</v>
      </c>
      <c r="D250" s="269">
        <v>6</v>
      </c>
      <c r="E250" s="268" t="s">
        <v>2576</v>
      </c>
      <c r="F250" s="268" t="s">
        <v>817</v>
      </c>
    </row>
    <row r="251" spans="1:6" x14ac:dyDescent="0.3">
      <c r="A251" s="269" t="s">
        <v>737</v>
      </c>
      <c r="B251" s="268" t="s">
        <v>2737</v>
      </c>
      <c r="C251" s="269" t="s">
        <v>49</v>
      </c>
      <c r="D251" s="269">
        <v>5</v>
      </c>
      <c r="E251" s="268" t="s">
        <v>2576</v>
      </c>
      <c r="F251" s="268" t="s">
        <v>2738</v>
      </c>
    </row>
    <row r="252" spans="1:6" x14ac:dyDescent="0.3">
      <c r="A252" s="269" t="s">
        <v>780</v>
      </c>
      <c r="B252" s="268" t="s">
        <v>781</v>
      </c>
      <c r="C252" s="269" t="s">
        <v>49</v>
      </c>
      <c r="D252" s="269">
        <v>2</v>
      </c>
      <c r="E252" s="268" t="s">
        <v>2576</v>
      </c>
      <c r="F252" s="268" t="s">
        <v>2654</v>
      </c>
    </row>
    <row r="253" spans="1:6" x14ac:dyDescent="0.3">
      <c r="A253" s="269" t="s">
        <v>215</v>
      </c>
      <c r="B253" s="268" t="s">
        <v>2739</v>
      </c>
      <c r="C253" s="269" t="s">
        <v>49</v>
      </c>
      <c r="D253" s="269">
        <v>2</v>
      </c>
      <c r="E253" s="268" t="s">
        <v>2576</v>
      </c>
      <c r="F253" s="268" t="s">
        <v>2654</v>
      </c>
    </row>
    <row r="254" spans="1:6" x14ac:dyDescent="0.3">
      <c r="A254" s="269" t="s">
        <v>734</v>
      </c>
      <c r="B254" s="268" t="s">
        <v>2740</v>
      </c>
      <c r="C254" s="269" t="s">
        <v>49</v>
      </c>
      <c r="D254" s="269">
        <v>5</v>
      </c>
      <c r="E254" s="268" t="s">
        <v>2576</v>
      </c>
      <c r="F254" s="268" t="s">
        <v>2738</v>
      </c>
    </row>
    <row r="255" spans="1:6" x14ac:dyDescent="0.3">
      <c r="A255" s="269" t="s">
        <v>752</v>
      </c>
      <c r="B255" s="268" t="s">
        <v>2741</v>
      </c>
      <c r="C255" s="269" t="s">
        <v>49</v>
      </c>
      <c r="D255" s="269">
        <v>5</v>
      </c>
      <c r="E255" s="268" t="s">
        <v>2576</v>
      </c>
      <c r="F255" s="268" t="s">
        <v>2738</v>
      </c>
    </row>
    <row r="256" spans="1:6" x14ac:dyDescent="0.3">
      <c r="A256" s="269" t="s">
        <v>755</v>
      </c>
      <c r="B256" s="268" t="s">
        <v>2742</v>
      </c>
      <c r="C256" s="269" t="s">
        <v>49</v>
      </c>
      <c r="D256" s="269">
        <v>5</v>
      </c>
      <c r="E256" s="268" t="s">
        <v>2576</v>
      </c>
      <c r="F256" s="268" t="s">
        <v>2738</v>
      </c>
    </row>
    <row r="257" spans="1:6" x14ac:dyDescent="0.3">
      <c r="A257" s="269" t="s">
        <v>758</v>
      </c>
      <c r="B257" s="268" t="s">
        <v>2743</v>
      </c>
      <c r="C257" s="269" t="s">
        <v>49</v>
      </c>
      <c r="D257" s="269">
        <v>9</v>
      </c>
      <c r="E257" s="268" t="s">
        <v>2576</v>
      </c>
      <c r="F257" s="268" t="s">
        <v>1503</v>
      </c>
    </row>
    <row r="258" spans="1:6" x14ac:dyDescent="0.3">
      <c r="A258" s="269" t="s">
        <v>234</v>
      </c>
      <c r="B258" s="268" t="s">
        <v>2744</v>
      </c>
      <c r="C258" s="269" t="s">
        <v>49</v>
      </c>
      <c r="D258" s="269">
        <v>3</v>
      </c>
      <c r="E258" s="268" t="s">
        <v>2576</v>
      </c>
      <c r="F258" s="268" t="s">
        <v>2577</v>
      </c>
    </row>
    <row r="259" spans="1:6" x14ac:dyDescent="0.3">
      <c r="A259" s="269" t="s">
        <v>877</v>
      </c>
      <c r="B259" s="268" t="s">
        <v>2443</v>
      </c>
      <c r="C259" s="269" t="s">
        <v>49</v>
      </c>
      <c r="D259" s="269">
        <v>3</v>
      </c>
      <c r="E259" s="268" t="s">
        <v>2576</v>
      </c>
      <c r="F259" s="268" t="s">
        <v>2577</v>
      </c>
    </row>
    <row r="260" spans="1:6" x14ac:dyDescent="0.3">
      <c r="A260" s="269" t="s">
        <v>1041</v>
      </c>
      <c r="B260" s="268" t="s">
        <v>2745</v>
      </c>
      <c r="C260" s="269" t="s">
        <v>52</v>
      </c>
      <c r="D260" s="269">
        <v>2</v>
      </c>
      <c r="E260" s="268" t="s">
        <v>2565</v>
      </c>
      <c r="F260" s="268" t="s">
        <v>2569</v>
      </c>
    </row>
    <row r="261" spans="1:6" x14ac:dyDescent="0.3">
      <c r="A261" s="269" t="s">
        <v>430</v>
      </c>
      <c r="B261" s="268" t="s">
        <v>2746</v>
      </c>
      <c r="C261" s="269" t="s">
        <v>50</v>
      </c>
      <c r="D261" s="269">
        <v>3</v>
      </c>
      <c r="E261" s="268" t="s">
        <v>2680</v>
      </c>
      <c r="F261" s="268" t="s">
        <v>2747</v>
      </c>
    </row>
    <row r="262" spans="1:6" x14ac:dyDescent="0.3">
      <c r="A262" s="269" t="s">
        <v>836</v>
      </c>
      <c r="B262" s="268" t="s">
        <v>837</v>
      </c>
      <c r="C262" s="269" t="s">
        <v>51</v>
      </c>
      <c r="D262" s="269">
        <v>3</v>
      </c>
      <c r="E262" s="268" t="s">
        <v>2552</v>
      </c>
      <c r="F262" s="268" t="s">
        <v>2165</v>
      </c>
    </row>
    <row r="263" spans="1:6" x14ac:dyDescent="0.3">
      <c r="A263" s="269" t="s">
        <v>1117</v>
      </c>
      <c r="B263" s="268" t="s">
        <v>1118</v>
      </c>
      <c r="C263" s="269" t="s">
        <v>54</v>
      </c>
      <c r="D263" s="269">
        <v>6</v>
      </c>
      <c r="E263" s="268" t="s">
        <v>2571</v>
      </c>
      <c r="F263" s="268" t="s">
        <v>554</v>
      </c>
    </row>
    <row r="264" spans="1:6" x14ac:dyDescent="0.3">
      <c r="A264" s="269" t="s">
        <v>242</v>
      </c>
      <c r="B264" s="268" t="s">
        <v>244</v>
      </c>
      <c r="C264" s="269" t="s">
        <v>49</v>
      </c>
      <c r="D264" s="269">
        <v>2</v>
      </c>
      <c r="E264" s="268" t="s">
        <v>2576</v>
      </c>
      <c r="F264" s="268" t="s">
        <v>2654</v>
      </c>
    </row>
    <row r="265" spans="1:6" x14ac:dyDescent="0.3">
      <c r="A265" s="269" t="s">
        <v>818</v>
      </c>
      <c r="B265" s="268" t="s">
        <v>2748</v>
      </c>
      <c r="C265" s="269" t="s">
        <v>49</v>
      </c>
      <c r="D265" s="269">
        <v>6</v>
      </c>
      <c r="E265" s="268" t="s">
        <v>2576</v>
      </c>
      <c r="F265" s="268" t="s">
        <v>817</v>
      </c>
    </row>
    <row r="266" spans="1:6" x14ac:dyDescent="0.3">
      <c r="A266" s="269" t="s">
        <v>746</v>
      </c>
      <c r="B266" s="268" t="s">
        <v>2749</v>
      </c>
      <c r="C266" s="269" t="s">
        <v>49</v>
      </c>
      <c r="D266" s="269">
        <v>5</v>
      </c>
      <c r="E266" s="268" t="s">
        <v>2576</v>
      </c>
      <c r="F266" s="268" t="s">
        <v>2738</v>
      </c>
    </row>
    <row r="267" spans="1:6" x14ac:dyDescent="0.3">
      <c r="A267" s="269" t="s">
        <v>749</v>
      </c>
      <c r="B267" s="268" t="s">
        <v>2750</v>
      </c>
      <c r="C267" s="269" t="s">
        <v>49</v>
      </c>
      <c r="D267" s="269">
        <v>5</v>
      </c>
      <c r="E267" s="268" t="s">
        <v>2576</v>
      </c>
      <c r="F267" s="268" t="s">
        <v>2738</v>
      </c>
    </row>
    <row r="268" spans="1:6" x14ac:dyDescent="0.3">
      <c r="A268" s="269" t="s">
        <v>340</v>
      </c>
      <c r="B268" s="268" t="s">
        <v>341</v>
      </c>
      <c r="C268" s="269" t="s">
        <v>50</v>
      </c>
      <c r="D268" s="269">
        <v>2</v>
      </c>
      <c r="E268" s="268" t="s">
        <v>2680</v>
      </c>
      <c r="F268" s="268" t="s">
        <v>334</v>
      </c>
    </row>
    <row r="269" spans="1:6" x14ac:dyDescent="0.3">
      <c r="A269" s="269" t="s">
        <v>335</v>
      </c>
      <c r="B269" s="268" t="s">
        <v>2751</v>
      </c>
      <c r="C269" s="269" t="s">
        <v>50</v>
      </c>
      <c r="D269" s="269">
        <v>2</v>
      </c>
      <c r="E269" s="268" t="s">
        <v>2680</v>
      </c>
      <c r="F269" s="268" t="s">
        <v>334</v>
      </c>
    </row>
    <row r="270" spans="1:6" x14ac:dyDescent="0.3">
      <c r="A270" s="269" t="s">
        <v>323</v>
      </c>
      <c r="B270" s="268" t="s">
        <v>2752</v>
      </c>
      <c r="C270" s="269" t="s">
        <v>50</v>
      </c>
      <c r="D270" s="269">
        <v>2</v>
      </c>
      <c r="E270" s="268" t="s">
        <v>2680</v>
      </c>
      <c r="F270" s="268" t="s">
        <v>334</v>
      </c>
    </row>
    <row r="271" spans="1:6" x14ac:dyDescent="0.3">
      <c r="A271" s="269" t="s">
        <v>711</v>
      </c>
      <c r="B271" s="268" t="s">
        <v>2753</v>
      </c>
      <c r="C271" s="269" t="s">
        <v>50</v>
      </c>
      <c r="D271" s="269">
        <v>3</v>
      </c>
      <c r="E271" s="268" t="s">
        <v>2680</v>
      </c>
      <c r="F271" s="268" t="s">
        <v>2747</v>
      </c>
    </row>
    <row r="272" spans="1:6" x14ac:dyDescent="0.3">
      <c r="A272" s="269" t="s">
        <v>362</v>
      </c>
      <c r="B272" s="268" t="s">
        <v>2754</v>
      </c>
      <c r="C272" s="269" t="s">
        <v>50</v>
      </c>
      <c r="D272" s="269">
        <v>2</v>
      </c>
      <c r="E272" s="268" t="s">
        <v>2680</v>
      </c>
      <c r="F272" s="268" t="s">
        <v>334</v>
      </c>
    </row>
    <row r="273" spans="1:6" x14ac:dyDescent="0.3">
      <c r="A273" s="269" t="s">
        <v>427</v>
      </c>
      <c r="B273" s="268" t="s">
        <v>2755</v>
      </c>
      <c r="C273" s="269" t="s">
        <v>50</v>
      </c>
      <c r="D273" s="269">
        <v>3</v>
      </c>
      <c r="E273" s="268" t="s">
        <v>2680</v>
      </c>
      <c r="F273" s="268" t="s">
        <v>2747</v>
      </c>
    </row>
    <row r="274" spans="1:6" x14ac:dyDescent="0.3">
      <c r="A274" s="269" t="s">
        <v>1437</v>
      </c>
      <c r="B274" s="268" t="s">
        <v>2756</v>
      </c>
      <c r="C274" s="269" t="s">
        <v>50</v>
      </c>
      <c r="D274" s="269">
        <v>3</v>
      </c>
      <c r="E274" s="268" t="s">
        <v>2680</v>
      </c>
      <c r="F274" s="268" t="s">
        <v>2747</v>
      </c>
    </row>
    <row r="275" spans="1:6" x14ac:dyDescent="0.3">
      <c r="A275" s="269" t="s">
        <v>331</v>
      </c>
      <c r="B275" s="268" t="s">
        <v>334</v>
      </c>
      <c r="C275" s="269" t="s">
        <v>50</v>
      </c>
      <c r="D275" s="269">
        <v>2</v>
      </c>
      <c r="E275" s="268" t="s">
        <v>2680</v>
      </c>
      <c r="F275" s="268" t="s">
        <v>334</v>
      </c>
    </row>
    <row r="276" spans="1:6" x14ac:dyDescent="0.3">
      <c r="A276" s="269" t="s">
        <v>325</v>
      </c>
      <c r="B276" s="268" t="s">
        <v>2757</v>
      </c>
      <c r="C276" s="269" t="s">
        <v>50</v>
      </c>
      <c r="D276" s="269">
        <v>2</v>
      </c>
      <c r="E276" s="268" t="s">
        <v>2680</v>
      </c>
      <c r="F276" s="268" t="s">
        <v>334</v>
      </c>
    </row>
    <row r="277" spans="1:6" x14ac:dyDescent="0.3">
      <c r="A277" s="269" t="s">
        <v>327</v>
      </c>
      <c r="B277" s="268" t="s">
        <v>2758</v>
      </c>
      <c r="C277" s="269" t="s">
        <v>50</v>
      </c>
      <c r="D277" s="269">
        <v>2</v>
      </c>
      <c r="E277" s="268" t="s">
        <v>2680</v>
      </c>
      <c r="F277" s="268" t="s">
        <v>334</v>
      </c>
    </row>
    <row r="278" spans="1:6" x14ac:dyDescent="0.3">
      <c r="A278" s="269" t="s">
        <v>715</v>
      </c>
      <c r="B278" s="268" t="s">
        <v>717</v>
      </c>
      <c r="C278" s="269" t="s">
        <v>50</v>
      </c>
      <c r="D278" s="269">
        <v>3</v>
      </c>
      <c r="E278" s="268" t="s">
        <v>2680</v>
      </c>
      <c r="F278" s="268" t="s">
        <v>2747</v>
      </c>
    </row>
    <row r="279" spans="1:6" x14ac:dyDescent="0.3">
      <c r="A279" s="269" t="s">
        <v>404</v>
      </c>
      <c r="B279" s="268" t="s">
        <v>406</v>
      </c>
      <c r="C279" s="269" t="s">
        <v>50</v>
      </c>
      <c r="D279" s="269">
        <v>3</v>
      </c>
      <c r="E279" s="268" t="s">
        <v>2680</v>
      </c>
      <c r="F279" s="268" t="s">
        <v>2747</v>
      </c>
    </row>
    <row r="280" spans="1:6" x14ac:dyDescent="0.3">
      <c r="A280" s="269" t="s">
        <v>407</v>
      </c>
      <c r="B280" s="268" t="s">
        <v>409</v>
      </c>
      <c r="C280" s="269" t="s">
        <v>50</v>
      </c>
      <c r="D280" s="269">
        <v>3</v>
      </c>
      <c r="E280" s="268" t="s">
        <v>2680</v>
      </c>
      <c r="F280" s="268" t="s">
        <v>2747</v>
      </c>
    </row>
    <row r="281" spans="1:6" x14ac:dyDescent="0.3">
      <c r="A281" s="269" t="s">
        <v>718</v>
      </c>
      <c r="B281" s="268" t="s">
        <v>719</v>
      </c>
      <c r="C281" s="269" t="s">
        <v>50</v>
      </c>
      <c r="D281" s="269">
        <v>3</v>
      </c>
      <c r="E281" s="268" t="s">
        <v>2680</v>
      </c>
      <c r="F281" s="268" t="s">
        <v>2747</v>
      </c>
    </row>
    <row r="282" spans="1:6" x14ac:dyDescent="0.3">
      <c r="A282" s="269" t="s">
        <v>721</v>
      </c>
      <c r="B282" s="268" t="s">
        <v>2759</v>
      </c>
      <c r="C282" s="269" t="s">
        <v>50</v>
      </c>
      <c r="D282" s="269">
        <v>4</v>
      </c>
      <c r="E282" s="268" t="s">
        <v>2680</v>
      </c>
      <c r="F282" s="268" t="s">
        <v>2760</v>
      </c>
    </row>
    <row r="283" spans="1:6" x14ac:dyDescent="0.3">
      <c r="A283" s="269" t="s">
        <v>724</v>
      </c>
      <c r="B283" s="268" t="s">
        <v>2761</v>
      </c>
      <c r="C283" s="269" t="s">
        <v>50</v>
      </c>
      <c r="D283" s="269">
        <v>4</v>
      </c>
      <c r="E283" s="268" t="s">
        <v>2680</v>
      </c>
      <c r="F283" s="268" t="s">
        <v>2760</v>
      </c>
    </row>
    <row r="284" spans="1:6" x14ac:dyDescent="0.3">
      <c r="A284" s="269" t="s">
        <v>777</v>
      </c>
      <c r="B284" s="268" t="s">
        <v>779</v>
      </c>
      <c r="C284" s="269" t="s">
        <v>50</v>
      </c>
      <c r="D284" s="269">
        <v>4</v>
      </c>
      <c r="E284" s="268" t="s">
        <v>2680</v>
      </c>
      <c r="F284" s="268" t="s">
        <v>2760</v>
      </c>
    </row>
    <row r="285" spans="1:6" x14ac:dyDescent="0.3">
      <c r="A285" s="269" t="s">
        <v>370</v>
      </c>
      <c r="B285" s="268" t="s">
        <v>372</v>
      </c>
      <c r="C285" s="269" t="s">
        <v>50</v>
      </c>
      <c r="D285" s="269">
        <v>5</v>
      </c>
      <c r="E285" s="268" t="s">
        <v>2680</v>
      </c>
      <c r="F285" s="268" t="s">
        <v>2681</v>
      </c>
    </row>
    <row r="286" spans="1:6" x14ac:dyDescent="0.3">
      <c r="A286" s="269" t="s">
        <v>728</v>
      </c>
      <c r="B286" s="268" t="s">
        <v>2762</v>
      </c>
      <c r="C286" s="269" t="s">
        <v>50</v>
      </c>
      <c r="D286" s="269">
        <v>5</v>
      </c>
      <c r="E286" s="268" t="s">
        <v>2680</v>
      </c>
      <c r="F286" s="268" t="s">
        <v>2681</v>
      </c>
    </row>
    <row r="287" spans="1:6" x14ac:dyDescent="0.3">
      <c r="A287" s="269" t="s">
        <v>731</v>
      </c>
      <c r="B287" s="268" t="s">
        <v>2763</v>
      </c>
      <c r="C287" s="269" t="s">
        <v>50</v>
      </c>
      <c r="D287" s="269">
        <v>5</v>
      </c>
      <c r="E287" s="268" t="s">
        <v>2680</v>
      </c>
      <c r="F287" s="268" t="s">
        <v>2681</v>
      </c>
    </row>
    <row r="288" spans="1:6" x14ac:dyDescent="0.3">
      <c r="A288" s="269" t="s">
        <v>367</v>
      </c>
      <c r="B288" s="268" t="s">
        <v>369</v>
      </c>
      <c r="C288" s="269" t="s">
        <v>50</v>
      </c>
      <c r="D288" s="269">
        <v>5</v>
      </c>
      <c r="E288" s="268" t="s">
        <v>2680</v>
      </c>
      <c r="F288" s="268" t="s">
        <v>2681</v>
      </c>
    </row>
    <row r="289" spans="1:6" x14ac:dyDescent="0.3">
      <c r="A289" s="269" t="s">
        <v>312</v>
      </c>
      <c r="B289" s="268" t="s">
        <v>2764</v>
      </c>
      <c r="C289" s="269" t="s">
        <v>50</v>
      </c>
      <c r="D289" s="269">
        <v>1</v>
      </c>
      <c r="E289" s="268" t="s">
        <v>2680</v>
      </c>
      <c r="F289" s="268" t="s">
        <v>2765</v>
      </c>
    </row>
    <row r="290" spans="1:6" x14ac:dyDescent="0.3">
      <c r="A290" s="269" t="s">
        <v>674</v>
      </c>
      <c r="B290" s="268" t="s">
        <v>2766</v>
      </c>
      <c r="C290" s="269" t="s">
        <v>50</v>
      </c>
      <c r="D290" s="269">
        <v>3</v>
      </c>
      <c r="E290" s="268" t="s">
        <v>2680</v>
      </c>
      <c r="F290" s="268" t="s">
        <v>2747</v>
      </c>
    </row>
    <row r="291" spans="1:6" x14ac:dyDescent="0.3">
      <c r="A291" s="269" t="s">
        <v>359</v>
      </c>
      <c r="B291" s="268" t="s">
        <v>2767</v>
      </c>
      <c r="C291" s="269" t="s">
        <v>50</v>
      </c>
      <c r="D291" s="269">
        <v>3</v>
      </c>
      <c r="E291" s="268" t="s">
        <v>2680</v>
      </c>
      <c r="F291" s="268" t="s">
        <v>2747</v>
      </c>
    </row>
    <row r="292" spans="1:6" x14ac:dyDescent="0.3">
      <c r="A292" s="269" t="s">
        <v>338</v>
      </c>
      <c r="B292" s="268" t="s">
        <v>2768</v>
      </c>
      <c r="C292" s="269" t="s">
        <v>50</v>
      </c>
      <c r="D292" s="269">
        <v>2</v>
      </c>
      <c r="E292" s="268" t="s">
        <v>2680</v>
      </c>
      <c r="F292" s="268" t="s">
        <v>334</v>
      </c>
    </row>
    <row r="293" spans="1:6" x14ac:dyDescent="0.3">
      <c r="A293" s="269" t="s">
        <v>692</v>
      </c>
      <c r="B293" s="268" t="s">
        <v>2769</v>
      </c>
      <c r="C293" s="269" t="s">
        <v>50</v>
      </c>
      <c r="D293" s="269">
        <v>1</v>
      </c>
      <c r="E293" s="268" t="s">
        <v>2680</v>
      </c>
      <c r="F293" s="268" t="s">
        <v>2765</v>
      </c>
    </row>
    <row r="294" spans="1:6" x14ac:dyDescent="0.3">
      <c r="A294" s="269" t="s">
        <v>695</v>
      </c>
      <c r="B294" s="268" t="s">
        <v>2770</v>
      </c>
      <c r="C294" s="269" t="s">
        <v>50</v>
      </c>
      <c r="D294" s="269">
        <v>1</v>
      </c>
      <c r="E294" s="268" t="s">
        <v>2680</v>
      </c>
      <c r="F294" s="268" t="s">
        <v>2765</v>
      </c>
    </row>
    <row r="295" spans="1:6" x14ac:dyDescent="0.3">
      <c r="A295" s="269" t="s">
        <v>699</v>
      </c>
      <c r="B295" s="268" t="s">
        <v>2771</v>
      </c>
      <c r="C295" s="269" t="s">
        <v>50</v>
      </c>
      <c r="D295" s="269">
        <v>1</v>
      </c>
      <c r="E295" s="268" t="s">
        <v>2680</v>
      </c>
      <c r="F295" s="268" t="s">
        <v>2765</v>
      </c>
    </row>
    <row r="296" spans="1:6" x14ac:dyDescent="0.3">
      <c r="A296" s="269" t="s">
        <v>702</v>
      </c>
      <c r="B296" s="268" t="s">
        <v>2772</v>
      </c>
      <c r="C296" s="269" t="s">
        <v>50</v>
      </c>
      <c r="D296" s="269">
        <v>1</v>
      </c>
      <c r="E296" s="268" t="s">
        <v>2680</v>
      </c>
      <c r="F296" s="268" t="s">
        <v>2765</v>
      </c>
    </row>
    <row r="297" spans="1:6" x14ac:dyDescent="0.3">
      <c r="A297" s="269" t="s">
        <v>705</v>
      </c>
      <c r="B297" s="268" t="s">
        <v>2773</v>
      </c>
      <c r="C297" s="269" t="s">
        <v>50</v>
      </c>
      <c r="D297" s="269">
        <v>1</v>
      </c>
      <c r="E297" s="268" t="s">
        <v>2680</v>
      </c>
      <c r="F297" s="268" t="s">
        <v>2765</v>
      </c>
    </row>
    <row r="298" spans="1:6" x14ac:dyDescent="0.3">
      <c r="A298" s="269" t="s">
        <v>708</v>
      </c>
      <c r="B298" s="268" t="s">
        <v>2774</v>
      </c>
      <c r="C298" s="269" t="s">
        <v>50</v>
      </c>
      <c r="D298" s="269">
        <v>1</v>
      </c>
      <c r="E298" s="268" t="s">
        <v>2680</v>
      </c>
      <c r="F298" s="268" t="s">
        <v>2765</v>
      </c>
    </row>
    <row r="299" spans="1:6" x14ac:dyDescent="0.3">
      <c r="A299" s="269" t="s">
        <v>364</v>
      </c>
      <c r="B299" s="268" t="s">
        <v>2775</v>
      </c>
      <c r="C299" s="269" t="s">
        <v>50</v>
      </c>
      <c r="D299" s="269">
        <v>5</v>
      </c>
      <c r="E299" s="268" t="s">
        <v>2680</v>
      </c>
      <c r="F299" s="268" t="s">
        <v>2681</v>
      </c>
    </row>
    <row r="300" spans="1:6" x14ac:dyDescent="0.3">
      <c r="A300" s="269" t="s">
        <v>432</v>
      </c>
      <c r="B300" s="268" t="s">
        <v>2776</v>
      </c>
      <c r="C300" s="269" t="s">
        <v>50</v>
      </c>
      <c r="D300" s="269">
        <v>3</v>
      </c>
      <c r="E300" s="268" t="s">
        <v>2680</v>
      </c>
      <c r="F300" s="268" t="s">
        <v>2747</v>
      </c>
    </row>
    <row r="301" spans="1:6" x14ac:dyDescent="0.3">
      <c r="A301" s="269" t="s">
        <v>1385</v>
      </c>
      <c r="B301" s="268" t="s">
        <v>1386</v>
      </c>
      <c r="C301" s="269" t="s">
        <v>55</v>
      </c>
      <c r="D301" s="269">
        <v>2</v>
      </c>
      <c r="E301" s="268" t="s">
        <v>2622</v>
      </c>
      <c r="F301" s="268" t="s">
        <v>2623</v>
      </c>
    </row>
    <row r="302" spans="1:6" x14ac:dyDescent="0.3">
      <c r="A302" s="269" t="s">
        <v>2511</v>
      </c>
      <c r="B302" s="268" t="s">
        <v>2777</v>
      </c>
      <c r="C302" s="269" t="s">
        <v>52</v>
      </c>
      <c r="D302" s="269">
        <v>3</v>
      </c>
      <c r="E302" s="268" t="s">
        <v>2565</v>
      </c>
      <c r="F302" s="268" t="s">
        <v>2579</v>
      </c>
    </row>
    <row r="303" spans="1:6" x14ac:dyDescent="0.3">
      <c r="A303" s="269" t="s">
        <v>2510</v>
      </c>
      <c r="B303" s="268" t="s">
        <v>2778</v>
      </c>
      <c r="C303" s="269" t="s">
        <v>52</v>
      </c>
      <c r="D303" s="269">
        <v>3</v>
      </c>
      <c r="E303" s="268" t="s">
        <v>2565</v>
      </c>
      <c r="F303" s="268" t="s">
        <v>2579</v>
      </c>
    </row>
    <row r="304" spans="1:6" x14ac:dyDescent="0.3">
      <c r="A304" s="269" t="s">
        <v>2536</v>
      </c>
      <c r="B304" s="268" t="s">
        <v>2779</v>
      </c>
      <c r="C304" s="269" t="s">
        <v>57</v>
      </c>
      <c r="D304" s="269">
        <v>2</v>
      </c>
      <c r="E304" s="268" t="s">
        <v>2630</v>
      </c>
      <c r="F304" s="268" t="s">
        <v>2637</v>
      </c>
    </row>
    <row r="305" spans="1:6" x14ac:dyDescent="0.3">
      <c r="A305" s="269" t="s">
        <v>493</v>
      </c>
      <c r="B305" s="268" t="s">
        <v>494</v>
      </c>
      <c r="C305" s="269" t="s">
        <v>52</v>
      </c>
      <c r="D305" s="269">
        <v>5</v>
      </c>
      <c r="E305" s="268" t="s">
        <v>2565</v>
      </c>
      <c r="F305" s="268" t="s">
        <v>2587</v>
      </c>
    </row>
    <row r="306" spans="1:6" x14ac:dyDescent="0.3">
      <c r="A306" s="269" t="s">
        <v>1345</v>
      </c>
      <c r="B306" s="268" t="s">
        <v>1346</v>
      </c>
      <c r="C306" s="269" t="s">
        <v>56</v>
      </c>
      <c r="D306" s="269">
        <v>3</v>
      </c>
      <c r="E306" s="268" t="s">
        <v>2574</v>
      </c>
      <c r="F306" s="268" t="s">
        <v>2575</v>
      </c>
    </row>
    <row r="307" spans="1:6" x14ac:dyDescent="0.3">
      <c r="A307" s="269" t="s">
        <v>1347</v>
      </c>
      <c r="B307" s="268" t="s">
        <v>1348</v>
      </c>
      <c r="C307" s="269" t="s">
        <v>56</v>
      </c>
      <c r="D307" s="269">
        <v>3</v>
      </c>
      <c r="E307" s="268" t="s">
        <v>2574</v>
      </c>
      <c r="F307" s="268" t="s">
        <v>2575</v>
      </c>
    </row>
    <row r="308" spans="1:6" x14ac:dyDescent="0.3">
      <c r="A308" s="269" t="s">
        <v>1349</v>
      </c>
      <c r="B308" s="268" t="s">
        <v>1350</v>
      </c>
      <c r="C308" s="269" t="s">
        <v>56</v>
      </c>
      <c r="D308" s="269">
        <v>3</v>
      </c>
      <c r="E308" s="268" t="s">
        <v>2574</v>
      </c>
      <c r="F308" s="268" t="s">
        <v>2575</v>
      </c>
    </row>
    <row r="309" spans="1:6" x14ac:dyDescent="0.3">
      <c r="A309" s="269" t="s">
        <v>1351</v>
      </c>
      <c r="B309" s="268" t="s">
        <v>1352</v>
      </c>
      <c r="C309" s="269" t="s">
        <v>56</v>
      </c>
      <c r="D309" s="269">
        <v>3</v>
      </c>
      <c r="E309" s="268" t="s">
        <v>2574</v>
      </c>
      <c r="F309" s="268" t="s">
        <v>2575</v>
      </c>
    </row>
    <row r="310" spans="1:6" x14ac:dyDescent="0.3">
      <c r="A310" s="269" t="s">
        <v>1353</v>
      </c>
      <c r="B310" s="268" t="s">
        <v>1354</v>
      </c>
      <c r="C310" s="269" t="s">
        <v>56</v>
      </c>
      <c r="D310" s="269">
        <v>3</v>
      </c>
      <c r="E310" s="268" t="s">
        <v>2574</v>
      </c>
      <c r="F310" s="268" t="s">
        <v>2575</v>
      </c>
    </row>
    <row r="311" spans="1:6" x14ac:dyDescent="0.3">
      <c r="A311" s="269" t="s">
        <v>1355</v>
      </c>
      <c r="B311" s="268" t="s">
        <v>1356</v>
      </c>
      <c r="C311" s="269" t="s">
        <v>56</v>
      </c>
      <c r="D311" s="269">
        <v>3</v>
      </c>
      <c r="E311" s="268" t="s">
        <v>2574</v>
      </c>
      <c r="F311" s="268" t="s">
        <v>2575</v>
      </c>
    </row>
    <row r="312" spans="1:6" x14ac:dyDescent="0.3">
      <c r="A312" s="269" t="s">
        <v>1357</v>
      </c>
      <c r="B312" s="268" t="s">
        <v>1358</v>
      </c>
      <c r="C312" s="269" t="s">
        <v>56</v>
      </c>
      <c r="D312" s="269">
        <v>3</v>
      </c>
      <c r="E312" s="268" t="s">
        <v>2574</v>
      </c>
      <c r="F312" s="268" t="s">
        <v>2575</v>
      </c>
    </row>
    <row r="313" spans="1:6" x14ac:dyDescent="0.3">
      <c r="A313" s="269" t="s">
        <v>1359</v>
      </c>
      <c r="B313" s="268" t="s">
        <v>1360</v>
      </c>
      <c r="C313" s="269" t="s">
        <v>56</v>
      </c>
      <c r="D313" s="269">
        <v>3</v>
      </c>
      <c r="E313" s="268" t="s">
        <v>2574</v>
      </c>
      <c r="F313" s="268" t="s">
        <v>2575</v>
      </c>
    </row>
    <row r="314" spans="1:6" x14ac:dyDescent="0.3">
      <c r="A314" s="269" t="s">
        <v>1071</v>
      </c>
      <c r="B314" s="268" t="s">
        <v>2780</v>
      </c>
      <c r="C314" s="269" t="s">
        <v>54</v>
      </c>
      <c r="D314" s="269">
        <v>5</v>
      </c>
      <c r="E314" s="268" t="s">
        <v>2571</v>
      </c>
      <c r="F314" s="268" t="s">
        <v>2572</v>
      </c>
    </row>
    <row r="315" spans="1:6" x14ac:dyDescent="0.3">
      <c r="A315" s="269" t="s">
        <v>1029</v>
      </c>
      <c r="B315" s="268" t="s">
        <v>2781</v>
      </c>
      <c r="C315" s="269" t="s">
        <v>52</v>
      </c>
      <c r="D315" s="269">
        <v>2</v>
      </c>
      <c r="E315" s="268" t="s">
        <v>2565</v>
      </c>
      <c r="F315" s="268" t="s">
        <v>2569</v>
      </c>
    </row>
    <row r="316" spans="1:6" x14ac:dyDescent="0.3">
      <c r="A316" s="269" t="s">
        <v>630</v>
      </c>
      <c r="B316" s="268" t="s">
        <v>631</v>
      </c>
      <c r="C316" s="269" t="s">
        <v>51</v>
      </c>
      <c r="D316" s="269">
        <v>5</v>
      </c>
      <c r="E316" s="268" t="s">
        <v>2552</v>
      </c>
      <c r="F316" s="268" t="s">
        <v>2558</v>
      </c>
    </row>
    <row r="317" spans="1:6" x14ac:dyDescent="0.3">
      <c r="A317" s="269" t="s">
        <v>1309</v>
      </c>
      <c r="B317" s="268" t="s">
        <v>1310</v>
      </c>
      <c r="C317" s="269" t="s">
        <v>56</v>
      </c>
      <c r="D317" s="269">
        <v>3</v>
      </c>
      <c r="E317" s="268" t="s">
        <v>2574</v>
      </c>
      <c r="F317" s="268" t="s">
        <v>2575</v>
      </c>
    </row>
    <row r="318" spans="1:6" x14ac:dyDescent="0.3">
      <c r="A318" s="269" t="s">
        <v>2537</v>
      </c>
      <c r="B318" s="268" t="s">
        <v>2782</v>
      </c>
      <c r="C318" s="269" t="s">
        <v>57</v>
      </c>
      <c r="D318" s="269">
        <v>2</v>
      </c>
      <c r="E318" s="268" t="s">
        <v>2630</v>
      </c>
      <c r="F318" s="268" t="s">
        <v>2637</v>
      </c>
    </row>
    <row r="319" spans="1:6" x14ac:dyDescent="0.3">
      <c r="A319" s="269" t="s">
        <v>1305</v>
      </c>
      <c r="B319" s="268" t="s">
        <v>1306</v>
      </c>
      <c r="C319" s="269" t="s">
        <v>56</v>
      </c>
      <c r="D319" s="269">
        <v>3</v>
      </c>
      <c r="E319" s="268" t="s">
        <v>2574</v>
      </c>
      <c r="F319" s="268" t="s">
        <v>2575</v>
      </c>
    </row>
    <row r="320" spans="1:6" x14ac:dyDescent="0.3">
      <c r="A320" s="269" t="s">
        <v>1307</v>
      </c>
      <c r="B320" s="268" t="s">
        <v>1308</v>
      </c>
      <c r="C320" s="269" t="s">
        <v>56</v>
      </c>
      <c r="D320" s="269">
        <v>3</v>
      </c>
      <c r="E320" s="268" t="s">
        <v>2574</v>
      </c>
      <c r="F320" s="268" t="s">
        <v>2575</v>
      </c>
    </row>
    <row r="321" spans="1:6" x14ac:dyDescent="0.3">
      <c r="A321" s="269" t="s">
        <v>1311</v>
      </c>
      <c r="B321" s="268" t="s">
        <v>1312</v>
      </c>
      <c r="C321" s="269" t="s">
        <v>56</v>
      </c>
      <c r="D321" s="269">
        <v>3</v>
      </c>
      <c r="E321" s="268" t="s">
        <v>2574</v>
      </c>
      <c r="F321" s="268" t="s">
        <v>2575</v>
      </c>
    </row>
    <row r="322" spans="1:6" x14ac:dyDescent="0.3">
      <c r="A322" s="269" t="s">
        <v>1313</v>
      </c>
      <c r="B322" s="268" t="s">
        <v>1314</v>
      </c>
      <c r="C322" s="269" t="s">
        <v>56</v>
      </c>
      <c r="D322" s="269">
        <v>3</v>
      </c>
      <c r="E322" s="268" t="s">
        <v>2574</v>
      </c>
      <c r="F322" s="268" t="s">
        <v>2575</v>
      </c>
    </row>
    <row r="323" spans="1:6" x14ac:dyDescent="0.3">
      <c r="A323" s="269" t="s">
        <v>1315</v>
      </c>
      <c r="B323" s="268" t="s">
        <v>1316</v>
      </c>
      <c r="C323" s="269" t="s">
        <v>56</v>
      </c>
      <c r="D323" s="269">
        <v>3</v>
      </c>
      <c r="E323" s="268" t="s">
        <v>2574</v>
      </c>
      <c r="F323" s="268" t="s">
        <v>2575</v>
      </c>
    </row>
    <row r="324" spans="1:6" x14ac:dyDescent="0.3">
      <c r="A324" s="269" t="s">
        <v>1317</v>
      </c>
      <c r="B324" s="268" t="s">
        <v>1318</v>
      </c>
      <c r="C324" s="269" t="s">
        <v>56</v>
      </c>
      <c r="D324" s="269">
        <v>3</v>
      </c>
      <c r="E324" s="268" t="s">
        <v>2574</v>
      </c>
      <c r="F324" s="268" t="s">
        <v>2575</v>
      </c>
    </row>
    <row r="325" spans="1:6" x14ac:dyDescent="0.3">
      <c r="A325" s="269" t="s">
        <v>1319</v>
      </c>
      <c r="B325" s="268" t="s">
        <v>1320</v>
      </c>
      <c r="C325" s="269" t="s">
        <v>56</v>
      </c>
      <c r="D325" s="269">
        <v>3</v>
      </c>
      <c r="E325" s="268" t="s">
        <v>2574</v>
      </c>
      <c r="F325" s="268" t="s">
        <v>2575</v>
      </c>
    </row>
    <row r="326" spans="1:6" x14ac:dyDescent="0.3">
      <c r="A326" s="269" t="s">
        <v>1321</v>
      </c>
      <c r="B326" s="268" t="s">
        <v>1322</v>
      </c>
      <c r="C326" s="269" t="s">
        <v>56</v>
      </c>
      <c r="D326" s="269">
        <v>3</v>
      </c>
      <c r="E326" s="268" t="s">
        <v>2574</v>
      </c>
      <c r="F326" s="268" t="s">
        <v>2575</v>
      </c>
    </row>
    <row r="327" spans="1:6" x14ac:dyDescent="0.3">
      <c r="A327" s="269" t="s">
        <v>394</v>
      </c>
      <c r="B327" s="268" t="s">
        <v>395</v>
      </c>
      <c r="C327" s="269" t="s">
        <v>51</v>
      </c>
      <c r="D327" s="269">
        <v>4</v>
      </c>
      <c r="E327" s="268" t="s">
        <v>2552</v>
      </c>
      <c r="F327" s="268" t="s">
        <v>2690</v>
      </c>
    </row>
    <row r="328" spans="1:6" x14ac:dyDescent="0.3">
      <c r="A328" s="269" t="s">
        <v>342</v>
      </c>
      <c r="B328" s="268" t="s">
        <v>343</v>
      </c>
      <c r="C328" s="269" t="s">
        <v>49</v>
      </c>
      <c r="D328" s="269">
        <v>9</v>
      </c>
      <c r="E328" s="268" t="s">
        <v>2576</v>
      </c>
      <c r="F328" s="268" t="s">
        <v>1503</v>
      </c>
    </row>
    <row r="329" spans="1:6" x14ac:dyDescent="0.3">
      <c r="A329" s="269" t="s">
        <v>1073</v>
      </c>
      <c r="B329" s="268" t="s">
        <v>1074</v>
      </c>
      <c r="C329" s="269" t="s">
        <v>54</v>
      </c>
      <c r="D329" s="269">
        <v>5</v>
      </c>
      <c r="E329" s="268" t="s">
        <v>2571</v>
      </c>
      <c r="F329" s="268" t="s">
        <v>2572</v>
      </c>
    </row>
    <row r="330" spans="1:6" x14ac:dyDescent="0.3">
      <c r="A330" s="269" t="s">
        <v>159</v>
      </c>
      <c r="B330" s="268" t="s">
        <v>2783</v>
      </c>
      <c r="C330" s="269" t="s">
        <v>45</v>
      </c>
      <c r="D330" s="269">
        <v>1</v>
      </c>
      <c r="E330" s="268" t="s">
        <v>141</v>
      </c>
      <c r="F330" s="268" t="s">
        <v>2721</v>
      </c>
    </row>
    <row r="331" spans="1:6" x14ac:dyDescent="0.3">
      <c r="A331" s="269" t="s">
        <v>410</v>
      </c>
      <c r="B331" s="268" t="s">
        <v>411</v>
      </c>
      <c r="C331" s="269" t="s">
        <v>51</v>
      </c>
      <c r="D331" s="269">
        <v>1</v>
      </c>
      <c r="E331" s="268" t="s">
        <v>2552</v>
      </c>
      <c r="F331" s="268" t="s">
        <v>375</v>
      </c>
    </row>
    <row r="332" spans="1:6" x14ac:dyDescent="0.3">
      <c r="A332" s="269" t="s">
        <v>528</v>
      </c>
      <c r="B332" s="268" t="s">
        <v>529</v>
      </c>
      <c r="C332" s="269" t="s">
        <v>52</v>
      </c>
      <c r="D332" s="269">
        <v>5</v>
      </c>
      <c r="E332" s="268" t="s">
        <v>2565</v>
      </c>
      <c r="F332" s="268" t="s">
        <v>2587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291" bestFit="1" customWidth="1"/>
    <col min="2" max="2" width="8.69921875" style="317" bestFit="1" customWidth="1"/>
    <col min="3" max="3" width="9.19921875" style="318" customWidth="1"/>
    <col min="4" max="5" width="15.19921875" style="298" bestFit="1" customWidth="1"/>
    <col min="6" max="6" width="13" style="298" bestFit="1" customWidth="1"/>
    <col min="7" max="7" width="17.8984375" style="319" customWidth="1"/>
    <col min="8" max="8" width="17.8984375" style="320" customWidth="1"/>
    <col min="9" max="9" width="13.19921875" style="321" bestFit="1" customWidth="1"/>
    <col min="10" max="10" width="22.3984375" style="311" bestFit="1" customWidth="1"/>
    <col min="11" max="14" width="9" style="295" customWidth="1"/>
    <col min="15" max="16384" width="9" style="295"/>
  </cols>
  <sheetData>
    <row r="1" spans="1:10" s="47" customFormat="1" ht="15" customHeight="1" x14ac:dyDescent="0.3">
      <c r="A1" s="123" t="s">
        <v>65</v>
      </c>
      <c r="B1" s="384" t="s">
        <v>66</v>
      </c>
      <c r="C1" s="385" t="s">
        <v>67</v>
      </c>
      <c r="D1" s="143" t="s">
        <v>68</v>
      </c>
      <c r="E1" s="143" t="s">
        <v>69</v>
      </c>
      <c r="F1" s="143" t="s">
        <v>2784</v>
      </c>
      <c r="G1" s="386" t="s">
        <v>73</v>
      </c>
      <c r="H1" s="387" t="s">
        <v>74</v>
      </c>
      <c r="I1" s="388" t="s">
        <v>2785</v>
      </c>
    </row>
    <row r="2" spans="1:10" ht="15" hidden="1" customHeight="1" x14ac:dyDescent="0.35">
      <c r="A2" s="291">
        <v>44396</v>
      </c>
      <c r="B2" s="317">
        <f>表格1_5[[#This Row],[日期]]</f>
        <v>44396</v>
      </c>
      <c r="C2" s="318">
        <v>366</v>
      </c>
      <c r="D2" s="298">
        <f>COUNTIF(URS確認!K:K,"&lt;"&amp;A2+1)</f>
        <v>7</v>
      </c>
      <c r="E2" s="298">
        <f>COUNTIF(URS確認!M:M,"&lt;"&amp;A2+1)</f>
        <v>3</v>
      </c>
      <c r="F2" s="298">
        <f t="shared" ref="F2:F42" si="0">D2-E2</f>
        <v>4</v>
      </c>
      <c r="G2" s="319">
        <f>COUNTIF(URS確認!K:K,"&lt;"&amp;A2+1)/C2</f>
        <v>1.912568306010929E-2</v>
      </c>
      <c r="H2" s="319">
        <f>COUNTIF(URS確認!M:M,"&lt;"&amp;A2+1)/C2</f>
        <v>8.1967213114754103E-3</v>
      </c>
      <c r="I2" s="319">
        <f>表格1_5[[#This Row],[累計預估達成率]]-表格1_5[[#This Row],[累計實際達成率]]</f>
        <v>1.092896174863388E-2</v>
      </c>
      <c r="J2" s="295"/>
    </row>
    <row r="3" spans="1:10" ht="15" hidden="1" customHeight="1" x14ac:dyDescent="0.35">
      <c r="A3" s="291">
        <v>44397</v>
      </c>
      <c r="B3" s="317">
        <f>表格1_5[[#This Row],[日期]]</f>
        <v>44397</v>
      </c>
      <c r="C3" s="318">
        <v>366</v>
      </c>
      <c r="D3" s="298">
        <f>COUNTIF(URS確認!K:K,"&lt;"&amp;A3+1)</f>
        <v>21</v>
      </c>
      <c r="E3" s="298">
        <f>COUNTIF(URS確認!M:M,"&lt;"&amp;A3+1)</f>
        <v>9</v>
      </c>
      <c r="F3" s="298">
        <f t="shared" si="0"/>
        <v>12</v>
      </c>
      <c r="G3" s="319">
        <f>COUNTIF(URS確認!K:K,"&lt;"&amp;A3+1)/C3</f>
        <v>5.737704918032787E-2</v>
      </c>
      <c r="H3" s="319">
        <f>COUNTIF(URS確認!M:M,"&lt;"&amp;A3+1)/C3</f>
        <v>2.4590163934426229E-2</v>
      </c>
      <c r="I3" s="319">
        <f>表格1_5[[#This Row],[累計預估達成率]]-表格1_5[[#This Row],[累計實際達成率]]</f>
        <v>3.2786885245901641E-2</v>
      </c>
      <c r="J3" s="295"/>
    </row>
    <row r="4" spans="1:10" ht="15" hidden="1" customHeight="1" x14ac:dyDescent="0.35">
      <c r="A4" s="291">
        <v>44398</v>
      </c>
      <c r="B4" s="317">
        <f>表格1_5[[#This Row],[日期]]</f>
        <v>44398</v>
      </c>
      <c r="C4" s="318">
        <v>366</v>
      </c>
      <c r="D4" s="298">
        <f>COUNTIF(URS確認!K:K,"&lt;"&amp;A4+1)</f>
        <v>25</v>
      </c>
      <c r="E4" s="298">
        <f>COUNTIF(URS確認!M:M,"&lt;"&amp;A4+1)</f>
        <v>10</v>
      </c>
      <c r="F4" s="298">
        <f t="shared" si="0"/>
        <v>15</v>
      </c>
      <c r="G4" s="319">
        <f>COUNTIF(URS確認!K:K,"&lt;"&amp;A4+1)/C4</f>
        <v>6.8306010928961755E-2</v>
      </c>
      <c r="H4" s="319">
        <f>COUNTIF(URS確認!M:M,"&lt;"&amp;A4+1)/C4</f>
        <v>2.7322404371584699E-2</v>
      </c>
      <c r="I4" s="319">
        <f>表格1_5[[#This Row],[累計預估達成率]]-表格1_5[[#This Row],[累計實際達成率]]</f>
        <v>4.0983606557377053E-2</v>
      </c>
      <c r="J4" s="295"/>
    </row>
    <row r="5" spans="1:10" ht="15" hidden="1" customHeight="1" x14ac:dyDescent="0.35">
      <c r="A5" s="291">
        <v>44399</v>
      </c>
      <c r="B5" s="317">
        <f>表格1_5[[#This Row],[日期]]</f>
        <v>44399</v>
      </c>
      <c r="C5" s="318">
        <v>366</v>
      </c>
      <c r="D5" s="298">
        <f>COUNTIF(URS確認!K:K,"&lt;"&amp;A5+1)</f>
        <v>34</v>
      </c>
      <c r="E5" s="298">
        <f>COUNTIF(URS確認!M:M,"&lt;"&amp;A5+1)</f>
        <v>12</v>
      </c>
      <c r="F5" s="298">
        <f t="shared" si="0"/>
        <v>22</v>
      </c>
      <c r="G5" s="319">
        <f>COUNTIF(URS確認!K:K,"&lt;"&amp;A5+1)/C5</f>
        <v>9.2896174863387984E-2</v>
      </c>
      <c r="H5" s="319">
        <f>COUNTIF(URS確認!M:M,"&lt;"&amp;A5+1)/C5</f>
        <v>3.2786885245901641E-2</v>
      </c>
      <c r="I5" s="319">
        <f>表格1_5[[#This Row],[累計預估達成率]]-表格1_5[[#This Row],[累計實際達成率]]</f>
        <v>6.0109289617486343E-2</v>
      </c>
      <c r="J5" s="295"/>
    </row>
    <row r="6" spans="1:10" ht="15" customHeight="1" x14ac:dyDescent="0.35">
      <c r="A6" s="48">
        <v>44400</v>
      </c>
      <c r="B6" s="338">
        <f>表格1_5[[#This Row],[日期]]</f>
        <v>44400</v>
      </c>
      <c r="C6" s="339">
        <v>366</v>
      </c>
      <c r="D6" s="83">
        <f>COUNTIF(URS確認!K:K,"&lt;"&amp;A6+1)</f>
        <v>34</v>
      </c>
      <c r="E6" s="83">
        <f>COUNTIF(URS確認!M:M,"&lt;"&amp;A6+1)</f>
        <v>13</v>
      </c>
      <c r="F6" s="83">
        <f t="shared" si="0"/>
        <v>21</v>
      </c>
      <c r="G6" s="340">
        <f>COUNTIF(URS確認!K:K,"&lt;"&amp;A6+1)/C6</f>
        <v>9.2896174863387984E-2</v>
      </c>
      <c r="H6" s="340">
        <f>COUNTIF(URS確認!M:M,"&lt;"&amp;A6+1)/C6</f>
        <v>3.5519125683060107E-2</v>
      </c>
      <c r="I6" s="340">
        <f>表格1_5[[#This Row],[累計預估達成率]]-表格1_5[[#This Row],[累計實際達成率]]</f>
        <v>5.7377049180327877E-2</v>
      </c>
      <c r="J6" s="295"/>
    </row>
    <row r="7" spans="1:10" ht="15" hidden="1" customHeight="1" x14ac:dyDescent="0.35">
      <c r="A7" s="291">
        <v>44403</v>
      </c>
      <c r="B7" s="317">
        <f>表格1_5[[#This Row],[日期]]</f>
        <v>44403</v>
      </c>
      <c r="C7" s="318">
        <v>366</v>
      </c>
      <c r="D7" s="298">
        <f>COUNTIF(URS確認!K:K,"&lt;"&amp;A7+1)</f>
        <v>43</v>
      </c>
      <c r="E7" s="298">
        <f>COUNTIF(URS確認!M:M,"&lt;"&amp;A7+1)</f>
        <v>18</v>
      </c>
      <c r="F7" s="298">
        <f t="shared" si="0"/>
        <v>25</v>
      </c>
      <c r="G7" s="319">
        <f>COUNTIF(URS確認!K:K,"&lt;"&amp;A7+1)/C7</f>
        <v>0.11748633879781421</v>
      </c>
      <c r="H7" s="319">
        <f>COUNTIF(URS確認!M:M,"&lt;"&amp;A7+1)/C7</f>
        <v>4.9180327868852458E-2</v>
      </c>
      <c r="I7" s="319">
        <f>表格1_5[[#This Row],[累計預估達成率]]-表格1_5[[#This Row],[累計實際達成率]]</f>
        <v>6.8306010928961755E-2</v>
      </c>
      <c r="J7" s="295"/>
    </row>
    <row r="8" spans="1:10" ht="15" hidden="1" customHeight="1" x14ac:dyDescent="0.35">
      <c r="A8" s="291">
        <v>44404</v>
      </c>
      <c r="B8" s="317">
        <f>表格1_5[[#This Row],[日期]]</f>
        <v>44404</v>
      </c>
      <c r="C8" s="318">
        <v>366</v>
      </c>
      <c r="D8" s="298">
        <f>COUNTIF(URS確認!K:K,"&lt;"&amp;A8+1)</f>
        <v>55</v>
      </c>
      <c r="E8" s="298">
        <f>COUNTIF(URS確認!M:M,"&lt;"&amp;A8+1)</f>
        <v>19</v>
      </c>
      <c r="F8" s="298">
        <f t="shared" si="0"/>
        <v>36</v>
      </c>
      <c r="G8" s="319">
        <f>COUNTIF(URS確認!K:K,"&lt;"&amp;A8+1)/C8</f>
        <v>0.15027322404371585</v>
      </c>
      <c r="H8" s="319">
        <f>COUNTIF(URS確認!M:M,"&lt;"&amp;A8+1)/C8</f>
        <v>5.1912568306010931E-2</v>
      </c>
      <c r="I8" s="319">
        <f>表格1_5[[#This Row],[累計預估達成率]]-表格1_5[[#This Row],[累計實際達成率]]</f>
        <v>9.8360655737704916E-2</v>
      </c>
      <c r="J8" s="295"/>
    </row>
    <row r="9" spans="1:10" ht="15" hidden="1" customHeight="1" x14ac:dyDescent="0.35">
      <c r="A9" s="291">
        <v>44405</v>
      </c>
      <c r="B9" s="317">
        <f>表格1_5[[#This Row],[日期]]</f>
        <v>44405</v>
      </c>
      <c r="C9" s="318">
        <v>368</v>
      </c>
      <c r="D9" s="298">
        <f>COUNTIF(URS確認!K:K,"&lt;"&amp;A9+1)</f>
        <v>55</v>
      </c>
      <c r="E9" s="298">
        <f>COUNTIF(URS確認!M:M,"&lt;"&amp;A9+1)</f>
        <v>19</v>
      </c>
      <c r="F9" s="298">
        <f t="shared" si="0"/>
        <v>36</v>
      </c>
      <c r="G9" s="319">
        <f>COUNTIF(URS確認!K:K,"&lt;"&amp;A9+1)/C9</f>
        <v>0.14945652173913043</v>
      </c>
      <c r="H9" s="319">
        <f>COUNTIF(URS確認!M:M,"&lt;"&amp;A9+1)/C9</f>
        <v>5.1630434782608696E-2</v>
      </c>
      <c r="I9" s="319">
        <f>表格1_5[[#This Row],[累計預估達成率]]-表格1_5[[#This Row],[累計實際達成率]]</f>
        <v>9.7826086956521729E-2</v>
      </c>
      <c r="J9" s="295"/>
    </row>
    <row r="10" spans="1:10" ht="15" hidden="1" customHeight="1" x14ac:dyDescent="0.35">
      <c r="A10" s="291">
        <v>44406</v>
      </c>
      <c r="B10" s="317">
        <f>表格1_5[[#This Row],[日期]]</f>
        <v>44406</v>
      </c>
      <c r="C10" s="318">
        <v>368</v>
      </c>
      <c r="D10" s="298">
        <f>COUNTIF(URS確認!K:K,"&lt;"&amp;A10+1)</f>
        <v>55</v>
      </c>
      <c r="E10" s="298">
        <f>COUNTIF(URS確認!M:M,"&lt;"&amp;A10+1)</f>
        <v>19</v>
      </c>
      <c r="F10" s="298">
        <f t="shared" si="0"/>
        <v>36</v>
      </c>
      <c r="G10" s="319">
        <f>COUNTIF(URS確認!K:K,"&lt;"&amp;A10+1)/C10</f>
        <v>0.14945652173913043</v>
      </c>
      <c r="H10" s="319">
        <f>COUNTIF(URS確認!M:M,"&lt;"&amp;A10+1)/C10</f>
        <v>5.1630434782608696E-2</v>
      </c>
      <c r="I10" s="319">
        <f>表格1_5[[#This Row],[累計預估達成率]]-表格1_5[[#This Row],[累計實際達成率]]</f>
        <v>9.7826086956521729E-2</v>
      </c>
      <c r="J10" s="295"/>
    </row>
    <row r="11" spans="1:10" ht="15" customHeight="1" x14ac:dyDescent="0.35">
      <c r="A11" s="48">
        <v>44407</v>
      </c>
      <c r="B11" s="338">
        <f>表格1_5[[#This Row],[日期]]</f>
        <v>44407</v>
      </c>
      <c r="C11" s="339">
        <v>368</v>
      </c>
      <c r="D11" s="83">
        <f>COUNTIF(URS確認!K:K,"&lt;"&amp;A11+1)</f>
        <v>55</v>
      </c>
      <c r="E11" s="83">
        <f>COUNTIF(URS確認!M:M,"&lt;"&amp;A11+1)</f>
        <v>19</v>
      </c>
      <c r="F11" s="83">
        <f t="shared" si="0"/>
        <v>36</v>
      </c>
      <c r="G11" s="340">
        <f>COUNTIF(URS確認!K:K,"&lt;"&amp;A11+1)/C11</f>
        <v>0.14945652173913043</v>
      </c>
      <c r="H11" s="340">
        <f>COUNTIF(URS確認!M:M,"&lt;"&amp;A11+1)/C11</f>
        <v>5.1630434782608696E-2</v>
      </c>
      <c r="I11" s="340">
        <f>表格1_5[[#This Row],[累計預估達成率]]-表格1_5[[#This Row],[累計實際達成率]]</f>
        <v>9.7826086956521729E-2</v>
      </c>
      <c r="J11" s="295"/>
    </row>
    <row r="12" spans="1:10" ht="15" hidden="1" customHeight="1" x14ac:dyDescent="0.35">
      <c r="A12" s="291">
        <v>44410</v>
      </c>
      <c r="B12" s="317">
        <f>表格1_5[[#This Row],[日期]]</f>
        <v>44410</v>
      </c>
      <c r="C12" s="318">
        <v>368</v>
      </c>
      <c r="D12" s="298">
        <f>COUNTIF(URS確認!K:K,"&lt;"&amp;A12+1)</f>
        <v>55</v>
      </c>
      <c r="E12" s="298">
        <f>COUNTIF(URS確認!M:M,"&lt;"&amp;A12+1)</f>
        <v>19</v>
      </c>
      <c r="F12" s="298">
        <f t="shared" si="0"/>
        <v>36</v>
      </c>
      <c r="G12" s="319">
        <f>COUNTIF(URS確認!K:K,"&lt;"&amp;A12+1)/C12</f>
        <v>0.14945652173913043</v>
      </c>
      <c r="H12" s="319">
        <f>COUNTIF(URS確認!M:M,"&lt;"&amp;A12+1)/C12</f>
        <v>5.1630434782608696E-2</v>
      </c>
      <c r="I12" s="319">
        <f>表格1_5[[#This Row],[累計預估達成率]]-表格1_5[[#This Row],[累計實際達成率]]</f>
        <v>9.7826086956521729E-2</v>
      </c>
    </row>
    <row r="13" spans="1:10" ht="15" hidden="1" customHeight="1" x14ac:dyDescent="0.35">
      <c r="A13" s="291">
        <v>44411</v>
      </c>
      <c r="B13" s="317">
        <f>表格1_5[[#This Row],[日期]]</f>
        <v>44411</v>
      </c>
      <c r="C13" s="318">
        <v>368</v>
      </c>
      <c r="D13" s="298">
        <f>COUNTIF(URS確認!K:K,"&lt;"&amp;A13+1)</f>
        <v>55</v>
      </c>
      <c r="E13" s="298">
        <f>COUNTIF(URS確認!M:M,"&lt;"&amp;A13+1)</f>
        <v>19</v>
      </c>
      <c r="F13" s="298">
        <f t="shared" si="0"/>
        <v>36</v>
      </c>
      <c r="G13" s="319">
        <f>COUNTIF(URS確認!K:K,"&lt;"&amp;A13+1)/C13</f>
        <v>0.14945652173913043</v>
      </c>
      <c r="H13" s="319">
        <f>COUNTIF(URS確認!M:M,"&lt;"&amp;A13+1)/C13</f>
        <v>5.1630434782608696E-2</v>
      </c>
      <c r="I13" s="319">
        <f>表格1_5[[#This Row],[累計預估達成率]]-表格1_5[[#This Row],[累計實際達成率]]</f>
        <v>9.7826086956521729E-2</v>
      </c>
    </row>
    <row r="14" spans="1:10" ht="15" hidden="1" customHeight="1" x14ac:dyDescent="0.35">
      <c r="A14" s="291">
        <v>44412</v>
      </c>
      <c r="B14" s="317">
        <f>表格1_5[[#This Row],[日期]]</f>
        <v>44412</v>
      </c>
      <c r="C14" s="318">
        <v>368</v>
      </c>
      <c r="D14" s="298">
        <f>COUNTIF(URS確認!K:K,"&lt;"&amp;A14+1)</f>
        <v>55</v>
      </c>
      <c r="E14" s="298">
        <f>COUNTIF(URS確認!M:M,"&lt;"&amp;A14+1)</f>
        <v>20</v>
      </c>
      <c r="F14" s="298">
        <f t="shared" si="0"/>
        <v>35</v>
      </c>
      <c r="G14" s="319">
        <f>COUNTIF(URS確認!K:K,"&lt;"&amp;A14+1)/C14</f>
        <v>0.14945652173913043</v>
      </c>
      <c r="H14" s="319">
        <f>COUNTIF(URS確認!M:M,"&lt;"&amp;A14+1)/C14</f>
        <v>5.434782608695652E-2</v>
      </c>
      <c r="I14" s="319">
        <f>表格1_5[[#This Row],[累計預估達成率]]-表格1_5[[#This Row],[累計實際達成率]]</f>
        <v>9.5108695652173919E-2</v>
      </c>
    </row>
    <row r="15" spans="1:10" ht="15" hidden="1" customHeight="1" x14ac:dyDescent="0.35">
      <c r="A15" s="291">
        <v>44413</v>
      </c>
      <c r="B15" s="317">
        <f>表格1_5[[#This Row],[日期]]</f>
        <v>44413</v>
      </c>
      <c r="C15" s="318">
        <v>368</v>
      </c>
      <c r="D15" s="298">
        <f>COUNTIF(URS確認!K:K,"&lt;"&amp;A15+1)</f>
        <v>55</v>
      </c>
      <c r="E15" s="298">
        <f>COUNTIF(URS確認!M:M,"&lt;"&amp;A15+1)</f>
        <v>20</v>
      </c>
      <c r="F15" s="298">
        <f t="shared" si="0"/>
        <v>35</v>
      </c>
      <c r="G15" s="319">
        <f>COUNTIF(URS確認!K:K,"&lt;"&amp;A15+1)/C15</f>
        <v>0.14945652173913043</v>
      </c>
      <c r="H15" s="319">
        <f>COUNTIF(URS確認!M:M,"&lt;"&amp;A15+1)/C15</f>
        <v>5.434782608695652E-2</v>
      </c>
      <c r="I15" s="319">
        <f>表格1_5[[#This Row],[累計預估達成率]]-表格1_5[[#This Row],[累計實際達成率]]</f>
        <v>9.5108695652173919E-2</v>
      </c>
    </row>
    <row r="16" spans="1:10" ht="15" customHeight="1" x14ac:dyDescent="0.35">
      <c r="A16" s="48">
        <v>44414</v>
      </c>
      <c r="B16" s="338">
        <f>表格1_5[[#This Row],[日期]]</f>
        <v>44414</v>
      </c>
      <c r="C16" s="339">
        <v>368</v>
      </c>
      <c r="D16" s="83">
        <f>COUNTIF(URS確認!K:K,"&lt;"&amp;A16+1)</f>
        <v>55</v>
      </c>
      <c r="E16" s="83">
        <f>COUNTIF(URS確認!M:M,"&lt;"&amp;A16+1)</f>
        <v>20</v>
      </c>
      <c r="F16" s="83">
        <f t="shared" si="0"/>
        <v>35</v>
      </c>
      <c r="G16" s="340">
        <f>COUNTIF(URS確認!K:K,"&lt;"&amp;A16+1)/C16</f>
        <v>0.14945652173913043</v>
      </c>
      <c r="H16" s="340">
        <f>COUNTIF(URS確認!M:M,"&lt;"&amp;A16+1)/C16</f>
        <v>5.434782608695652E-2</v>
      </c>
      <c r="I16" s="340">
        <f>表格1_5[[#This Row],[累計預估達成率]]-表格1_5[[#This Row],[累計實際達成率]]</f>
        <v>9.5108695652173919E-2</v>
      </c>
    </row>
    <row r="17" spans="1:9" ht="15" hidden="1" customHeight="1" x14ac:dyDescent="0.35">
      <c r="A17" s="291">
        <v>44417</v>
      </c>
      <c r="B17" s="317">
        <f>表格1_5[[#This Row],[日期]]</f>
        <v>44417</v>
      </c>
      <c r="C17" s="318">
        <v>368</v>
      </c>
      <c r="D17" s="298">
        <f>COUNTIF(URS確認!K:K,"&lt;"&amp;A17+1)</f>
        <v>55</v>
      </c>
      <c r="E17" s="298">
        <f>COUNTIF(URS確認!M:M,"&lt;"&amp;A17+1)</f>
        <v>20</v>
      </c>
      <c r="F17" s="298">
        <f t="shared" si="0"/>
        <v>35</v>
      </c>
      <c r="G17" s="319">
        <f>COUNTIF(URS確認!K:K,"&lt;"&amp;A17+1)/C17</f>
        <v>0.14945652173913043</v>
      </c>
      <c r="H17" s="319">
        <f>COUNTIF(URS確認!M:M,"&lt;"&amp;A17+1)/C17</f>
        <v>5.434782608695652E-2</v>
      </c>
      <c r="I17" s="319">
        <f>表格1_5[[#This Row],[累計預估達成率]]-表格1_5[[#This Row],[累計實際達成率]]</f>
        <v>9.5108695652173919E-2</v>
      </c>
    </row>
    <row r="18" spans="1:9" ht="15" hidden="1" customHeight="1" x14ac:dyDescent="0.35">
      <c r="A18" s="291">
        <v>44418</v>
      </c>
      <c r="B18" s="317">
        <f>表格1_5[[#This Row],[日期]]</f>
        <v>44418</v>
      </c>
      <c r="C18" s="318">
        <v>368</v>
      </c>
      <c r="D18" s="298">
        <f>COUNTIF(URS確認!K:K,"&lt;"&amp;A18+1)</f>
        <v>55</v>
      </c>
      <c r="E18" s="298">
        <f>COUNTIF(URS確認!M:M,"&lt;"&amp;A18+1)</f>
        <v>20</v>
      </c>
      <c r="F18" s="298">
        <f t="shared" si="0"/>
        <v>35</v>
      </c>
      <c r="G18" s="319">
        <f>COUNTIF(URS確認!K:K,"&lt;"&amp;A18+1)/C18</f>
        <v>0.14945652173913043</v>
      </c>
      <c r="H18" s="319">
        <f>COUNTIF(URS確認!M:M,"&lt;"&amp;A18+1)/C18</f>
        <v>5.434782608695652E-2</v>
      </c>
      <c r="I18" s="319">
        <f>表格1_5[[#This Row],[累計預估達成率]]-表格1_5[[#This Row],[累計實際達成率]]</f>
        <v>9.5108695652173919E-2</v>
      </c>
    </row>
    <row r="19" spans="1:9" ht="15" hidden="1" customHeight="1" x14ac:dyDescent="0.35">
      <c r="A19" s="291">
        <v>44419</v>
      </c>
      <c r="B19" s="317">
        <f>表格1_5[[#This Row],[日期]]</f>
        <v>44419</v>
      </c>
      <c r="C19" s="318">
        <v>368</v>
      </c>
      <c r="D19" s="298">
        <f>COUNTIF(URS確認!K:K,"&lt;"&amp;A19+1)</f>
        <v>55</v>
      </c>
      <c r="E19" s="298">
        <f>COUNTIF(URS確認!M:M,"&lt;"&amp;A19+1)</f>
        <v>20</v>
      </c>
      <c r="F19" s="298">
        <f t="shared" si="0"/>
        <v>35</v>
      </c>
      <c r="G19" s="319">
        <f>COUNTIF(URS確認!K:K,"&lt;"&amp;A19+1)/C19</f>
        <v>0.14945652173913043</v>
      </c>
      <c r="H19" s="319">
        <f>COUNTIF(URS確認!M:M,"&lt;"&amp;A19+1)/C19</f>
        <v>5.434782608695652E-2</v>
      </c>
      <c r="I19" s="319">
        <f>表格1_5[[#This Row],[累計預估達成率]]-表格1_5[[#This Row],[累計實際達成率]]</f>
        <v>9.5108695652173919E-2</v>
      </c>
    </row>
    <row r="20" spans="1:9" ht="15" hidden="1" customHeight="1" x14ac:dyDescent="0.35">
      <c r="A20" s="291">
        <v>44420</v>
      </c>
      <c r="B20" s="317">
        <f>表格1_5[[#This Row],[日期]]</f>
        <v>44420</v>
      </c>
      <c r="C20" s="318">
        <v>368</v>
      </c>
      <c r="D20" s="298">
        <f>COUNTIF(URS確認!K:K,"&lt;"&amp;A20+1)</f>
        <v>55</v>
      </c>
      <c r="E20" s="298">
        <f>COUNTIF(URS確認!M:M,"&lt;"&amp;A20+1)</f>
        <v>20</v>
      </c>
      <c r="F20" s="298">
        <f t="shared" si="0"/>
        <v>35</v>
      </c>
      <c r="G20" s="319">
        <f>COUNTIF(URS確認!K:K,"&lt;"&amp;A20+1)/C20</f>
        <v>0.14945652173913043</v>
      </c>
      <c r="H20" s="319">
        <f>COUNTIF(URS確認!M:M,"&lt;"&amp;A20+1)/C20</f>
        <v>5.434782608695652E-2</v>
      </c>
      <c r="I20" s="319">
        <f>表格1_5[[#This Row],[累計預估達成率]]-表格1_5[[#This Row],[累計實際達成率]]</f>
        <v>9.5108695652173919E-2</v>
      </c>
    </row>
    <row r="21" spans="1:9" ht="15" customHeight="1" x14ac:dyDescent="0.35">
      <c r="A21" s="48">
        <v>44421</v>
      </c>
      <c r="B21" s="338">
        <f>表格1_5[[#This Row],[日期]]</f>
        <v>44421</v>
      </c>
      <c r="C21" s="339">
        <v>368</v>
      </c>
      <c r="D21" s="83">
        <f>COUNTIF(URS確認!K:K,"&lt;"&amp;A21+1)</f>
        <v>55</v>
      </c>
      <c r="E21" s="83">
        <f>COUNTIF(URS確認!M:M,"&lt;"&amp;A21+1)</f>
        <v>20</v>
      </c>
      <c r="F21" s="83">
        <f t="shared" si="0"/>
        <v>35</v>
      </c>
      <c r="G21" s="340">
        <f>COUNTIF(URS確認!K:K,"&lt;"&amp;A21+1)/C21</f>
        <v>0.14945652173913043</v>
      </c>
      <c r="H21" s="340">
        <f>COUNTIF(URS確認!M:M,"&lt;"&amp;A21+1)/C21</f>
        <v>5.434782608695652E-2</v>
      </c>
      <c r="I21" s="340">
        <f>表格1_5[[#This Row],[累計預估達成率]]-表格1_5[[#This Row],[累計實際達成率]]</f>
        <v>9.5108695652173919E-2</v>
      </c>
    </row>
    <row r="22" spans="1:9" ht="15" hidden="1" customHeight="1" x14ac:dyDescent="0.35">
      <c r="A22" s="106">
        <v>44424</v>
      </c>
      <c r="B22" s="341">
        <f>表格1_5[[#This Row],[日期]]</f>
        <v>44424</v>
      </c>
      <c r="C22" s="342">
        <f>COUNTA(URS確認!E:E)-1</f>
        <v>538</v>
      </c>
      <c r="D22" s="107">
        <f>COUNTIF(URS確認!K:K,"&lt;"&amp;A22+1)</f>
        <v>55</v>
      </c>
      <c r="E22" s="107">
        <f>COUNTIF(URS確認!M:M,"&lt;"&amp;A22+1)</f>
        <v>21</v>
      </c>
      <c r="F22" s="107">
        <f t="shared" si="0"/>
        <v>34</v>
      </c>
      <c r="G22" s="389">
        <f>COUNTIF(URS確認!K:K,"&lt;"&amp;A22+1)/C22</f>
        <v>0.10223048327137546</v>
      </c>
      <c r="H22" s="389">
        <f>COUNTIF(URS確認!M:M,"&lt;"&amp;A22+1)/C22</f>
        <v>3.9033457249070633E-2</v>
      </c>
      <c r="I22" s="389">
        <f>表格1_5[[#This Row],[累計預估達成率]]-表格1_5[[#This Row],[累計實際達成率]]</f>
        <v>6.3197026022304828E-2</v>
      </c>
    </row>
    <row r="23" spans="1:9" ht="15" hidden="1" customHeight="1" x14ac:dyDescent="0.35">
      <c r="A23" s="109">
        <v>44425</v>
      </c>
      <c r="B23" s="343">
        <f>表格1_5[[#This Row],[日期]]</f>
        <v>44425</v>
      </c>
      <c r="C23" s="344">
        <f>COUNTA(URS確認!E:E)-1</f>
        <v>538</v>
      </c>
      <c r="D23" s="110">
        <f>COUNTIF(URS確認!K:K,"&lt;"&amp;A23+1)</f>
        <v>55</v>
      </c>
      <c r="E23" s="110">
        <f>COUNTIF(URS確認!M:M,"&lt;"&amp;A23+1)</f>
        <v>21</v>
      </c>
      <c r="F23" s="110">
        <f t="shared" si="0"/>
        <v>34</v>
      </c>
      <c r="G23" s="390">
        <f>COUNTIF(URS確認!K:K,"&lt;"&amp;A23+1)/C23</f>
        <v>0.10223048327137546</v>
      </c>
      <c r="H23" s="390">
        <f>COUNTIF(URS確認!M:M,"&lt;"&amp;A23+1)/C23</f>
        <v>3.9033457249070633E-2</v>
      </c>
      <c r="I23" s="390">
        <f>表格1_5[[#This Row],[累計預估達成率]]-表格1_5[[#This Row],[累計實際達成率]]</f>
        <v>6.3197026022304828E-2</v>
      </c>
    </row>
    <row r="24" spans="1:9" ht="15" hidden="1" customHeight="1" x14ac:dyDescent="0.35">
      <c r="A24" s="109">
        <v>44426</v>
      </c>
      <c r="B24" s="343">
        <f>表格1_5[[#This Row],[日期]]</f>
        <v>44426</v>
      </c>
      <c r="C24" s="344">
        <f>COUNTA(URS確認!E:E)-1</f>
        <v>538</v>
      </c>
      <c r="D24" s="110">
        <f>COUNTIF(URS確認!K:K,"&lt;"&amp;A24+1)</f>
        <v>55</v>
      </c>
      <c r="E24" s="110">
        <f>COUNTIF(URS確認!M:M,"&lt;"&amp;A24+1)</f>
        <v>21</v>
      </c>
      <c r="F24" s="110">
        <f t="shared" si="0"/>
        <v>34</v>
      </c>
      <c r="G24" s="390">
        <f>COUNTIF(URS確認!K:K,"&lt;"&amp;A24+1)/C24</f>
        <v>0.10223048327137546</v>
      </c>
      <c r="H24" s="390">
        <f>COUNTIF(URS確認!M:M,"&lt;"&amp;A24+1)/C24</f>
        <v>3.9033457249070633E-2</v>
      </c>
      <c r="I24" s="390">
        <f>表格1_5[[#This Row],[累計預估達成率]]-表格1_5[[#This Row],[累計實際達成率]]</f>
        <v>6.3197026022304828E-2</v>
      </c>
    </row>
    <row r="25" spans="1:9" ht="15" hidden="1" customHeight="1" x14ac:dyDescent="0.35">
      <c r="A25" s="106">
        <v>44427</v>
      </c>
      <c r="B25" s="345">
        <f>表格1_5[[#This Row],[日期]]</f>
        <v>44427</v>
      </c>
      <c r="C25" s="346">
        <f>COUNTA(URS確認!E:E)-1</f>
        <v>538</v>
      </c>
      <c r="D25" s="115">
        <f>COUNTIF(URS確認!K:K,"&lt;"&amp;A25+1)</f>
        <v>55</v>
      </c>
      <c r="E25" s="115">
        <f>COUNTIF(URS確認!M:M,"&lt;"&amp;A25+1)</f>
        <v>21</v>
      </c>
      <c r="F25" s="115">
        <f t="shared" si="0"/>
        <v>34</v>
      </c>
      <c r="G25" s="391">
        <f>COUNTIF(URS確認!K:K,"&lt;"&amp;A25+1)/C25</f>
        <v>0.10223048327137546</v>
      </c>
      <c r="H25" s="391">
        <f>COUNTIF(URS確認!M:M,"&lt;"&amp;A25+1)/C25</f>
        <v>3.9033457249070633E-2</v>
      </c>
      <c r="I25" s="391">
        <f>表格1_5[[#This Row],[累計預估達成率]]-表格1_5[[#This Row],[累計實際達成率]]</f>
        <v>6.3197026022304828E-2</v>
      </c>
    </row>
    <row r="26" spans="1:9" ht="15" customHeight="1" x14ac:dyDescent="0.35">
      <c r="A26" s="116">
        <v>44428</v>
      </c>
      <c r="B26" s="347">
        <f>表格1_5[[#This Row],[日期]]</f>
        <v>44428</v>
      </c>
      <c r="C26" s="348">
        <f>COUNTA(URS確認!E:E)-1-112-13</f>
        <v>413</v>
      </c>
      <c r="D26" s="117">
        <f>COUNTIF(URS確認!K:K,"&lt;"&amp;A26+1)</f>
        <v>55</v>
      </c>
      <c r="E26" s="117">
        <f>COUNTIF(URS確認!M:M,"&lt;"&amp;A26+1)</f>
        <v>29</v>
      </c>
      <c r="F26" s="117">
        <f t="shared" si="0"/>
        <v>26</v>
      </c>
      <c r="G26" s="392">
        <f>COUNTIF(URS確認!K:K,"&lt;"&amp;A26+1)/C26</f>
        <v>0.13317191283292978</v>
      </c>
      <c r="H26" s="392">
        <f>COUNTIF(URS確認!M:M,"&lt;"&amp;A26+1)/C26</f>
        <v>7.0217917675544791E-2</v>
      </c>
      <c r="I26" s="392">
        <f>表格1_5[[#This Row],[累計預估達成率]]-表格1_5[[#This Row],[累計實際達成率]]</f>
        <v>6.2953995157384993E-2</v>
      </c>
    </row>
    <row r="27" spans="1:9" ht="15" hidden="1" customHeight="1" x14ac:dyDescent="0.35">
      <c r="A27" s="114">
        <v>44431</v>
      </c>
      <c r="B27" s="345">
        <f>表格1_5[[#This Row],[日期]]</f>
        <v>44431</v>
      </c>
      <c r="C27" s="348">
        <f>COUNTA(URS確認!E:E)-1-112-13</f>
        <v>413</v>
      </c>
      <c r="D27" s="115">
        <f>COUNTIF(URS確認!K:K,"&lt;"&amp;A27+1)</f>
        <v>64</v>
      </c>
      <c r="E27" s="115">
        <f>COUNTIF(URS確認!M:M,"&lt;"&amp;A27+1)</f>
        <v>34</v>
      </c>
      <c r="F27" s="115">
        <f t="shared" si="0"/>
        <v>30</v>
      </c>
      <c r="G27" s="391">
        <f>COUNTIF(URS確認!K:K,"&lt;"&amp;A27+1)/C27</f>
        <v>0.15496368038740921</v>
      </c>
      <c r="H27" s="391">
        <f>COUNTIF(URS確認!M:M,"&lt;"&amp;A27+1)/C27</f>
        <v>8.2324455205811137E-2</v>
      </c>
      <c r="I27" s="391">
        <f>表格1_5[[#This Row],[累計預估達成率]]-表格1_5[[#This Row],[累計實際達成率]]</f>
        <v>7.2639225181598072E-2</v>
      </c>
    </row>
    <row r="28" spans="1:9" ht="15" hidden="1" customHeight="1" x14ac:dyDescent="0.35">
      <c r="A28" s="114">
        <v>44432</v>
      </c>
      <c r="B28" s="317">
        <f>表格1_5[[#This Row],[日期]]</f>
        <v>44432</v>
      </c>
      <c r="C28" s="348">
        <f>COUNTA(URS確認!E:E)-1-112-13</f>
        <v>413</v>
      </c>
      <c r="D28" s="298">
        <f>COUNTIF(URS確認!K:K,"&lt;"&amp;A28+1)</f>
        <v>70</v>
      </c>
      <c r="E28" s="298">
        <f>COUNTIF(URS確認!M:M,"&lt;"&amp;A28+1)</f>
        <v>35</v>
      </c>
      <c r="F28" s="298">
        <f t="shared" si="0"/>
        <v>35</v>
      </c>
      <c r="G28" s="319">
        <f>COUNTIF(URS確認!K:K,"&lt;"&amp;A28+1)/C28</f>
        <v>0.16949152542372881</v>
      </c>
      <c r="H28" s="319">
        <f>COUNTIF(URS確認!M:M,"&lt;"&amp;A28+1)/C28</f>
        <v>8.4745762711864403E-2</v>
      </c>
      <c r="I28" s="319">
        <f>表格1_5[[#This Row],[累計預估達成率]]-表格1_5[[#This Row],[累計實際達成率]]</f>
        <v>8.4745762711864403E-2</v>
      </c>
    </row>
    <row r="29" spans="1:9" ht="15" hidden="1" customHeight="1" x14ac:dyDescent="0.35">
      <c r="A29" s="114">
        <v>44433</v>
      </c>
      <c r="B29" s="317">
        <f>表格1_5[[#This Row],[日期]]</f>
        <v>44433</v>
      </c>
      <c r="C29" s="348">
        <f>COUNTA(URS確認!E:E)-1-112-13</f>
        <v>413</v>
      </c>
      <c r="D29" s="298">
        <f>COUNTIF(URS確認!K:K,"&lt;"&amp;A29+1)</f>
        <v>76</v>
      </c>
      <c r="E29" s="298">
        <f>COUNTIF(URS確認!M:M,"&lt;"&amp;A29+1)</f>
        <v>35</v>
      </c>
      <c r="F29" s="298">
        <f t="shared" si="0"/>
        <v>41</v>
      </c>
      <c r="G29" s="319">
        <f>COUNTIF(URS確認!K:K,"&lt;"&amp;A29+1)/C29</f>
        <v>0.18401937046004843</v>
      </c>
      <c r="H29" s="319">
        <f>COUNTIF(URS確認!M:M,"&lt;"&amp;A29+1)/C29</f>
        <v>8.4745762711864403E-2</v>
      </c>
      <c r="I29" s="319">
        <f>表格1_5[[#This Row],[累計預估達成率]]-表格1_5[[#This Row],[累計實際達成率]]</f>
        <v>9.9273607748184028E-2</v>
      </c>
    </row>
    <row r="30" spans="1:9" ht="15" hidden="1" customHeight="1" x14ac:dyDescent="0.35">
      <c r="A30" s="114">
        <v>44434</v>
      </c>
      <c r="B30" s="317">
        <f>表格1_5[[#This Row],[日期]]</f>
        <v>44434</v>
      </c>
      <c r="C30" s="348">
        <f>COUNTA(URS確認!E:E)-1-112-13</f>
        <v>413</v>
      </c>
      <c r="D30" s="298">
        <f>COUNTIF(URS確認!K:K,"&lt;"&amp;A30+1)</f>
        <v>80</v>
      </c>
      <c r="E30" s="298">
        <f>COUNTIF(URS確認!M:M,"&lt;"&amp;A30+1)</f>
        <v>36</v>
      </c>
      <c r="F30" s="298">
        <f t="shared" si="0"/>
        <v>44</v>
      </c>
      <c r="G30" s="319">
        <f>COUNTIF(URS確認!K:K,"&lt;"&amp;A30+1)/C30</f>
        <v>0.1937046004842615</v>
      </c>
      <c r="H30" s="319">
        <f>COUNTIF(URS確認!M:M,"&lt;"&amp;A30+1)/C30</f>
        <v>8.7167070217917669E-2</v>
      </c>
      <c r="I30" s="319">
        <f>表格1_5[[#This Row],[累計預估達成率]]-表格1_5[[#This Row],[累計實際達成率]]</f>
        <v>0.10653753026634383</v>
      </c>
    </row>
    <row r="31" spans="1:9" ht="15" customHeight="1" x14ac:dyDescent="0.35">
      <c r="A31" s="118">
        <v>44435</v>
      </c>
      <c r="B31" s="338">
        <f>表格1_5[[#This Row],[日期]]</f>
        <v>44435</v>
      </c>
      <c r="C31" s="348">
        <f>COUNTA(URS確認!E:E)-1-112-13</f>
        <v>413</v>
      </c>
      <c r="D31" s="83">
        <f>COUNTIF(URS確認!K:K,"&lt;"&amp;A31+1)</f>
        <v>84</v>
      </c>
      <c r="E31" s="83">
        <f>COUNTIF(URS確認!M:M,"&lt;"&amp;A31+1)</f>
        <v>38</v>
      </c>
      <c r="F31" s="83">
        <f t="shared" si="0"/>
        <v>46</v>
      </c>
      <c r="G31" s="340">
        <f>COUNTIF(URS確認!K:K,"&lt;"&amp;A31+1)/C31</f>
        <v>0.20338983050847459</v>
      </c>
      <c r="H31" s="340">
        <f>COUNTIF(URS確認!M:M,"&lt;"&amp;A31+1)/C31</f>
        <v>9.2009685230024216E-2</v>
      </c>
      <c r="I31" s="340">
        <f>表格1_5[[#This Row],[累計預估達成率]]-表格1_5[[#This Row],[累計實際達成率]]</f>
        <v>0.11138014527845037</v>
      </c>
    </row>
    <row r="32" spans="1:9" ht="15" hidden="1" customHeight="1" x14ac:dyDescent="0.35">
      <c r="A32" s="128">
        <v>44438</v>
      </c>
      <c r="B32" s="349">
        <f>表格1_5[[#This Row],[日期]]</f>
        <v>44438</v>
      </c>
      <c r="C32" s="348">
        <f>COUNTA(URS確認!E:E)-1-112-13</f>
        <v>413</v>
      </c>
      <c r="D32" s="129">
        <f>COUNTIF(URS確認!K:K,"&lt;"&amp;A32+1)</f>
        <v>89</v>
      </c>
      <c r="E32" s="129">
        <f>COUNTIF(URS確認!M:M,"&lt;"&amp;A32+1)</f>
        <v>39</v>
      </c>
      <c r="F32" s="129">
        <f t="shared" si="0"/>
        <v>50</v>
      </c>
      <c r="G32" s="393">
        <f>COUNTIF(URS確認!K:K,"&lt;"&amp;A32+1)/C32</f>
        <v>0.21549636803874092</v>
      </c>
      <c r="H32" s="393">
        <f>COUNTIF(URS確認!M:M,"&lt;"&amp;A32+1)/C32</f>
        <v>9.4430992736077482E-2</v>
      </c>
      <c r="I32" s="393">
        <f>表格1_5[[#This Row],[累計預估達成率]]-表格1_5[[#This Row],[累計實際達成率]]</f>
        <v>0.12106537530266344</v>
      </c>
    </row>
    <row r="33" spans="1:9" ht="15" hidden="1" customHeight="1" x14ac:dyDescent="0.35">
      <c r="A33" s="291">
        <v>44439</v>
      </c>
      <c r="B33" s="317">
        <f>表格1_5[[#This Row],[日期]]</f>
        <v>44439</v>
      </c>
      <c r="C33" s="348">
        <f>COUNTA(URS確認!E:E)-1-112-13</f>
        <v>413</v>
      </c>
      <c r="D33" s="298">
        <f>COUNTIF(URS確認!K:K,"&lt;"&amp;A33+1)</f>
        <v>93</v>
      </c>
      <c r="E33" s="298">
        <f>COUNTIF(URS確認!M:M,"&lt;"&amp;A33+1)</f>
        <v>43</v>
      </c>
      <c r="F33" s="298">
        <f t="shared" si="0"/>
        <v>50</v>
      </c>
      <c r="G33" s="319">
        <f>COUNTIF(URS確認!K:K,"&lt;"&amp;A33+1)/C33</f>
        <v>0.22518159806295399</v>
      </c>
      <c r="H33" s="319">
        <f>COUNTIF(URS確認!M:M,"&lt;"&amp;A33+1)/C33</f>
        <v>0.10411622276029056</v>
      </c>
      <c r="I33" s="319">
        <f>表格1_5[[#This Row],[累計預估達成率]]-表格1_5[[#This Row],[累計實際達成率]]</f>
        <v>0.12106537530266342</v>
      </c>
    </row>
    <row r="34" spans="1:9" ht="15" hidden="1" customHeight="1" x14ac:dyDescent="0.35">
      <c r="A34" s="291">
        <v>44440</v>
      </c>
      <c r="B34" s="317">
        <f>表格1_5[[#This Row],[日期]]</f>
        <v>44440</v>
      </c>
      <c r="C34" s="348">
        <f>COUNTA(URS確認!E:E)-1-112-13</f>
        <v>413</v>
      </c>
      <c r="D34" s="298">
        <f>COUNTIF(URS確認!K:K,"&lt;"&amp;A34+1)</f>
        <v>96</v>
      </c>
      <c r="E34" s="298">
        <f>COUNTIF(URS確認!M:M,"&lt;"&amp;A34+1)</f>
        <v>43</v>
      </c>
      <c r="F34" s="298">
        <f t="shared" si="0"/>
        <v>53</v>
      </c>
      <c r="G34" s="319">
        <f>COUNTIF(URS確認!K:K,"&lt;"&amp;A34+1)/C34</f>
        <v>0.23244552058111381</v>
      </c>
      <c r="H34" s="319">
        <f>COUNTIF(URS確認!M:M,"&lt;"&amp;A34+1)/C34</f>
        <v>0.10411622276029056</v>
      </c>
      <c r="I34" s="319">
        <f>表格1_5[[#This Row],[累計預估達成率]]-表格1_5[[#This Row],[累計實際達成率]]</f>
        <v>0.12832929782082325</v>
      </c>
    </row>
    <row r="35" spans="1:9" ht="15" hidden="1" customHeight="1" x14ac:dyDescent="0.35">
      <c r="A35" s="291">
        <v>44441</v>
      </c>
      <c r="B35" s="350">
        <f>表格1_5[[#This Row],[日期]]</f>
        <v>44441</v>
      </c>
      <c r="C35" s="348">
        <f>COUNTA(URS確認!E:E)-1-112-13</f>
        <v>413</v>
      </c>
      <c r="D35" s="130">
        <f>COUNTIF(URS確認!K:K,"&lt;"&amp;A35+1)</f>
        <v>103</v>
      </c>
      <c r="E35" s="130">
        <f>COUNTIF(URS確認!M:M,"&lt;"&amp;A35+1)</f>
        <v>45</v>
      </c>
      <c r="F35" s="130">
        <f t="shared" si="0"/>
        <v>58</v>
      </c>
      <c r="G35" s="394">
        <f>COUNTIF(URS確認!K:K,"&lt;"&amp;A35+1)/C35</f>
        <v>0.24939467312348668</v>
      </c>
      <c r="H35" s="394">
        <f>COUNTIF(URS確認!M:M,"&lt;"&amp;A35+1)/C35</f>
        <v>0.10895883777239709</v>
      </c>
      <c r="I35" s="394">
        <f>表格1_5[[#This Row],[累計預估達成率]]-表格1_5[[#This Row],[累計實際達成率]]</f>
        <v>0.14043583535108958</v>
      </c>
    </row>
    <row r="36" spans="1:9" ht="15" customHeight="1" x14ac:dyDescent="0.35">
      <c r="A36" s="48">
        <v>44442</v>
      </c>
      <c r="B36" s="351">
        <f>表格1_5[[#This Row],[日期]]</f>
        <v>44442</v>
      </c>
      <c r="C36" s="348">
        <f>COUNTA(URS確認!E:E)-1-112-13</f>
        <v>413</v>
      </c>
      <c r="D36" s="131">
        <f>COUNTIF(URS確認!K:K,"&lt;"&amp;A36+1)</f>
        <v>108</v>
      </c>
      <c r="E36" s="131">
        <f>COUNTIF(URS確認!M:M,"&lt;"&amp;A36+1)</f>
        <v>45</v>
      </c>
      <c r="F36" s="131">
        <f t="shared" si="0"/>
        <v>63</v>
      </c>
      <c r="G36" s="395">
        <f>COUNTIF(URS確認!K:K,"&lt;"&amp;A36+1)/C36</f>
        <v>0.26150121065375304</v>
      </c>
      <c r="H36" s="395">
        <f>COUNTIF(URS確認!M:M,"&lt;"&amp;A36+1)/C36</f>
        <v>0.10895883777239709</v>
      </c>
      <c r="I36" s="395">
        <f>表格1_5[[#This Row],[累計預估達成率]]-表格1_5[[#This Row],[累計實際達成率]]</f>
        <v>0.15254237288135594</v>
      </c>
    </row>
    <row r="37" spans="1:9" ht="15" customHeight="1" x14ac:dyDescent="0.35">
      <c r="A37" s="141">
        <v>44449</v>
      </c>
      <c r="B37" s="352">
        <f>表格1_5[[#This Row],[日期]]</f>
        <v>44449</v>
      </c>
      <c r="C37" s="348">
        <f>COUNTA(URS確認!E:E)-1-112-13</f>
        <v>413</v>
      </c>
      <c r="D37" s="142">
        <f>COUNTIF(URS確認!K:K,"&lt;"&amp;A37+1)</f>
        <v>119</v>
      </c>
      <c r="E37" s="142">
        <f>COUNTIF(URS確認!M:M,"&lt;"&amp;A37+1)</f>
        <v>53</v>
      </c>
      <c r="F37" s="142">
        <f t="shared" si="0"/>
        <v>66</v>
      </c>
      <c r="G37" s="396">
        <f>COUNTIF(URS確認!K:K,"&lt;"&amp;A37+1)/C37</f>
        <v>0.28813559322033899</v>
      </c>
      <c r="H37" s="396">
        <f>COUNTIF(URS確認!M:M,"&lt;"&amp;A37+1)/C37</f>
        <v>0.12832929782082325</v>
      </c>
      <c r="I37" s="396">
        <f>表格1_5[[#This Row],[累計預估達成率]]-表格1_5[[#This Row],[累計實際達成率]]</f>
        <v>0.15980629539951574</v>
      </c>
    </row>
    <row r="38" spans="1:9" ht="15" customHeight="1" x14ac:dyDescent="0.35">
      <c r="A38" s="141">
        <v>44456</v>
      </c>
      <c r="B38" s="352">
        <f>表格1_5[[#This Row],[日期]]</f>
        <v>44456</v>
      </c>
      <c r="C38" s="348">
        <f>COUNTA(URS確認!E:E)-1-112-13</f>
        <v>413</v>
      </c>
      <c r="D38" s="142">
        <f>COUNTIF(URS確認!K:K,"&lt;"&amp;A38+1)</f>
        <v>146</v>
      </c>
      <c r="E38" s="142">
        <f>COUNTIF(URS確認!M:M,"&lt;"&amp;A38+1)</f>
        <v>57</v>
      </c>
      <c r="F38" s="142">
        <f t="shared" si="0"/>
        <v>89</v>
      </c>
      <c r="G38" s="396">
        <f>COUNTIF(URS確認!K:K,"&lt;"&amp;A38+1)/C38</f>
        <v>0.35351089588377727</v>
      </c>
      <c r="H38" s="396">
        <f>COUNTIF(URS確認!M:M,"&lt;"&amp;A38+1)/C38</f>
        <v>0.13801452784503632</v>
      </c>
      <c r="I38" s="396">
        <f>表格1_5[[#This Row],[累計預估達成率]]-表格1_5[[#This Row],[累計實際達成率]]</f>
        <v>0.21549636803874095</v>
      </c>
    </row>
    <row r="39" spans="1:9" ht="15" customHeight="1" x14ac:dyDescent="0.35">
      <c r="A39" s="48">
        <v>44463</v>
      </c>
      <c r="B39" s="338">
        <f>表格1_5[[#This Row],[日期]]</f>
        <v>44463</v>
      </c>
      <c r="C39" s="348">
        <f>COUNTA(URS確認!E:E)-1-112-13</f>
        <v>413</v>
      </c>
      <c r="D39" s="83">
        <f>COUNTIF(URS確認!K:K,"&lt;"&amp;A39+1)</f>
        <v>163</v>
      </c>
      <c r="E39" s="83">
        <f>COUNTIF(URS確認!M:M,"&lt;"&amp;A39+1)</f>
        <v>75</v>
      </c>
      <c r="F39" s="83">
        <f t="shared" si="0"/>
        <v>88</v>
      </c>
      <c r="G39" s="340">
        <f>COUNTIF(URS確認!K:K,"&lt;"&amp;A39+1)/C39</f>
        <v>0.39467312348668282</v>
      </c>
      <c r="H39" s="340">
        <f>COUNTIF(URS確認!M:M,"&lt;"&amp;A39+1)/C39</f>
        <v>0.18159806295399517</v>
      </c>
      <c r="I39" s="340">
        <f>表格1_5[[#This Row],[累計預估達成率]]-表格1_5[[#This Row],[累計實際達成率]]</f>
        <v>0.21307506053268765</v>
      </c>
    </row>
    <row r="40" spans="1:9" ht="15" customHeight="1" x14ac:dyDescent="0.35">
      <c r="A40" s="48">
        <v>44470</v>
      </c>
      <c r="B40" s="338">
        <f>表格1_5[[#This Row],[日期]]</f>
        <v>44470</v>
      </c>
      <c r="C40" s="348">
        <f>COUNTA(URS確認!E:E)-1-112-13</f>
        <v>413</v>
      </c>
      <c r="D40" s="83">
        <f>COUNTIF(URS確認!K:K,"&lt;"&amp;A40+1)</f>
        <v>193</v>
      </c>
      <c r="E40" s="83">
        <f>COUNTIF(URS確認!M:M,"&lt;"&amp;A40+1)</f>
        <v>107</v>
      </c>
      <c r="F40" s="83">
        <f t="shared" si="0"/>
        <v>86</v>
      </c>
      <c r="G40" s="340">
        <f>COUNTIF(URS確認!K:K,"&lt;"&amp;A40+1)/C40</f>
        <v>0.46731234866828086</v>
      </c>
      <c r="H40" s="340">
        <f>COUNTIF(URS確認!M:M,"&lt;"&amp;A40+1)/C40</f>
        <v>0.25907990314769974</v>
      </c>
      <c r="I40" s="340">
        <f>表格1_5[[#This Row],[累計預估達成率]]-表格1_5[[#This Row],[累計實際達成率]]</f>
        <v>0.20823244552058112</v>
      </c>
    </row>
    <row r="41" spans="1:9" ht="15" customHeight="1" x14ac:dyDescent="0.35">
      <c r="A41" s="48">
        <v>44477</v>
      </c>
      <c r="B41" s="338">
        <f>表格1_5[[#This Row],[日期]]</f>
        <v>44477</v>
      </c>
      <c r="C41" s="348">
        <f>COUNTA(URS確認!E:E)-1-112-13</f>
        <v>413</v>
      </c>
      <c r="D41" s="83">
        <f>COUNTIF(URS確認!K:K,"&lt;"&amp;A41+1)</f>
        <v>219</v>
      </c>
      <c r="E41" s="83">
        <f>COUNTIF(URS確認!M:M,"&lt;"&amp;A41+1)</f>
        <v>128</v>
      </c>
      <c r="F41" s="83">
        <f t="shared" si="0"/>
        <v>91</v>
      </c>
      <c r="G41" s="340">
        <f>COUNTIF(URS確認!K:K,"&lt;"&amp;A41+1)/C41</f>
        <v>0.53026634382566584</v>
      </c>
      <c r="H41" s="340">
        <f>COUNTIF(URS確認!M:M,"&lt;"&amp;A41+1)/C41</f>
        <v>0.30992736077481842</v>
      </c>
      <c r="I41" s="340">
        <f>表格1_5[[#This Row],[累計預估達成率]]-表格1_5[[#This Row],[累計實際達成率]]</f>
        <v>0.22033898305084743</v>
      </c>
    </row>
    <row r="42" spans="1:9" ht="15" customHeight="1" x14ac:dyDescent="0.35">
      <c r="A42" s="48">
        <v>44484</v>
      </c>
      <c r="B42" s="338">
        <f>表格1_5[[#This Row],[日期]]</f>
        <v>44484</v>
      </c>
      <c r="C42" s="348">
        <f>COUNTA(URS確認!E:E)-1-112-13</f>
        <v>413</v>
      </c>
      <c r="D42" s="83">
        <f>COUNTIF(URS確認!K:K,"&lt;"&amp;A42+1)</f>
        <v>228</v>
      </c>
      <c r="E42" s="83">
        <f>COUNTIF(URS確認!M:M,"&lt;"&amp;A42+1)</f>
        <v>140</v>
      </c>
      <c r="F42" s="83">
        <f t="shared" si="0"/>
        <v>88</v>
      </c>
      <c r="G42" s="340">
        <f>COUNTIF(URS確認!K:K,"&lt;"&amp;A42+1)/C42</f>
        <v>0.55205811138014527</v>
      </c>
      <c r="H42" s="340">
        <f>COUNTIF(URS確認!M:M,"&lt;"&amp;A42+1)/C42</f>
        <v>0.33898305084745761</v>
      </c>
      <c r="I42" s="340">
        <f>表格1_5[[#This Row],[累計預估達成率]]-表格1_5[[#This Row],[累計實際達成率]]</f>
        <v>0.21307506053268765</v>
      </c>
    </row>
    <row r="43" spans="1:9" ht="15" customHeight="1" x14ac:dyDescent="0.35">
      <c r="H43" s="319"/>
      <c r="I43" s="319"/>
    </row>
    <row r="44" spans="1:9" ht="15" customHeight="1" x14ac:dyDescent="0.35">
      <c r="H44" s="319"/>
      <c r="I44" s="319"/>
    </row>
    <row r="45" spans="1:9" x14ac:dyDescent="0.35">
      <c r="A45" s="291" t="s">
        <v>2786</v>
      </c>
    </row>
    <row r="46" spans="1:9" ht="15" customHeight="1" x14ac:dyDescent="0.35">
      <c r="A46" s="123" t="s">
        <v>65</v>
      </c>
      <c r="B46" s="384" t="s">
        <v>66</v>
      </c>
      <c r="C46" s="385" t="s">
        <v>67</v>
      </c>
      <c r="D46" s="143" t="s">
        <v>68</v>
      </c>
      <c r="E46" s="143" t="s">
        <v>69</v>
      </c>
      <c r="F46" s="143" t="s">
        <v>2784</v>
      </c>
      <c r="G46" s="386" t="s">
        <v>73</v>
      </c>
      <c r="H46" s="387" t="s">
        <v>74</v>
      </c>
      <c r="I46" s="388" t="s">
        <v>2785</v>
      </c>
    </row>
    <row r="47" spans="1:9" ht="15" customHeight="1" x14ac:dyDescent="0.35">
      <c r="A47" s="291">
        <v>44431</v>
      </c>
      <c r="B47" s="317">
        <f t="shared" ref="B47:B56" si="1">A47</f>
        <v>44431</v>
      </c>
      <c r="C47" s="318">
        <f>COUNTA(URS確認!#REF!)</f>
        <v>1</v>
      </c>
      <c r="D47" s="298" t="e">
        <f>COUNTIF(URS確認!#REF!,"&lt;"&amp;A47+1)</f>
        <v>#REF!</v>
      </c>
      <c r="E47" s="298">
        <f>COUNTIF(URS確認!$L$35:$L$87,"&lt;"&amp;A47+1)</f>
        <v>8</v>
      </c>
      <c r="F47" s="298" t="e">
        <f t="shared" ref="F47:F56" si="2">D47-E47</f>
        <v>#REF!</v>
      </c>
      <c r="G47" s="319" t="e">
        <f t="shared" ref="G47:G56" si="3">D47/C47</f>
        <v>#REF!</v>
      </c>
      <c r="H47" s="320">
        <f t="shared" ref="H47:H56" si="4">E47/C47</f>
        <v>8</v>
      </c>
      <c r="I47" s="319" t="e">
        <f t="shared" ref="I47:I56" si="5">G47-H47</f>
        <v>#REF!</v>
      </c>
    </row>
    <row r="48" spans="1:9" ht="15" hidden="1" customHeight="1" x14ac:dyDescent="0.35">
      <c r="A48" s="291">
        <v>44432</v>
      </c>
      <c r="B48" s="317">
        <f t="shared" si="1"/>
        <v>44432</v>
      </c>
      <c r="C48" s="318">
        <f>COUNTA(URS確認!#REF!)</f>
        <v>1</v>
      </c>
      <c r="D48" s="298" t="e">
        <f>COUNTIF(URS確認!#REF!,"&lt;"&amp;A48+1)</f>
        <v>#REF!</v>
      </c>
      <c r="E48" s="298">
        <f>COUNTIF(URS確認!$L$35:$L$87,"&lt;"&amp;A48+1)</f>
        <v>17</v>
      </c>
      <c r="F48" s="298" t="e">
        <f t="shared" si="2"/>
        <v>#REF!</v>
      </c>
      <c r="G48" s="319" t="e">
        <f t="shared" si="3"/>
        <v>#REF!</v>
      </c>
      <c r="H48" s="320">
        <f t="shared" si="4"/>
        <v>17</v>
      </c>
      <c r="I48" s="319" t="e">
        <f t="shared" si="5"/>
        <v>#REF!</v>
      </c>
    </row>
    <row r="49" spans="1:9" ht="15" hidden="1" customHeight="1" x14ac:dyDescent="0.35">
      <c r="A49" s="291">
        <v>44433</v>
      </c>
      <c r="B49" s="317">
        <f t="shared" si="1"/>
        <v>44433</v>
      </c>
      <c r="C49" s="318">
        <f>COUNTA(URS確認!#REF!)</f>
        <v>1</v>
      </c>
      <c r="D49" s="298" t="e">
        <f>COUNTIF(URS確認!#REF!,"&lt;"&amp;A49+1)</f>
        <v>#REF!</v>
      </c>
      <c r="E49" s="298">
        <f>COUNTIF(URS確認!$L$35:$L$87,"&lt;"&amp;A49+1)</f>
        <v>23</v>
      </c>
      <c r="F49" s="298" t="e">
        <f t="shared" si="2"/>
        <v>#REF!</v>
      </c>
      <c r="G49" s="319" t="e">
        <f t="shared" si="3"/>
        <v>#REF!</v>
      </c>
      <c r="H49" s="320">
        <f t="shared" si="4"/>
        <v>23</v>
      </c>
      <c r="I49" s="319" t="e">
        <f t="shared" si="5"/>
        <v>#REF!</v>
      </c>
    </row>
    <row r="50" spans="1:9" ht="15" hidden="1" customHeight="1" x14ac:dyDescent="0.35">
      <c r="A50" s="291">
        <v>44434</v>
      </c>
      <c r="B50" s="317">
        <f t="shared" si="1"/>
        <v>44434</v>
      </c>
      <c r="C50" s="318">
        <f>COUNTA(URS確認!#REF!)</f>
        <v>1</v>
      </c>
      <c r="D50" s="298" t="e">
        <f>COUNTIF(URS確認!#REF!,"&lt;"&amp;A50+1)</f>
        <v>#REF!</v>
      </c>
      <c r="E50" s="298">
        <f>COUNTIF(URS確認!$L$35:$L$87,"&lt;"&amp;A50+1)</f>
        <v>29</v>
      </c>
      <c r="F50" s="298" t="e">
        <f t="shared" si="2"/>
        <v>#REF!</v>
      </c>
      <c r="G50" s="319" t="e">
        <f t="shared" si="3"/>
        <v>#REF!</v>
      </c>
      <c r="H50" s="320">
        <f t="shared" si="4"/>
        <v>29</v>
      </c>
      <c r="I50" s="319" t="e">
        <f t="shared" si="5"/>
        <v>#REF!</v>
      </c>
    </row>
    <row r="51" spans="1:9" ht="15" customHeight="1" x14ac:dyDescent="0.35">
      <c r="A51" s="291">
        <v>44435</v>
      </c>
      <c r="B51" s="317">
        <f t="shared" si="1"/>
        <v>44435</v>
      </c>
      <c r="C51" s="318">
        <f>COUNTA(URS確認!#REF!)</f>
        <v>1</v>
      </c>
      <c r="D51" s="298" t="e">
        <f>COUNTIF(URS確認!#REF!,"&lt;"&amp;A51+1)</f>
        <v>#REF!</v>
      </c>
      <c r="E51" s="298">
        <f>COUNTIF(URS確認!$L$35:$L$87,"&lt;"&amp;A51+1)</f>
        <v>31</v>
      </c>
      <c r="F51" s="298" t="e">
        <f t="shared" si="2"/>
        <v>#REF!</v>
      </c>
      <c r="G51" s="319" t="e">
        <f t="shared" si="3"/>
        <v>#REF!</v>
      </c>
      <c r="H51" s="320">
        <f t="shared" si="4"/>
        <v>31</v>
      </c>
      <c r="I51" s="319" t="e">
        <f t="shared" si="5"/>
        <v>#REF!</v>
      </c>
    </row>
    <row r="52" spans="1:9" ht="15" hidden="1" customHeight="1" x14ac:dyDescent="0.35">
      <c r="A52" s="291">
        <v>44438</v>
      </c>
      <c r="B52" s="317">
        <f t="shared" si="1"/>
        <v>44438</v>
      </c>
      <c r="C52" s="318">
        <f>COUNTA(URS確認!#REF!)</f>
        <v>1</v>
      </c>
      <c r="D52" s="298" t="e">
        <f>COUNTIF(URS確認!#REF!,"&lt;"&amp;A52+1)</f>
        <v>#REF!</v>
      </c>
      <c r="E52" s="298">
        <f>COUNTIF(URS確認!$L$35:$L$87,"&lt;"&amp;A52+1)</f>
        <v>38</v>
      </c>
      <c r="F52" s="298" t="e">
        <f t="shared" si="2"/>
        <v>#REF!</v>
      </c>
      <c r="G52" s="319" t="e">
        <f t="shared" si="3"/>
        <v>#REF!</v>
      </c>
      <c r="H52" s="320">
        <f t="shared" si="4"/>
        <v>38</v>
      </c>
      <c r="I52" s="319" t="e">
        <f t="shared" si="5"/>
        <v>#REF!</v>
      </c>
    </row>
    <row r="53" spans="1:9" ht="15" hidden="1" customHeight="1" x14ac:dyDescent="0.35">
      <c r="A53" s="291">
        <v>44439</v>
      </c>
      <c r="B53" s="317">
        <f t="shared" si="1"/>
        <v>44439</v>
      </c>
      <c r="C53" s="318">
        <f>COUNTA(URS確認!#REF!)</f>
        <v>1</v>
      </c>
      <c r="D53" s="298" t="e">
        <f>COUNTIF(URS確認!#REF!,"&lt;"&amp;A53+1)</f>
        <v>#REF!</v>
      </c>
      <c r="E53" s="298">
        <f>COUNTIF(URS確認!$L$35:$L$87,"&lt;"&amp;A53+1)</f>
        <v>53</v>
      </c>
      <c r="F53" s="298" t="e">
        <f t="shared" si="2"/>
        <v>#REF!</v>
      </c>
      <c r="G53" s="319" t="e">
        <f t="shared" si="3"/>
        <v>#REF!</v>
      </c>
      <c r="H53" s="320">
        <f t="shared" si="4"/>
        <v>53</v>
      </c>
      <c r="I53" s="319" t="e">
        <f t="shared" si="5"/>
        <v>#REF!</v>
      </c>
    </row>
    <row r="54" spans="1:9" ht="15" hidden="1" customHeight="1" x14ac:dyDescent="0.35">
      <c r="A54" s="291">
        <v>44440</v>
      </c>
      <c r="B54" s="317">
        <f t="shared" si="1"/>
        <v>44440</v>
      </c>
      <c r="C54" s="318">
        <f>COUNTA(URS確認!#REF!)</f>
        <v>1</v>
      </c>
      <c r="D54" s="298" t="e">
        <f>COUNTIF(URS確認!#REF!,"&lt;"&amp;A54+1)</f>
        <v>#REF!</v>
      </c>
      <c r="E54" s="298">
        <f>COUNTIF(URS確認!$L$35:$L$87,"&lt;"&amp;A54+1)</f>
        <v>53</v>
      </c>
      <c r="F54" s="298" t="e">
        <f t="shared" si="2"/>
        <v>#REF!</v>
      </c>
      <c r="G54" s="319" t="e">
        <f t="shared" si="3"/>
        <v>#REF!</v>
      </c>
      <c r="H54" s="320">
        <f t="shared" si="4"/>
        <v>53</v>
      </c>
      <c r="I54" s="319" t="e">
        <f t="shared" si="5"/>
        <v>#REF!</v>
      </c>
    </row>
    <row r="55" spans="1:9" ht="15" hidden="1" customHeight="1" x14ac:dyDescent="0.35">
      <c r="A55" s="291">
        <v>44441</v>
      </c>
      <c r="B55" s="317">
        <f t="shared" si="1"/>
        <v>44441</v>
      </c>
      <c r="C55" s="318">
        <f>COUNTA(URS確認!#REF!)</f>
        <v>1</v>
      </c>
      <c r="D55" s="298" t="e">
        <f>COUNTIF(URS確認!#REF!,"&lt;"&amp;A55+1)</f>
        <v>#REF!</v>
      </c>
      <c r="E55" s="298">
        <f>COUNTIF(URS確認!$L$35:$L$87,"&lt;"&amp;A55+1)</f>
        <v>53</v>
      </c>
      <c r="F55" s="298" t="e">
        <f t="shared" si="2"/>
        <v>#REF!</v>
      </c>
      <c r="G55" s="319" t="e">
        <f t="shared" si="3"/>
        <v>#REF!</v>
      </c>
      <c r="H55" s="320">
        <f t="shared" si="4"/>
        <v>53</v>
      </c>
      <c r="I55" s="319" t="e">
        <f t="shared" si="5"/>
        <v>#REF!</v>
      </c>
    </row>
    <row r="56" spans="1:9" ht="15" customHeight="1" x14ac:dyDescent="0.35">
      <c r="A56" s="291">
        <v>44442</v>
      </c>
      <c r="B56" s="317">
        <f t="shared" si="1"/>
        <v>44442</v>
      </c>
      <c r="C56" s="318">
        <f>COUNTA(URS確認!#REF!)</f>
        <v>1</v>
      </c>
      <c r="D56" s="298" t="e">
        <f>COUNTIF(URS確認!#REF!,"&lt;"&amp;A56+1)</f>
        <v>#REF!</v>
      </c>
      <c r="E56" s="298">
        <f>COUNTIF(URS確認!$L$35:$L$87,"&lt;"&amp;A56+1)</f>
        <v>53</v>
      </c>
      <c r="F56" s="298" t="e">
        <f t="shared" si="2"/>
        <v>#REF!</v>
      </c>
      <c r="G56" s="319" t="e">
        <f t="shared" si="3"/>
        <v>#REF!</v>
      </c>
      <c r="H56" s="320">
        <f t="shared" si="4"/>
        <v>53</v>
      </c>
      <c r="I56" s="319" t="e">
        <f t="shared" si="5"/>
        <v>#REF!</v>
      </c>
    </row>
    <row r="59" spans="1:9" ht="15" customHeight="1" x14ac:dyDescent="0.35">
      <c r="A59" s="123" t="s">
        <v>65</v>
      </c>
      <c r="B59" s="384" t="s">
        <v>66</v>
      </c>
      <c r="C59" s="385" t="s">
        <v>67</v>
      </c>
      <c r="D59" s="143" t="s">
        <v>68</v>
      </c>
      <c r="E59" s="143" t="s">
        <v>69</v>
      </c>
      <c r="F59" s="143" t="s">
        <v>2784</v>
      </c>
      <c r="G59" s="386" t="s">
        <v>73</v>
      </c>
      <c r="H59" s="387" t="s">
        <v>74</v>
      </c>
      <c r="I59" s="388" t="s">
        <v>2785</v>
      </c>
    </row>
    <row r="60" spans="1:9" ht="15" customHeight="1" x14ac:dyDescent="0.35">
      <c r="A60" s="291">
        <v>44447</v>
      </c>
      <c r="B60" s="317">
        <f t="shared" ref="B60:B73" si="6">A60</f>
        <v>44447</v>
      </c>
      <c r="C60" s="318">
        <f>COUNTA(URS確認!#REF!)</f>
        <v>1</v>
      </c>
      <c r="D60" s="298" t="e">
        <f>COUNTIF(URS確認!#REF!,"&lt;"&amp;A60+1)</f>
        <v>#REF!</v>
      </c>
      <c r="E60" s="298">
        <f>COUNTIF(URS確認!$L$88:$L$518,"&lt;"&amp;A60+1)-23</f>
        <v>9</v>
      </c>
      <c r="F60" s="298" t="e">
        <f t="shared" ref="F60:F73" si="7">D60-E60</f>
        <v>#REF!</v>
      </c>
      <c r="G60" s="319" t="e">
        <f t="shared" ref="G60:G73" si="8">D60/C60</f>
        <v>#REF!</v>
      </c>
      <c r="H60" s="320">
        <f t="shared" ref="H60:H73" si="9">E60/C60</f>
        <v>9</v>
      </c>
      <c r="I60" s="319" t="e">
        <f t="shared" ref="I60:I73" si="10">G60-H60</f>
        <v>#REF!</v>
      </c>
    </row>
    <row r="61" spans="1:9" ht="15" customHeight="1" x14ac:dyDescent="0.35">
      <c r="A61" s="291">
        <v>44448</v>
      </c>
      <c r="B61" s="317">
        <f t="shared" si="6"/>
        <v>44448</v>
      </c>
      <c r="C61" s="318">
        <f>COUNTA(URS確認!#REF!)</f>
        <v>1</v>
      </c>
      <c r="D61" s="298" t="e">
        <f>COUNTIF(URS確認!#REF!,"&lt;"&amp;A61+1)</f>
        <v>#REF!</v>
      </c>
      <c r="E61" s="298">
        <f>COUNTIF(URS確認!$L$88:$L$518,"&lt;"&amp;A61+1)-23</f>
        <v>13</v>
      </c>
      <c r="F61" s="298" t="e">
        <f t="shared" si="7"/>
        <v>#REF!</v>
      </c>
      <c r="G61" s="319" t="e">
        <f t="shared" si="8"/>
        <v>#REF!</v>
      </c>
      <c r="H61" s="320">
        <f t="shared" si="9"/>
        <v>13</v>
      </c>
      <c r="I61" s="319" t="e">
        <f t="shared" si="10"/>
        <v>#REF!</v>
      </c>
    </row>
    <row r="62" spans="1:9" ht="15" customHeight="1" x14ac:dyDescent="0.35">
      <c r="A62" s="291">
        <v>44449</v>
      </c>
      <c r="B62" s="317">
        <f t="shared" si="6"/>
        <v>44449</v>
      </c>
      <c r="C62" s="318">
        <f>COUNTA(URS確認!#REF!)</f>
        <v>1</v>
      </c>
      <c r="D62" s="298" t="e">
        <f>COUNTIF(URS確認!#REF!,"&lt;"&amp;A62+1)</f>
        <v>#REF!</v>
      </c>
      <c r="E62" s="298">
        <f>COUNTIF(URS確認!$L$88:$L$518,"&lt;"&amp;A62+1)-23</f>
        <v>13</v>
      </c>
      <c r="F62" s="298" t="e">
        <f t="shared" si="7"/>
        <v>#REF!</v>
      </c>
      <c r="G62" s="319" t="e">
        <f t="shared" si="8"/>
        <v>#REF!</v>
      </c>
      <c r="H62" s="320">
        <f t="shared" si="9"/>
        <v>13</v>
      </c>
      <c r="I62" s="319" t="e">
        <f t="shared" si="10"/>
        <v>#REF!</v>
      </c>
    </row>
    <row r="63" spans="1:9" ht="15" hidden="1" customHeight="1" x14ac:dyDescent="0.35">
      <c r="A63" s="291">
        <v>44452</v>
      </c>
      <c r="B63" s="317">
        <f t="shared" si="6"/>
        <v>44452</v>
      </c>
      <c r="C63" s="318">
        <f>COUNTA(URS確認!#REF!)</f>
        <v>1</v>
      </c>
      <c r="D63" s="298" t="e">
        <f>COUNTIF(URS確認!#REF!,"&lt;"&amp;A63+1)</f>
        <v>#REF!</v>
      </c>
      <c r="E63" s="298">
        <f>COUNTIF(URS確認!$L$88:$L$518,"&lt;"&amp;A63+1)-23</f>
        <v>20</v>
      </c>
      <c r="F63" s="298" t="e">
        <f t="shared" si="7"/>
        <v>#REF!</v>
      </c>
      <c r="G63" s="319" t="e">
        <f t="shared" si="8"/>
        <v>#REF!</v>
      </c>
      <c r="H63" s="320">
        <f t="shared" si="9"/>
        <v>20</v>
      </c>
      <c r="I63" s="319" t="e">
        <f t="shared" si="10"/>
        <v>#REF!</v>
      </c>
    </row>
    <row r="64" spans="1:9" ht="15" hidden="1" customHeight="1" x14ac:dyDescent="0.35">
      <c r="A64" s="291">
        <v>44453</v>
      </c>
      <c r="B64" s="317">
        <f t="shared" si="6"/>
        <v>44453</v>
      </c>
      <c r="C64" s="318">
        <f>COUNTA(URS確認!#REF!)</f>
        <v>1</v>
      </c>
      <c r="D64" s="147" t="e">
        <f>COUNTIF(URS確認!#REF!,"&lt;"&amp;A64+1)</f>
        <v>#REF!</v>
      </c>
      <c r="E64" s="147">
        <f>COUNTIF(URS確認!$L$88:$L$518,"&lt;"&amp;A64+1)-23</f>
        <v>23</v>
      </c>
      <c r="F64" s="298" t="e">
        <f t="shared" si="7"/>
        <v>#REF!</v>
      </c>
      <c r="G64" s="319" t="e">
        <f t="shared" si="8"/>
        <v>#REF!</v>
      </c>
      <c r="H64" s="320">
        <f t="shared" si="9"/>
        <v>23</v>
      </c>
      <c r="I64" s="319" t="e">
        <f t="shared" si="10"/>
        <v>#REF!</v>
      </c>
    </row>
    <row r="65" spans="1:9" ht="15" hidden="1" customHeight="1" x14ac:dyDescent="0.35">
      <c r="A65" s="291">
        <v>44455</v>
      </c>
      <c r="B65" s="317">
        <f t="shared" si="6"/>
        <v>44455</v>
      </c>
      <c r="C65" s="318">
        <f>COUNTA(URS確認!#REF!)</f>
        <v>1</v>
      </c>
      <c r="D65" s="147" t="e">
        <f>COUNTIF(URS確認!#REF!,"&lt;"&amp;A65+1)</f>
        <v>#REF!</v>
      </c>
      <c r="E65" s="147">
        <f>COUNTIF(URS確認!$L$88:$L$518,"&lt;"&amp;A65+1)-23</f>
        <v>35</v>
      </c>
      <c r="F65" s="298" t="e">
        <f t="shared" si="7"/>
        <v>#REF!</v>
      </c>
      <c r="G65" s="319" t="e">
        <f t="shared" si="8"/>
        <v>#REF!</v>
      </c>
      <c r="H65" s="320">
        <f t="shared" si="9"/>
        <v>35</v>
      </c>
      <c r="I65" s="319" t="e">
        <f t="shared" si="10"/>
        <v>#REF!</v>
      </c>
    </row>
    <row r="66" spans="1:9" ht="15" customHeight="1" x14ac:dyDescent="0.35">
      <c r="A66" s="291">
        <v>44456</v>
      </c>
      <c r="B66" s="317">
        <f t="shared" si="6"/>
        <v>44456</v>
      </c>
      <c r="C66" s="318">
        <f>COUNTA(URS確認!#REF!)</f>
        <v>1</v>
      </c>
      <c r="D66" s="147" t="e">
        <f>COUNTIF(URS確認!#REF!,"&lt;"&amp;A66+1)</f>
        <v>#REF!</v>
      </c>
      <c r="E66" s="147">
        <f>COUNTIF(URS確認!$L$88:$L$518,"&lt;"&amp;A66+1)-23</f>
        <v>40</v>
      </c>
      <c r="F66" s="298" t="e">
        <f t="shared" si="7"/>
        <v>#REF!</v>
      </c>
      <c r="G66" s="319" t="e">
        <f t="shared" si="8"/>
        <v>#REF!</v>
      </c>
      <c r="H66" s="320">
        <f t="shared" si="9"/>
        <v>40</v>
      </c>
      <c r="I66" s="319" t="e">
        <f t="shared" si="10"/>
        <v>#REF!</v>
      </c>
    </row>
    <row r="67" spans="1:9" ht="15" hidden="1" customHeight="1" x14ac:dyDescent="0.35">
      <c r="A67" s="291">
        <v>44462</v>
      </c>
      <c r="B67" s="317">
        <f t="shared" si="6"/>
        <v>44462</v>
      </c>
      <c r="C67" s="318">
        <f>COUNTA(URS確認!#REF!)</f>
        <v>1</v>
      </c>
      <c r="D67" s="147" t="e">
        <f>COUNTIF(URS確認!#REF!,"&lt;"&amp;A67+1)</f>
        <v>#REF!</v>
      </c>
      <c r="E67" s="147">
        <f>COUNTIF(URS確認!$L$88:$L$518,"&lt;"&amp;A67+1)-23</f>
        <v>50</v>
      </c>
      <c r="F67" s="298" t="e">
        <f t="shared" si="7"/>
        <v>#REF!</v>
      </c>
      <c r="G67" s="319" t="e">
        <f t="shared" si="8"/>
        <v>#REF!</v>
      </c>
      <c r="H67" s="320">
        <f t="shared" si="9"/>
        <v>50</v>
      </c>
      <c r="I67" s="319" t="e">
        <f t="shared" si="10"/>
        <v>#REF!</v>
      </c>
    </row>
    <row r="68" spans="1:9" ht="15" customHeight="1" x14ac:dyDescent="0.35">
      <c r="A68" s="291">
        <v>44463</v>
      </c>
      <c r="B68" s="317">
        <f t="shared" si="6"/>
        <v>44463</v>
      </c>
      <c r="C68" s="318">
        <f>COUNTA(URS確認!#REF!)</f>
        <v>1</v>
      </c>
      <c r="D68" s="147" t="e">
        <f>COUNTIF(URS確認!#REF!,"&lt;"&amp;A68+1)</f>
        <v>#REF!</v>
      </c>
      <c r="E68" s="147">
        <f>COUNTIF(URS確認!$L$88:$L$518,"&lt;"&amp;A68+1)-23</f>
        <v>66</v>
      </c>
      <c r="F68" s="298" t="e">
        <f t="shared" si="7"/>
        <v>#REF!</v>
      </c>
      <c r="G68" s="319" t="e">
        <f t="shared" si="8"/>
        <v>#REF!</v>
      </c>
      <c r="H68" s="320">
        <f t="shared" si="9"/>
        <v>66</v>
      </c>
      <c r="I68" s="319" t="e">
        <f t="shared" si="10"/>
        <v>#REF!</v>
      </c>
    </row>
    <row r="69" spans="1:9" ht="15" hidden="1" customHeight="1" x14ac:dyDescent="0.35">
      <c r="A69" s="291">
        <v>44466</v>
      </c>
      <c r="B69" s="317">
        <f t="shared" si="6"/>
        <v>44466</v>
      </c>
      <c r="C69" s="318">
        <f>COUNTA(URS確認!#REF!)</f>
        <v>1</v>
      </c>
      <c r="D69" s="147" t="e">
        <f>COUNTIF(URS確認!#REF!,"&lt;"&amp;A69+1)</f>
        <v>#REF!</v>
      </c>
      <c r="E69" s="147">
        <f>COUNTIF(URS確認!$L$88:$L$518,"&lt;"&amp;A69+1)-23</f>
        <v>79</v>
      </c>
      <c r="F69" s="298" t="e">
        <f t="shared" si="7"/>
        <v>#REF!</v>
      </c>
      <c r="G69" s="319" t="e">
        <f t="shared" si="8"/>
        <v>#REF!</v>
      </c>
      <c r="H69" s="320">
        <f t="shared" si="9"/>
        <v>79</v>
      </c>
      <c r="I69" s="319" t="e">
        <f t="shared" si="10"/>
        <v>#REF!</v>
      </c>
    </row>
    <row r="70" spans="1:9" ht="15" hidden="1" customHeight="1" x14ac:dyDescent="0.35">
      <c r="A70" s="291">
        <v>44467</v>
      </c>
      <c r="B70" s="317">
        <f t="shared" si="6"/>
        <v>44467</v>
      </c>
      <c r="C70" s="318">
        <f>COUNTA(URS確認!#REF!)</f>
        <v>1</v>
      </c>
      <c r="D70" s="147" t="e">
        <f>COUNTIF(URS確認!#REF!,"&lt;"&amp;A70+1)</f>
        <v>#REF!</v>
      </c>
      <c r="E70" s="147">
        <f>COUNTIF(URS確認!$L$88:$L$518,"&lt;"&amp;A70+1)-23</f>
        <v>101</v>
      </c>
      <c r="F70" s="298" t="e">
        <f t="shared" si="7"/>
        <v>#REF!</v>
      </c>
      <c r="G70" s="319" t="e">
        <f t="shared" si="8"/>
        <v>#REF!</v>
      </c>
      <c r="H70" s="320">
        <f t="shared" si="9"/>
        <v>101</v>
      </c>
      <c r="I70" s="319" t="e">
        <f t="shared" si="10"/>
        <v>#REF!</v>
      </c>
    </row>
    <row r="71" spans="1:9" ht="15" customHeight="1" x14ac:dyDescent="0.35">
      <c r="A71" s="291">
        <v>44470</v>
      </c>
      <c r="B71" s="317">
        <f t="shared" si="6"/>
        <v>44470</v>
      </c>
      <c r="C71" s="318">
        <f>COUNTA(URS確認!#REF!)</f>
        <v>1</v>
      </c>
      <c r="D71" s="147" t="e">
        <f>COUNTIF(URS確認!#REF!,"&lt;"&amp;A71+1)</f>
        <v>#REF!</v>
      </c>
      <c r="E71" s="147">
        <f>COUNTIF(URS確認!$L$88:$L$518,"&lt;"&amp;A71+1)-23</f>
        <v>111</v>
      </c>
      <c r="F71" s="298" t="e">
        <f t="shared" si="7"/>
        <v>#REF!</v>
      </c>
      <c r="G71" s="319" t="e">
        <f t="shared" si="8"/>
        <v>#REF!</v>
      </c>
      <c r="H71" s="320">
        <f t="shared" si="9"/>
        <v>111</v>
      </c>
      <c r="I71" s="319" t="e">
        <f t="shared" si="10"/>
        <v>#REF!</v>
      </c>
    </row>
    <row r="72" spans="1:9" ht="15" customHeight="1" x14ac:dyDescent="0.35">
      <c r="A72" s="291">
        <v>44477</v>
      </c>
      <c r="B72" s="317">
        <f t="shared" si="6"/>
        <v>44477</v>
      </c>
      <c r="C72" s="318">
        <f>COUNTA(URS確認!#REF!)</f>
        <v>1</v>
      </c>
      <c r="D72" s="147" t="e">
        <f>COUNTIF(URS確認!#REF!,"&lt;"&amp;A72+1)</f>
        <v>#REF!</v>
      </c>
      <c r="E72" s="147">
        <f>COUNTIF(URS確認!$L$88:$L$518,"&lt;"&amp;A72+1)-23</f>
        <v>119</v>
      </c>
      <c r="F72" s="298" t="e">
        <f t="shared" si="7"/>
        <v>#REF!</v>
      </c>
      <c r="G72" s="319" t="e">
        <f t="shared" si="8"/>
        <v>#REF!</v>
      </c>
      <c r="H72" s="320">
        <f t="shared" si="9"/>
        <v>119</v>
      </c>
      <c r="I72" s="319" t="e">
        <f t="shared" si="10"/>
        <v>#REF!</v>
      </c>
    </row>
    <row r="73" spans="1:9" ht="15" customHeight="1" x14ac:dyDescent="0.35">
      <c r="A73" s="291">
        <v>44484</v>
      </c>
      <c r="B73" s="317">
        <f t="shared" si="6"/>
        <v>44484</v>
      </c>
      <c r="C73" s="318">
        <f>COUNTA(URS確認!#REF!)</f>
        <v>1</v>
      </c>
      <c r="D73" s="147" t="e">
        <f>COUNTIF(URS確認!#REF!,"&lt;"&amp;A73+1)</f>
        <v>#REF!</v>
      </c>
      <c r="E73" s="147">
        <f>COUNTIF(URS確認!$L$88:$L$518,"&lt;"&amp;A73+1)-23</f>
        <v>154</v>
      </c>
      <c r="F73" s="298" t="e">
        <f t="shared" si="7"/>
        <v>#REF!</v>
      </c>
      <c r="G73" s="319" t="e">
        <f t="shared" si="8"/>
        <v>#REF!</v>
      </c>
      <c r="H73" s="320">
        <f t="shared" si="9"/>
        <v>154</v>
      </c>
      <c r="I73" s="319" t="e">
        <f t="shared" si="10"/>
        <v>#REF!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7" bestFit="1" customWidth="1"/>
    <col min="2" max="2" width="8.69921875" style="171" customWidth="1"/>
    <col min="3" max="3" width="35.3984375" style="171" bestFit="1" customWidth="1"/>
    <col min="4" max="4" width="8.69921875" style="171" customWidth="1"/>
    <col min="5" max="5" width="9.3984375" style="171" bestFit="1" customWidth="1"/>
    <col min="6" max="6" width="11.3984375" style="171" bestFit="1" customWidth="1"/>
    <col min="7" max="8" width="8.69921875" style="171" customWidth="1"/>
    <col min="9" max="9" width="31.09765625" style="171" bestFit="1" customWidth="1"/>
    <col min="10" max="13" width="8.69921875" style="171" customWidth="1"/>
    <col min="14" max="16384" width="8.69921875" style="171"/>
  </cols>
  <sheetData>
    <row r="1" spans="1:9" ht="16.5" customHeight="1" thickBot="1" x14ac:dyDescent="0.35">
      <c r="A1" s="207">
        <f>SUM(A2:A34)</f>
        <v>33</v>
      </c>
      <c r="B1" s="197" t="s">
        <v>103</v>
      </c>
      <c r="C1" s="198" t="s">
        <v>104</v>
      </c>
      <c r="D1" s="198" t="s">
        <v>106</v>
      </c>
      <c r="E1" s="199" t="s">
        <v>107</v>
      </c>
      <c r="F1" s="200" t="s">
        <v>109</v>
      </c>
      <c r="G1" s="201" t="s">
        <v>47</v>
      </c>
      <c r="H1" s="201" t="s">
        <v>48</v>
      </c>
      <c r="I1" s="202" t="s">
        <v>112</v>
      </c>
    </row>
    <row r="2" spans="1:9" x14ac:dyDescent="0.3">
      <c r="A2" s="207">
        <v>6</v>
      </c>
      <c r="B2" s="181" t="s">
        <v>855</v>
      </c>
      <c r="C2" s="193" t="s">
        <v>856</v>
      </c>
      <c r="D2" s="182" t="s">
        <v>195</v>
      </c>
      <c r="E2" s="183" t="s">
        <v>206</v>
      </c>
      <c r="F2" s="184">
        <v>44494</v>
      </c>
      <c r="G2" s="182" t="s">
        <v>12</v>
      </c>
      <c r="H2" s="182" t="s">
        <v>14</v>
      </c>
      <c r="I2" s="185" t="s">
        <v>857</v>
      </c>
    </row>
    <row r="3" spans="1:9" x14ac:dyDescent="0.3">
      <c r="B3" s="187" t="s">
        <v>859</v>
      </c>
      <c r="C3" s="176" t="s">
        <v>860</v>
      </c>
      <c r="D3" s="172" t="s">
        <v>195</v>
      </c>
      <c r="E3" s="173" t="s">
        <v>206</v>
      </c>
      <c r="F3" s="174">
        <v>44494</v>
      </c>
      <c r="G3" s="172" t="s">
        <v>12</v>
      </c>
      <c r="H3" s="172" t="s">
        <v>14</v>
      </c>
      <c r="I3" s="186" t="s">
        <v>857</v>
      </c>
    </row>
    <row r="4" spans="1:9" x14ac:dyDescent="0.3">
      <c r="B4" s="187" t="s">
        <v>863</v>
      </c>
      <c r="C4" s="177" t="s">
        <v>2787</v>
      </c>
      <c r="D4" s="172" t="s">
        <v>195</v>
      </c>
      <c r="E4" s="173" t="s">
        <v>206</v>
      </c>
      <c r="F4" s="174">
        <v>44494</v>
      </c>
      <c r="G4" s="172" t="s">
        <v>12</v>
      </c>
      <c r="H4" s="172" t="s">
        <v>14</v>
      </c>
      <c r="I4" s="186" t="s">
        <v>857</v>
      </c>
    </row>
    <row r="5" spans="1:9" x14ac:dyDescent="0.3">
      <c r="B5" s="187" t="s">
        <v>865</v>
      </c>
      <c r="C5" s="177" t="s">
        <v>2440</v>
      </c>
      <c r="D5" s="172" t="s">
        <v>195</v>
      </c>
      <c r="E5" s="173" t="s">
        <v>206</v>
      </c>
      <c r="F5" s="174">
        <v>44494</v>
      </c>
      <c r="G5" s="172" t="s">
        <v>12</v>
      </c>
      <c r="H5" s="172" t="s">
        <v>14</v>
      </c>
      <c r="I5" s="186" t="s">
        <v>857</v>
      </c>
    </row>
    <row r="6" spans="1:9" x14ac:dyDescent="0.3">
      <c r="B6" s="187" t="s">
        <v>869</v>
      </c>
      <c r="C6" s="177" t="s">
        <v>870</v>
      </c>
      <c r="D6" s="172" t="s">
        <v>138</v>
      </c>
      <c r="E6" s="173" t="s">
        <v>206</v>
      </c>
      <c r="F6" s="174">
        <v>44494</v>
      </c>
      <c r="G6" s="172" t="s">
        <v>12</v>
      </c>
      <c r="H6" s="172" t="s">
        <v>14</v>
      </c>
      <c r="I6" s="186" t="s">
        <v>857</v>
      </c>
    </row>
    <row r="7" spans="1:9" ht="16.5" customHeight="1" thickBot="1" x14ac:dyDescent="0.35">
      <c r="B7" s="195" t="s">
        <v>874</v>
      </c>
      <c r="C7" s="205" t="s">
        <v>875</v>
      </c>
      <c r="D7" s="189" t="s">
        <v>138</v>
      </c>
      <c r="E7" s="190" t="s">
        <v>206</v>
      </c>
      <c r="F7" s="191">
        <v>44494</v>
      </c>
      <c r="G7" s="189" t="s">
        <v>12</v>
      </c>
      <c r="H7" s="189" t="s">
        <v>13</v>
      </c>
      <c r="I7" s="206" t="s">
        <v>876</v>
      </c>
    </row>
    <row r="8" spans="1:9" x14ac:dyDescent="0.3">
      <c r="A8" s="207">
        <v>6</v>
      </c>
      <c r="B8" s="203" t="s">
        <v>877</v>
      </c>
      <c r="C8" s="179" t="s">
        <v>2443</v>
      </c>
      <c r="D8" s="178" t="s">
        <v>195</v>
      </c>
      <c r="E8" s="178" t="s">
        <v>206</v>
      </c>
      <c r="F8" s="180">
        <v>44494</v>
      </c>
      <c r="G8" s="178" t="s">
        <v>10</v>
      </c>
      <c r="H8" s="178" t="s">
        <v>13</v>
      </c>
      <c r="I8" s="204"/>
    </row>
    <row r="9" spans="1:9" x14ac:dyDescent="0.3">
      <c r="B9" s="187" t="s">
        <v>880</v>
      </c>
      <c r="C9" s="175" t="s">
        <v>2788</v>
      </c>
      <c r="D9" s="172" t="s">
        <v>195</v>
      </c>
      <c r="E9" s="172" t="s">
        <v>206</v>
      </c>
      <c r="F9" s="174">
        <v>44494</v>
      </c>
      <c r="G9" s="172" t="s">
        <v>7</v>
      </c>
      <c r="H9" s="172" t="s">
        <v>174</v>
      </c>
      <c r="I9" s="188"/>
    </row>
    <row r="10" spans="1:9" x14ac:dyDescent="0.3">
      <c r="B10" s="187" t="s">
        <v>882</v>
      </c>
      <c r="C10" s="177" t="s">
        <v>2789</v>
      </c>
      <c r="D10" s="172" t="s">
        <v>195</v>
      </c>
      <c r="E10" s="173" t="s">
        <v>206</v>
      </c>
      <c r="F10" s="174">
        <v>44494</v>
      </c>
      <c r="G10" s="172" t="s">
        <v>12</v>
      </c>
      <c r="H10" s="172" t="s">
        <v>174</v>
      </c>
      <c r="I10" s="188"/>
    </row>
    <row r="11" spans="1:9" x14ac:dyDescent="0.3">
      <c r="B11" s="187" t="s">
        <v>885</v>
      </c>
      <c r="C11" s="177" t="s">
        <v>2790</v>
      </c>
      <c r="D11" s="172" t="s">
        <v>195</v>
      </c>
      <c r="E11" s="173" t="s">
        <v>206</v>
      </c>
      <c r="F11" s="174">
        <v>44494</v>
      </c>
      <c r="G11" s="172" t="s">
        <v>12</v>
      </c>
      <c r="H11" s="172" t="s">
        <v>174</v>
      </c>
      <c r="I11" s="188"/>
    </row>
    <row r="12" spans="1:9" x14ac:dyDescent="0.3">
      <c r="B12" s="187" t="s">
        <v>888</v>
      </c>
      <c r="C12" s="177" t="s">
        <v>2454</v>
      </c>
      <c r="D12" s="172" t="s">
        <v>195</v>
      </c>
      <c r="E12" s="173" t="s">
        <v>206</v>
      </c>
      <c r="F12" s="174">
        <v>44494</v>
      </c>
      <c r="G12" s="172" t="s">
        <v>10</v>
      </c>
      <c r="H12" s="172" t="s">
        <v>25</v>
      </c>
      <c r="I12" s="188" t="s">
        <v>876</v>
      </c>
    </row>
    <row r="13" spans="1:9" ht="16.5" customHeight="1" thickBot="1" x14ac:dyDescent="0.35">
      <c r="B13" s="195" t="s">
        <v>890</v>
      </c>
      <c r="C13" s="196" t="s">
        <v>2456</v>
      </c>
      <c r="D13" s="189" t="s">
        <v>195</v>
      </c>
      <c r="E13" s="190" t="s">
        <v>206</v>
      </c>
      <c r="F13" s="191">
        <v>44494</v>
      </c>
      <c r="G13" s="189" t="s">
        <v>10</v>
      </c>
      <c r="H13" s="189" t="s">
        <v>25</v>
      </c>
      <c r="I13" s="192" t="s">
        <v>876</v>
      </c>
    </row>
    <row r="14" spans="1:9" x14ac:dyDescent="0.3">
      <c r="A14" s="207">
        <v>8</v>
      </c>
      <c r="B14" s="181" t="s">
        <v>892</v>
      </c>
      <c r="C14" s="193" t="s">
        <v>2584</v>
      </c>
      <c r="D14" s="182" t="s">
        <v>485</v>
      </c>
      <c r="E14" s="182" t="s">
        <v>139</v>
      </c>
      <c r="F14" s="184">
        <v>44496</v>
      </c>
      <c r="G14" s="182" t="s">
        <v>7</v>
      </c>
      <c r="H14" s="182" t="s">
        <v>14</v>
      </c>
      <c r="I14" s="194"/>
    </row>
    <row r="15" spans="1:9" x14ac:dyDescent="0.3">
      <c r="B15" s="187" t="s">
        <v>894</v>
      </c>
      <c r="C15" s="177" t="s">
        <v>2791</v>
      </c>
      <c r="D15" s="172" t="s">
        <v>485</v>
      </c>
      <c r="E15" s="172" t="s">
        <v>139</v>
      </c>
      <c r="F15" s="174">
        <v>44496</v>
      </c>
      <c r="G15" s="172" t="s">
        <v>7</v>
      </c>
      <c r="H15" s="172" t="s">
        <v>14</v>
      </c>
      <c r="I15" s="188"/>
    </row>
    <row r="16" spans="1:9" x14ac:dyDescent="0.3">
      <c r="B16" s="187" t="s">
        <v>896</v>
      </c>
      <c r="C16" s="177" t="s">
        <v>2792</v>
      </c>
      <c r="D16" s="172" t="s">
        <v>485</v>
      </c>
      <c r="E16" s="172" t="s">
        <v>139</v>
      </c>
      <c r="F16" s="174">
        <v>44496</v>
      </c>
      <c r="G16" s="172" t="s">
        <v>7</v>
      </c>
      <c r="H16" s="172" t="s">
        <v>14</v>
      </c>
      <c r="I16" s="188"/>
    </row>
    <row r="17" spans="1:9" x14ac:dyDescent="0.3">
      <c r="B17" s="187" t="s">
        <v>898</v>
      </c>
      <c r="C17" s="177" t="s">
        <v>2793</v>
      </c>
      <c r="D17" s="172" t="s">
        <v>485</v>
      </c>
      <c r="E17" s="172" t="s">
        <v>139</v>
      </c>
      <c r="F17" s="174">
        <v>44496</v>
      </c>
      <c r="G17" s="172" t="s">
        <v>7</v>
      </c>
      <c r="H17" s="172" t="s">
        <v>14</v>
      </c>
      <c r="I17" s="188"/>
    </row>
    <row r="18" spans="1:9" x14ac:dyDescent="0.3">
      <c r="B18" s="187" t="s">
        <v>900</v>
      </c>
      <c r="C18" s="177" t="s">
        <v>2794</v>
      </c>
      <c r="D18" s="172" t="s">
        <v>485</v>
      </c>
      <c r="E18" s="172" t="s">
        <v>139</v>
      </c>
      <c r="F18" s="174">
        <v>44496</v>
      </c>
      <c r="G18" s="172" t="s">
        <v>7</v>
      </c>
      <c r="H18" s="172" t="s">
        <v>14</v>
      </c>
      <c r="I18" s="188"/>
    </row>
    <row r="19" spans="1:9" x14ac:dyDescent="0.3">
      <c r="B19" s="187" t="s">
        <v>902</v>
      </c>
      <c r="C19" s="177" t="s">
        <v>2795</v>
      </c>
      <c r="D19" s="172" t="s">
        <v>485</v>
      </c>
      <c r="E19" s="172" t="s">
        <v>139</v>
      </c>
      <c r="F19" s="174">
        <v>44496</v>
      </c>
      <c r="G19" s="172" t="s">
        <v>7</v>
      </c>
      <c r="H19" s="172" t="s">
        <v>14</v>
      </c>
      <c r="I19" s="188"/>
    </row>
    <row r="20" spans="1:9" x14ac:dyDescent="0.3">
      <c r="B20" s="187" t="s">
        <v>904</v>
      </c>
      <c r="C20" s="177" t="s">
        <v>2796</v>
      </c>
      <c r="D20" s="172" t="s">
        <v>485</v>
      </c>
      <c r="E20" s="172" t="s">
        <v>139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 x14ac:dyDescent="0.35">
      <c r="B21" s="195" t="s">
        <v>906</v>
      </c>
      <c r="C21" s="196" t="s">
        <v>2797</v>
      </c>
      <c r="D21" s="189" t="s">
        <v>485</v>
      </c>
      <c r="E21" s="189" t="s">
        <v>139</v>
      </c>
      <c r="F21" s="191">
        <v>44496</v>
      </c>
      <c r="G21" s="189" t="s">
        <v>7</v>
      </c>
      <c r="H21" s="189" t="s">
        <v>14</v>
      </c>
      <c r="I21" s="192"/>
    </row>
    <row r="22" spans="1:9" x14ac:dyDescent="0.3">
      <c r="A22" s="207">
        <v>5</v>
      </c>
      <c r="B22" s="181" t="s">
        <v>908</v>
      </c>
      <c r="C22" s="193" t="s">
        <v>2798</v>
      </c>
      <c r="D22" s="182" t="s">
        <v>485</v>
      </c>
      <c r="E22" s="182" t="s">
        <v>139</v>
      </c>
      <c r="F22" s="184">
        <v>44497</v>
      </c>
      <c r="G22" s="182" t="s">
        <v>7</v>
      </c>
      <c r="H22" s="182" t="s">
        <v>14</v>
      </c>
      <c r="I22" s="194"/>
    </row>
    <row r="23" spans="1:9" x14ac:dyDescent="0.3">
      <c r="B23" s="187" t="s">
        <v>910</v>
      </c>
      <c r="C23" s="177" t="s">
        <v>2799</v>
      </c>
      <c r="D23" s="172" t="s">
        <v>485</v>
      </c>
      <c r="E23" s="172" t="s">
        <v>139</v>
      </c>
      <c r="F23" s="174">
        <v>44497</v>
      </c>
      <c r="G23" s="172" t="s">
        <v>7</v>
      </c>
      <c r="H23" s="172" t="s">
        <v>14</v>
      </c>
      <c r="I23" s="188"/>
    </row>
    <row r="24" spans="1:9" x14ac:dyDescent="0.3">
      <c r="B24" s="187" t="s">
        <v>912</v>
      </c>
      <c r="C24" s="177" t="s">
        <v>2800</v>
      </c>
      <c r="D24" s="172" t="s">
        <v>485</v>
      </c>
      <c r="E24" s="172" t="s">
        <v>139</v>
      </c>
      <c r="F24" s="174">
        <v>44497</v>
      </c>
      <c r="G24" s="172" t="s">
        <v>7</v>
      </c>
      <c r="H24" s="172" t="s">
        <v>14</v>
      </c>
      <c r="I24" s="188"/>
    </row>
    <row r="25" spans="1:9" x14ac:dyDescent="0.3">
      <c r="B25" s="187" t="s">
        <v>914</v>
      </c>
      <c r="C25" s="177" t="s">
        <v>2801</v>
      </c>
      <c r="D25" s="172" t="s">
        <v>485</v>
      </c>
      <c r="E25" s="172" t="s">
        <v>139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 x14ac:dyDescent="0.35">
      <c r="B26" s="195" t="s">
        <v>916</v>
      </c>
      <c r="C26" s="196" t="s">
        <v>917</v>
      </c>
      <c r="D26" s="189" t="s">
        <v>485</v>
      </c>
      <c r="E26" s="189" t="s">
        <v>139</v>
      </c>
      <c r="F26" s="191">
        <v>44497</v>
      </c>
      <c r="G26" s="189" t="s">
        <v>7</v>
      </c>
      <c r="H26" s="189" t="s">
        <v>14</v>
      </c>
      <c r="I26" s="192"/>
    </row>
    <row r="27" spans="1:9" x14ac:dyDescent="0.3">
      <c r="A27" s="207">
        <v>8</v>
      </c>
      <c r="B27" s="181" t="s">
        <v>945</v>
      </c>
      <c r="C27" s="193" t="s">
        <v>946</v>
      </c>
      <c r="D27" s="182" t="s">
        <v>195</v>
      </c>
      <c r="E27" s="182" t="s">
        <v>318</v>
      </c>
      <c r="F27" s="184">
        <v>44498</v>
      </c>
      <c r="G27" s="182" t="s">
        <v>7</v>
      </c>
      <c r="H27" s="182" t="s">
        <v>24</v>
      </c>
      <c r="I27" s="194"/>
    </row>
    <row r="28" spans="1:9" x14ac:dyDescent="0.3">
      <c r="B28" s="187" t="s">
        <v>947</v>
      </c>
      <c r="C28" s="177" t="s">
        <v>948</v>
      </c>
      <c r="D28" s="172" t="s">
        <v>195</v>
      </c>
      <c r="E28" s="172" t="s">
        <v>318</v>
      </c>
      <c r="F28" s="174">
        <v>44498</v>
      </c>
      <c r="G28" s="172" t="s">
        <v>12</v>
      </c>
      <c r="H28" s="172" t="s">
        <v>24</v>
      </c>
      <c r="I28" s="188"/>
    </row>
    <row r="29" spans="1:9" x14ac:dyDescent="0.3">
      <c r="B29" s="187" t="s">
        <v>951</v>
      </c>
      <c r="C29" s="177" t="s">
        <v>952</v>
      </c>
      <c r="D29" s="172" t="s">
        <v>195</v>
      </c>
      <c r="E29" s="172" t="s">
        <v>318</v>
      </c>
      <c r="F29" s="174">
        <v>44498</v>
      </c>
      <c r="G29" s="172" t="s">
        <v>7</v>
      </c>
      <c r="H29" s="172" t="s">
        <v>24</v>
      </c>
      <c r="I29" s="188"/>
    </row>
    <row r="30" spans="1:9" x14ac:dyDescent="0.3">
      <c r="B30" s="187" t="s">
        <v>953</v>
      </c>
      <c r="C30" s="177" t="s">
        <v>954</v>
      </c>
      <c r="D30" s="172" t="s">
        <v>195</v>
      </c>
      <c r="E30" s="172" t="s">
        <v>318</v>
      </c>
      <c r="F30" s="174">
        <v>44498</v>
      </c>
      <c r="G30" s="172" t="s">
        <v>7</v>
      </c>
      <c r="H30" s="172" t="s">
        <v>24</v>
      </c>
      <c r="I30" s="188"/>
    </row>
    <row r="31" spans="1:9" x14ac:dyDescent="0.3">
      <c r="B31" s="187" t="s">
        <v>956</v>
      </c>
      <c r="C31" s="177" t="s">
        <v>957</v>
      </c>
      <c r="D31" s="172" t="s">
        <v>195</v>
      </c>
      <c r="E31" s="172" t="s">
        <v>318</v>
      </c>
      <c r="F31" s="174">
        <v>44498</v>
      </c>
      <c r="G31" s="172" t="s">
        <v>12</v>
      </c>
      <c r="H31" s="172" t="s">
        <v>11</v>
      </c>
      <c r="I31" s="188"/>
    </row>
    <row r="32" spans="1:9" x14ac:dyDescent="0.3">
      <c r="B32" s="187" t="s">
        <v>960</v>
      </c>
      <c r="C32" s="177" t="s">
        <v>959</v>
      </c>
      <c r="D32" s="172" t="s">
        <v>195</v>
      </c>
      <c r="E32" s="172" t="s">
        <v>318</v>
      </c>
      <c r="F32" s="174">
        <v>44498</v>
      </c>
      <c r="G32" s="172" t="s">
        <v>12</v>
      </c>
      <c r="H32" s="172" t="s">
        <v>24</v>
      </c>
      <c r="I32" s="188"/>
    </row>
    <row r="33" spans="2:9" x14ac:dyDescent="0.3">
      <c r="B33" s="187" t="s">
        <v>961</v>
      </c>
      <c r="C33" s="177" t="s">
        <v>2626</v>
      </c>
      <c r="D33" s="172" t="s">
        <v>195</v>
      </c>
      <c r="E33" s="172" t="s">
        <v>318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 x14ac:dyDescent="0.35">
      <c r="B34" s="195" t="s">
        <v>965</v>
      </c>
      <c r="C34" s="196" t="s">
        <v>2802</v>
      </c>
      <c r="D34" s="189" t="s">
        <v>195</v>
      </c>
      <c r="E34" s="189" t="s">
        <v>318</v>
      </c>
      <c r="F34" s="191">
        <v>44498</v>
      </c>
      <c r="G34" s="189" t="s">
        <v>12</v>
      </c>
      <c r="H34" s="189" t="s">
        <v>174</v>
      </c>
      <c r="I34" s="192" t="s">
        <v>14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2803</v>
      </c>
      <c r="C1" s="111" t="s">
        <v>2804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2805</v>
      </c>
      <c r="M1" s="90">
        <v>44410</v>
      </c>
    </row>
    <row r="2" spans="1:13" x14ac:dyDescent="0.35">
      <c r="A2" s="85" t="s">
        <v>2806</v>
      </c>
      <c r="C2" s="86" t="s">
        <v>2807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2806</v>
      </c>
      <c r="C3" s="93" t="s">
        <v>2808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2806</v>
      </c>
      <c r="C4" s="93" t="s">
        <v>2809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2810</v>
      </c>
      <c r="C5" s="86" t="s">
        <v>2811</v>
      </c>
      <c r="D5" s="92">
        <v>3</v>
      </c>
      <c r="E5" s="92" t="s">
        <v>2812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2810</v>
      </c>
      <c r="B6" s="85" t="s">
        <v>47</v>
      </c>
      <c r="C6" s="93" t="s">
        <v>2813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2810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2814</v>
      </c>
      <c r="K7" s="91">
        <v>2</v>
      </c>
      <c r="L7" s="91">
        <v>2</v>
      </c>
      <c r="M7" s="91">
        <v>2</v>
      </c>
    </row>
    <row r="8" spans="1:13" x14ac:dyDescent="0.35">
      <c r="A8" s="85" t="s">
        <v>2810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2810</v>
      </c>
      <c r="B9" s="85" t="s">
        <v>47</v>
      </c>
      <c r="C9" s="93" t="s">
        <v>12</v>
      </c>
      <c r="D9" s="92" t="s">
        <v>2815</v>
      </c>
      <c r="E9" s="91" t="s">
        <v>2814</v>
      </c>
      <c r="F9" s="91" t="s">
        <v>2814</v>
      </c>
      <c r="G9" s="91">
        <v>2</v>
      </c>
      <c r="H9" s="91" t="s">
        <v>2814</v>
      </c>
      <c r="I9" s="91">
        <v>2</v>
      </c>
      <c r="J9" s="91" t="s">
        <v>2814</v>
      </c>
      <c r="K9" s="91" t="s">
        <v>2814</v>
      </c>
      <c r="L9" s="91">
        <v>2</v>
      </c>
      <c r="M9" s="91">
        <v>2</v>
      </c>
    </row>
    <row r="10" spans="1:13" x14ac:dyDescent="0.35">
      <c r="A10" s="85" t="s">
        <v>2810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2815</v>
      </c>
      <c r="H10" s="91" t="s">
        <v>2812</v>
      </c>
      <c r="I10" s="92" t="s">
        <v>2815</v>
      </c>
      <c r="J10" s="91" t="s">
        <v>2812</v>
      </c>
      <c r="K10" s="91" t="s">
        <v>2812</v>
      </c>
      <c r="L10" s="91">
        <v>2</v>
      </c>
      <c r="M10" s="91">
        <v>2</v>
      </c>
    </row>
    <row r="11" spans="1:13" x14ac:dyDescent="0.35">
      <c r="A11" s="85" t="s">
        <v>1440</v>
      </c>
      <c r="B11" s="85" t="s">
        <v>48</v>
      </c>
      <c r="C11" s="93" t="s">
        <v>174</v>
      </c>
      <c r="D11" s="91">
        <v>2</v>
      </c>
      <c r="E11" s="91" t="s">
        <v>2814</v>
      </c>
      <c r="F11" s="91">
        <v>2</v>
      </c>
      <c r="G11" s="92" t="s">
        <v>2815</v>
      </c>
      <c r="H11" s="92" t="s">
        <v>2816</v>
      </c>
      <c r="I11" s="91">
        <v>2</v>
      </c>
      <c r="J11" s="91" t="s">
        <v>2814</v>
      </c>
      <c r="K11" s="92">
        <v>4</v>
      </c>
      <c r="M11" s="91">
        <v>2</v>
      </c>
    </row>
    <row r="12" spans="1:13" x14ac:dyDescent="0.35">
      <c r="A12" s="85" t="s">
        <v>1440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2815</v>
      </c>
      <c r="H12" s="91" t="s">
        <v>2817</v>
      </c>
      <c r="I12" s="94" t="s">
        <v>2814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1440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1476</v>
      </c>
      <c r="B14" s="85" t="s">
        <v>48</v>
      </c>
      <c r="C14" s="93" t="s">
        <v>540</v>
      </c>
      <c r="D14" s="94" t="s">
        <v>2812</v>
      </c>
      <c r="E14" s="94" t="s">
        <v>2812</v>
      </c>
      <c r="F14" s="95" t="s">
        <v>2816</v>
      </c>
    </row>
    <row r="15" spans="1:13" x14ac:dyDescent="0.35">
      <c r="A15" s="85" t="s">
        <v>1476</v>
      </c>
      <c r="B15" s="85" t="s">
        <v>48</v>
      </c>
      <c r="C15" s="93" t="s">
        <v>13</v>
      </c>
      <c r="D15" s="94">
        <v>2</v>
      </c>
      <c r="E15" s="94" t="s">
        <v>2814</v>
      </c>
      <c r="F15" s="95" t="s">
        <v>2815</v>
      </c>
      <c r="G15" s="95" t="s">
        <v>2815</v>
      </c>
      <c r="H15" s="94">
        <v>2</v>
      </c>
      <c r="I15" s="94" t="s">
        <v>2814</v>
      </c>
      <c r="J15" s="94" t="s">
        <v>2814</v>
      </c>
      <c r="K15" s="95" t="s">
        <v>2815</v>
      </c>
      <c r="L15" s="94">
        <v>2</v>
      </c>
      <c r="M15" s="94">
        <v>2</v>
      </c>
    </row>
    <row r="16" spans="1:13" x14ac:dyDescent="0.35">
      <c r="A16" s="85" t="s">
        <v>1476</v>
      </c>
      <c r="B16" s="85" t="s">
        <v>2818</v>
      </c>
      <c r="C16" s="93" t="s">
        <v>27</v>
      </c>
      <c r="I16" s="94">
        <v>2</v>
      </c>
      <c r="J16" s="91">
        <v>1</v>
      </c>
      <c r="K16" s="94" t="s">
        <v>2814</v>
      </c>
      <c r="L16" s="94"/>
      <c r="M16" s="94">
        <v>2</v>
      </c>
    </row>
    <row r="17" spans="1:13" x14ac:dyDescent="0.35">
      <c r="A17" s="85" t="s">
        <v>1476</v>
      </c>
      <c r="B17" s="85" t="s">
        <v>2818</v>
      </c>
      <c r="C17" s="93" t="s">
        <v>15</v>
      </c>
      <c r="G17" s="91">
        <v>1</v>
      </c>
      <c r="I17" s="95" t="s">
        <v>2816</v>
      </c>
      <c r="J17" s="95">
        <v>4</v>
      </c>
      <c r="K17" s="94" t="s">
        <v>2814</v>
      </c>
      <c r="L17" s="94"/>
      <c r="M17" s="94">
        <v>2</v>
      </c>
    </row>
    <row r="18" spans="1:13" x14ac:dyDescent="0.35">
      <c r="A18" s="85" t="s">
        <v>1476</v>
      </c>
      <c r="B18" s="85" t="s">
        <v>2818</v>
      </c>
      <c r="C18" s="93" t="s">
        <v>20</v>
      </c>
      <c r="I18" s="94" t="s">
        <v>2812</v>
      </c>
      <c r="J18" s="94">
        <v>2</v>
      </c>
      <c r="K18" s="91" t="s">
        <v>2817</v>
      </c>
      <c r="M18" s="94">
        <v>2</v>
      </c>
    </row>
    <row r="19" spans="1:13" x14ac:dyDescent="0.35">
      <c r="A19" s="85" t="s">
        <v>1015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1015</v>
      </c>
      <c r="B20" s="85" t="s">
        <v>48</v>
      </c>
      <c r="C20" s="86" t="s">
        <v>25</v>
      </c>
      <c r="M20" s="94">
        <v>2</v>
      </c>
    </row>
    <row r="21" spans="1:13" x14ac:dyDescent="0.35">
      <c r="A21" s="85" t="s">
        <v>1015</v>
      </c>
      <c r="B21" s="85" t="s">
        <v>48</v>
      </c>
      <c r="C21" s="86" t="s">
        <v>21</v>
      </c>
      <c r="M21" s="94">
        <v>2</v>
      </c>
    </row>
    <row r="22" spans="1:13" x14ac:dyDescent="0.35">
      <c r="A22" s="85" t="s">
        <v>2360</v>
      </c>
      <c r="B22" s="85" t="s">
        <v>48</v>
      </c>
      <c r="C22" s="93" t="s">
        <v>239</v>
      </c>
      <c r="H22" s="91">
        <v>1</v>
      </c>
      <c r="J22" s="91" t="s">
        <v>2819</v>
      </c>
      <c r="K22" s="95" t="s">
        <v>2815</v>
      </c>
      <c r="M22" s="94">
        <v>2</v>
      </c>
    </row>
    <row r="23" spans="1:13" x14ac:dyDescent="0.35">
      <c r="A23" s="85" t="s">
        <v>2360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2819</v>
      </c>
      <c r="M23" s="94">
        <v>2</v>
      </c>
    </row>
    <row r="24" spans="1:13" x14ac:dyDescent="0.35">
      <c r="A24" s="85" t="s">
        <v>2360</v>
      </c>
      <c r="B24" s="85" t="s">
        <v>48</v>
      </c>
      <c r="C24" s="86" t="s">
        <v>28</v>
      </c>
      <c r="M24" s="94">
        <v>2</v>
      </c>
    </row>
    <row r="25" spans="1:13" x14ac:dyDescent="0.35">
      <c r="A25" s="85" t="s">
        <v>2360</v>
      </c>
      <c r="B25" s="85" t="s">
        <v>48</v>
      </c>
      <c r="C25" s="86" t="s">
        <v>2357</v>
      </c>
      <c r="M25" s="91">
        <v>1</v>
      </c>
    </row>
    <row r="26" spans="1:13" x14ac:dyDescent="0.35">
      <c r="A26" s="85" t="s">
        <v>2360</v>
      </c>
      <c r="B26" s="85" t="s">
        <v>48</v>
      </c>
      <c r="C26" s="86" t="s">
        <v>2375</v>
      </c>
      <c r="M26" s="94">
        <v>2</v>
      </c>
    </row>
    <row r="29" spans="1:13" hidden="1" x14ac:dyDescent="0.35">
      <c r="A29" s="85" t="s">
        <v>2820</v>
      </c>
      <c r="C29" s="86" t="s">
        <v>195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2820</v>
      </c>
      <c r="C30" s="86" t="s">
        <v>138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2820</v>
      </c>
      <c r="C31" s="86" t="s">
        <v>2821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2820</v>
      </c>
      <c r="C32" s="86" t="s">
        <v>139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2820</v>
      </c>
      <c r="C33" s="86" t="s">
        <v>318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2820</v>
      </c>
      <c r="C34" s="86" t="s">
        <v>196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2820</v>
      </c>
      <c r="C35" s="86" t="s">
        <v>206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2822</v>
      </c>
    </row>
    <row r="38" spans="1:13" x14ac:dyDescent="0.35">
      <c r="B38" s="85">
        <v>2</v>
      </c>
      <c r="C38" s="85" t="s">
        <v>2823</v>
      </c>
    </row>
    <row r="39" spans="1:13" x14ac:dyDescent="0.35">
      <c r="B39" s="85">
        <v>3</v>
      </c>
      <c r="C39" s="85" t="s">
        <v>2824</v>
      </c>
    </row>
    <row r="40" spans="1:13" x14ac:dyDescent="0.35">
      <c r="B40" s="85">
        <v>4</v>
      </c>
      <c r="C40" s="112" t="s">
        <v>2825</v>
      </c>
    </row>
    <row r="41" spans="1:13" x14ac:dyDescent="0.35">
      <c r="B41" s="87"/>
      <c r="C41" s="85" t="s">
        <v>2826</v>
      </c>
    </row>
    <row r="42" spans="1:13" ht="15.75" customHeight="1" x14ac:dyDescent="0.35">
      <c r="B42" s="85" t="s">
        <v>2827</v>
      </c>
      <c r="C42" s="104" t="s">
        <v>2828</v>
      </c>
    </row>
    <row r="43" spans="1:13" ht="15.75" customHeight="1" x14ac:dyDescent="0.35">
      <c r="B43" s="85" t="s">
        <v>1021</v>
      </c>
      <c r="C43" s="104" t="s">
        <v>2829</v>
      </c>
    </row>
    <row r="45" spans="1:13" ht="15.75" customHeight="1" x14ac:dyDescent="0.35">
      <c r="C45" s="105" t="s">
        <v>2830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User異動待排</vt:lpstr>
      <vt:lpstr>取消交易</vt:lpstr>
      <vt:lpstr>討論項目</vt:lpstr>
      <vt:lpstr>後續討論</vt:lpstr>
      <vt:lpstr>待辦事項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EricOK_20211105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2021-12-10T03:11:56Z</dcterms:modified>
</cp:coreProperties>
</file>