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8C81124A-DB8D-4A0F-B9CF-4B07AF74A072}" xr6:coauthVersionLast="47" xr6:coauthVersionMax="47" xr10:uidLastSave="{00000000-0000-0000-0000-000000000000}"/>
  <bookViews>
    <workbookView xWindow="-110" yWindow="-110" windowWidth="19420" windowHeight="10560" tabRatio="665" activeTab="7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待辦事項!$A$1:$H$85</definedName>
    <definedName name="_xlnm._FilterDatabase" localSheetId="11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5" r:id="rId42"/>
    <pivotCache cacheId="6" r:id="rId43"/>
    <pivotCache cacheId="7" r:id="rId44"/>
    <pivotCache cacheId="8" r:id="rId45"/>
    <pivotCache cacheId="9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35" l="1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AW55" i="5" l="1"/>
  <c r="AV55" i="5"/>
  <c r="AU55" i="5"/>
  <c r="AT55" i="5"/>
  <c r="AS55" i="5"/>
  <c r="AR55" i="5"/>
  <c r="AQ55" i="5"/>
  <c r="AN55" i="5"/>
  <c r="AG55" i="5"/>
  <c r="X55" i="5"/>
  <c r="AW54" i="5"/>
  <c r="AQ54" i="5"/>
  <c r="AN54" i="5"/>
  <c r="AG54" i="5"/>
  <c r="X54" i="5"/>
  <c r="M54" i="5"/>
  <c r="AV54" i="5" s="1"/>
  <c r="AS54" i="5" l="1"/>
  <c r="AR54" i="5"/>
  <c r="AT54" i="5"/>
  <c r="AU54" i="5"/>
  <c r="AW53" i="5" l="1"/>
  <c r="AV53" i="5"/>
  <c r="AU53" i="5"/>
  <c r="AT53" i="5"/>
  <c r="AS53" i="5"/>
  <c r="AR53" i="5"/>
  <c r="AQ53" i="5"/>
  <c r="AN53" i="5"/>
  <c r="AG53" i="5"/>
  <c r="X53" i="5"/>
  <c r="AW52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M151" i="5"/>
  <c r="M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S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S528" i="5" s="1"/>
  <c r="AN527" i="5"/>
  <c r="O527" i="5"/>
  <c r="X527" i="5" s="1"/>
  <c r="N527" i="5"/>
  <c r="M527" i="5"/>
  <c r="AS527" i="5" s="1"/>
  <c r="AN526" i="5"/>
  <c r="O526" i="5"/>
  <c r="X526" i="5" s="1"/>
  <c r="N526" i="5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S296" i="5" s="1"/>
  <c r="AN295" i="5"/>
  <c r="AG295" i="5"/>
  <c r="X295" i="5"/>
  <c r="M295" i="5"/>
  <c r="AS295" i="5" s="1"/>
  <c r="AN294" i="5"/>
  <c r="AG294" i="5"/>
  <c r="X294" i="5"/>
  <c r="M294" i="5"/>
  <c r="AS294" i="5" s="1"/>
  <c r="AN293" i="5"/>
  <c r="AG293" i="5"/>
  <c r="X293" i="5"/>
  <c r="AN292" i="5"/>
  <c r="AG292" i="5"/>
  <c r="X292" i="5"/>
  <c r="M292" i="5"/>
  <c r="AS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S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S234" i="5" s="1"/>
  <c r="AN233" i="5"/>
  <c r="AG233" i="5"/>
  <c r="X233" i="5"/>
  <c r="AN232" i="5"/>
  <c r="AG232" i="5"/>
  <c r="X232" i="5"/>
  <c r="AN230" i="5"/>
  <c r="AG230" i="5"/>
  <c r="X230" i="5"/>
  <c r="M230" i="5"/>
  <c r="AS230" i="5" s="1"/>
  <c r="AN229" i="5"/>
  <c r="AG229" i="5"/>
  <c r="X229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S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S158" i="5" s="1"/>
  <c r="AN157" i="5"/>
  <c r="AG157" i="5"/>
  <c r="X157" i="5"/>
  <c r="M157" i="5"/>
  <c r="AS157" i="5" s="1"/>
  <c r="AN156" i="5"/>
  <c r="AG156" i="5"/>
  <c r="X156" i="5"/>
  <c r="M156" i="5"/>
  <c r="AS156" i="5" s="1"/>
  <c r="AN155" i="5"/>
  <c r="AG155" i="5"/>
  <c r="AB155" i="5"/>
  <c r="AA155" i="5"/>
  <c r="X155" i="5"/>
  <c r="M155" i="5"/>
  <c r="AN154" i="5"/>
  <c r="AG154" i="5"/>
  <c r="AB154" i="5"/>
  <c r="AA154" i="5"/>
  <c r="X154" i="5"/>
  <c r="M154" i="5"/>
  <c r="AS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S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S140" i="5" s="1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N134" i="5"/>
  <c r="AG134" i="5"/>
  <c r="AB134" i="5"/>
  <c r="AA134" i="5"/>
  <c r="X134" i="5"/>
  <c r="AN133" i="5"/>
  <c r="AG133" i="5"/>
  <c r="AB133" i="5"/>
  <c r="AA133" i="5"/>
  <c r="X133" i="5"/>
  <c r="M133" i="5"/>
  <c r="AS133" i="5" s="1"/>
  <c r="AN132" i="5"/>
  <c r="AG132" i="5"/>
  <c r="AB132" i="5"/>
  <c r="AA132" i="5"/>
  <c r="X132" i="5"/>
  <c r="M132" i="5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S112" i="5" s="1"/>
  <c r="AN111" i="5"/>
  <c r="AG111" i="5"/>
  <c r="AB111" i="5"/>
  <c r="AA111" i="5"/>
  <c r="X111" i="5"/>
  <c r="M111" i="5"/>
  <c r="AS111" i="5" s="1"/>
  <c r="AN110" i="5"/>
  <c r="AG110" i="5"/>
  <c r="AB110" i="5"/>
  <c r="AA110" i="5"/>
  <c r="X110" i="5"/>
  <c r="M110" i="5"/>
  <c r="AN109" i="5"/>
  <c r="AG109" i="5"/>
  <c r="X109" i="5"/>
  <c r="M109" i="5"/>
  <c r="AS109" i="5" s="1"/>
  <c r="AN108" i="5"/>
  <c r="AG108" i="5"/>
  <c r="X108" i="5"/>
  <c r="M108" i="5"/>
  <c r="AS108" i="5" s="1"/>
  <c r="AN107" i="5"/>
  <c r="AG107" i="5"/>
  <c r="X107" i="5"/>
  <c r="M107" i="5"/>
  <c r="AS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S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S83" i="5" s="1"/>
  <c r="AN82" i="5"/>
  <c r="AG82" i="5"/>
  <c r="X82" i="5"/>
  <c r="AN81" i="5"/>
  <c r="AG81" i="5"/>
  <c r="X81" i="5"/>
  <c r="M81" i="5"/>
  <c r="AS81" i="5" s="1"/>
  <c r="AN80" i="5"/>
  <c r="AG80" i="5"/>
  <c r="X80" i="5"/>
  <c r="M80" i="5"/>
  <c r="AS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S75" i="5" s="1"/>
  <c r="AN74" i="5"/>
  <c r="AG74" i="5"/>
  <c r="AB74" i="5"/>
  <c r="AA74" i="5"/>
  <c r="X74" i="5"/>
  <c r="M74" i="5"/>
  <c r="AS74" i="5" s="1"/>
  <c r="AN73" i="5"/>
  <c r="AG73" i="5"/>
  <c r="X73" i="5"/>
  <c r="AN72" i="5"/>
  <c r="AG72" i="5"/>
  <c r="X72" i="5"/>
  <c r="M72" i="5"/>
  <c r="AS72" i="5" s="1"/>
  <c r="AN71" i="5"/>
  <c r="AG71" i="5"/>
  <c r="X71" i="5"/>
  <c r="M71" i="5"/>
  <c r="AS71" i="5" s="1"/>
  <c r="AN70" i="5"/>
  <c r="AG70" i="5"/>
  <c r="X70" i="5"/>
  <c r="M70" i="5"/>
  <c r="AS70" i="5" s="1"/>
  <c r="AN69" i="5"/>
  <c r="AG69" i="5"/>
  <c r="X69" i="5"/>
  <c r="AN68" i="5"/>
  <c r="AG68" i="5"/>
  <c r="X68" i="5"/>
  <c r="AN67" i="5"/>
  <c r="AG67" i="5"/>
  <c r="X67" i="5"/>
  <c r="M67" i="5"/>
  <c r="AS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S63" i="5" s="1"/>
  <c r="AN62" i="5"/>
  <c r="AG62" i="5"/>
  <c r="AB62" i="5"/>
  <c r="AA62" i="5"/>
  <c r="X62" i="5"/>
  <c r="M62" i="5"/>
  <c r="AN61" i="5"/>
  <c r="AG61" i="5"/>
  <c r="X61" i="5"/>
  <c r="AN60" i="5"/>
  <c r="AG60" i="5"/>
  <c r="X60" i="5"/>
  <c r="M60" i="5"/>
  <c r="AS60" i="5" s="1"/>
  <c r="AN59" i="5"/>
  <c r="AG59" i="5"/>
  <c r="X59" i="5"/>
  <c r="M59" i="5"/>
  <c r="AS59" i="5" s="1"/>
  <c r="AN58" i="5"/>
  <c r="AG58" i="5"/>
  <c r="X58" i="5"/>
  <c r="M58" i="5"/>
  <c r="AS58" i="5" s="1"/>
  <c r="AN57" i="5"/>
  <c r="AG57" i="5"/>
  <c r="X57" i="5"/>
  <c r="AN56" i="5"/>
  <c r="AG56" i="5"/>
  <c r="X56" i="5"/>
  <c r="M56" i="5"/>
  <c r="AS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R147" i="5" l="1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AG20" i="35" s="1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AG11" i="35" s="1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AG53" i="35" l="1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<sst xmlns="http://schemas.openxmlformats.org/spreadsheetml/2006/main" count="14181" uniqueCount="3208">
  <si>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</si>
  <si>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</si>
  <si>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</si>
  <si>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</si>
  <si>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</si>
  <si>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</si>
  <si>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</si>
  <si>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</si>
  <si>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</si>
  <si>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</si>
  <si>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</si>
  <si>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</si>
  <si>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</si>
  <si>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</si>
  <si>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</si>
  <si>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</si>
  <si>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</si>
  <si>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</si>
  <si>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</si>
  <si>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</si>
  <si>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</si>
  <si>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</si>
  <si>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</si>
  <si>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</si>
  <si>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</si>
  <si>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</si>
  <si>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</si>
  <si>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</si>
  <si>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</si>
  <si>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</si>
  <si>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</si>
  <si>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</si>
  <si>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</si>
  <si>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</si>
  <si>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</si>
  <si>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</si>
  <si>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</si>
  <si>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</si>
  <si>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</si>
  <si>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</si>
  <si>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</si>
  <si>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</si>
  <si>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</si>
  <si>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</si>
  <si>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</si>
  <si>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</si>
  <si>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</si>
  <si>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</si>
  <si>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</si>
  <si>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</si>
  <si>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</si>
  <si>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</si>
  <si>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</si>
  <si>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</si>
  <si>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</si>
  <si>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</si>
  <si>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</si>
  <si>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</si>
  <si>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</si>
  <si>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</si>
  <si>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</si>
  <si>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</si>
  <si>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</si>
  <si>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</si>
  <si>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</si>
  <si>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</si>
  <si>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</si>
  <si>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</si>
  <si>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</si>
  <si>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</si>
  <si>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</si>
  <si>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</si>
  <si>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</si>
  <si>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</si>
  <si>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</si>
  <si>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</si>
  <si>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</si>
  <si>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</si>
  <si>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</si>
  <si>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</si>
  <si>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</si>
  <si>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</si>
  <si>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</si>
  <si>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</si>
  <si>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</si>
  <si>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</si>
  <si>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</si>
  <si>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</si>
  <si>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</si>
  <si>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</si>
  <si>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</si>
  <si>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</si>
  <si>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</si>
  <si>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</si>
  <si>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</si>
  <si>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</si>
  <si>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</si>
  <si>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</si>
  <si>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</si>
  <si>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</si>
  <si>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</si>
  <si>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</si>
  <si>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</si>
  <si>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</si>
  <si>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</si>
  <si>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</si>
  <si>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</si>
  <si>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</si>
  <si>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</si>
  <si>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</si>
  <si>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</si>
  <si>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</si>
  <si>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</si>
  <si>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</si>
  <si>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</si>
  <si>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</si>
  <si>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</si>
  <si>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</si>
  <si>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</si>
  <si>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</si>
  <si>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</si>
  <si>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</si>
  <si>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</si>
  <si>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</si>
  <si>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</si>
  <si>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</si>
  <si>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</si>
  <si>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</si>
  <si>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</si>
  <si>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</si>
  <si>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</si>
  <si>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</si>
  <si>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</si>
  <si>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</si>
  <si>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</si>
  <si>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</si>
  <si>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</si>
  <si>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</si>
  <si>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</si>
  <si>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</si>
  <si>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</si>
  <si>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</si>
  <si>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</si>
  <si>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</si>
  <si>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</si>
  <si>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</si>
  <si>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</si>
  <si>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</si>
  <si>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</si>
  <si>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</si>
  <si>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</si>
  <si>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</si>
  <si>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</si>
  <si>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</si>
  <si>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</si>
  <si>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</si>
  <si>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</si>
  <si>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</si>
  <si>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</si>
  <si>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</si>
  <si>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</si>
  <si>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</si>
  <si>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</si>
  <si>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</si>
  <si>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</si>
  <si>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</si>
  <si>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</si>
  <si>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</si>
  <si>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</si>
  <si>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</si>
  <si>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</si>
  <si>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</si>
  <si>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</si>
  <si>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</si>
  <si>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</si>
  <si>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</si>
  <si>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</si>
  <si>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</si>
  <si>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</si>
  <si>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</si>
  <si>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</si>
  <si>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</si>
  <si>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</si>
  <si>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</si>
  <si>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</si>
  <si>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</si>
  <si>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</si>
  <si>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</si>
  <si>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</si>
  <si>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</si>
  <si>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</si>
  <si>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</si>
  <si>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</si>
  <si>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</si>
  <si>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</si>
  <si>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</si>
  <si>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</si>
  <si>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</si>
  <si>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</si>
  <si>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</si>
  <si>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</si>
  <si>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</si>
  <si>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</si>
  <si>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</si>
  <si>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</si>
  <si>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</si>
  <si>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</si>
  <si>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</si>
  <si>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</si>
  <si>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</si>
  <si>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</si>
  <si>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</si>
  <si>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</si>
  <si>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</si>
  <si>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</si>
  <si>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</si>
  <si>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</si>
  <si>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</si>
  <si>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</si>
  <si>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</si>
  <si>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</si>
  <si>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</si>
  <si>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</si>
  <si>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</si>
  <si>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</si>
  <si>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</si>
  <si>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</si>
  <si>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</si>
  <si>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</si>
  <si>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</si>
  <si>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</si>
  <si>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</si>
  <si>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</si>
  <si>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</si>
  <si>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</si>
  <si>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</si>
  <si>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</si>
  <si>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</si>
  <si>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</si>
  <si>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</si>
  <si>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</si>
  <si>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</si>
  <si>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</si>
  <si>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</si>
  <si>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</si>
  <si>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</si>
  <si>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</si>
  <si>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</si>
  <si>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</si>
  <si>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</si>
  <si>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</si>
  <si>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</si>
  <si>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</si>
  <si>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</si>
  <si>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</si>
  <si>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</si>
  <si>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</si>
  <si>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</si>
  <si>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</si>
  <si>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</si>
  <si>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</si>
  <si>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</si>
  <si>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</si>
  <si>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</si>
  <si>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</si>
  <si>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</si>
  <si>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</si>
  <si>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</si>
  <si>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</si>
  <si>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</si>
  <si>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</si>
  <si>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</si>
  <si>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</si>
  <si>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</si>
  <si>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</si>
  <si>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</si>
  <si>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</si>
  <si>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</si>
  <si>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</si>
  <si>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</si>
  <si>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</si>
  <si>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</si>
  <si>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</si>
  <si>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</si>
  <si>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</si>
  <si>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</si>
  <si>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</si>
  <si>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</si>
  <si>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</si>
  <si>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</si>
  <si>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</si>
  <si>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</si>
  <si>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</si>
  <si>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</si>
  <si>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</si>
  <si>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</si>
  <si>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</si>
  <si>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</si>
  <si>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</si>
  <si>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</si>
  <si>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</si>
  <si>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</si>
  <si>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</si>
  <si>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</si>
  <si>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</si>
  <si>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</si>
  <si>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</si>
  <si>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</si>
  <si>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</si>
  <si>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</si>
  <si>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</si>
  <si>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</si>
  <si>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</si>
  <si>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</si>
  <si>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</si>
  <si>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</si>
  <si>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</si>
  <si>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</si>
  <si>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</si>
  <si>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</si>
  <si>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</si>
  <si>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</si>
  <si>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</si>
  <si>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</si>
  <si>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</si>
  <si>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</si>
  <si>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</si>
  <si>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</si>
  <si>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</si>
  <si>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</si>
  <si>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</si>
  <si>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</si>
  <si>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</si>
  <si>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</si>
  <si>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</si>
  <si>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</si>
  <si>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</si>
  <si>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</si>
  <si>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</si>
  <si>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</si>
  <si>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</si>
  <si>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</si>
  <si>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</si>
  <si>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</si>
  <si>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</si>
  <si>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</si>
  <si>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</si>
  <si>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</si>
  <si>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</si>
  <si>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</si>
  <si>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</si>
  <si>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</si>
  <si>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</si>
  <si>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</si>
  <si>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</si>
  <si>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</si>
  <si>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</si>
  <si>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</si>
  <si>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</si>
  <si>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</si>
  <si>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</si>
  <si>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</si>
  <si>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</si>
  <si>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</si>
  <si>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</si>
  <si>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</si>
  <si>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</si>
  <si>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</si>
  <si>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</si>
  <si>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</si>
  <si>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</si>
  <si>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</si>
  <si>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</si>
  <si>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</si>
  <si>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</si>
  <si>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</si>
  <si>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</si>
  <si>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</si>
  <si>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</si>
  <si>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</si>
  <si>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</si>
  <si>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</si>
  <si>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</si>
  <si>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</si>
  <si>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</si>
  <si>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</si>
  <si>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</si>
  <si>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</si>
  <si>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</si>
  <si>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</si>
  <si>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</si>
  <si>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</si>
  <si>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</si>
  <si>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</si>
  <si>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</si>
  <si>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</si>
  <si>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</si>
  <si>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</si>
  <si>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</si>
  <si>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</si>
  <si>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</si>
  <si>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</si>
  <si>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</si>
  <si>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</si>
  <si>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</si>
  <si>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</si>
  <si>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</si>
  <si>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</si>
  <si>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</si>
  <si>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</si>
  <si>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</si>
  <si>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</si>
  <si>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</si>
  <si>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</si>
  <si>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</si>
  <si>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</si>
  <si>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</si>
  <si>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</si>
  <si>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</si>
  <si>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</si>
  <si>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</si>
  <si>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</si>
  <si>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</si>
  <si>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</si>
  <si>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</si>
  <si>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</si>
  <si>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</si>
  <si>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</si>
  <si>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</si>
  <si>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</si>
  <si>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</si>
  <si>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</si>
  <si>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</si>
  <si>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</si>
  <si>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</si>
  <si>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</si>
  <si>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</si>
  <si>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</si>
  <si>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</si>
  <si>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</si>
  <si>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</si>
  <si>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</si>
  <si>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</si>
  <si>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</si>
  <si>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</si>
  <si>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</si>
  <si>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</si>
  <si>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</si>
  <si>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</si>
  <si>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</si>
  <si>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</si>
  <si>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</si>
  <si>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</si>
  <si>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</si>
  <si>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</si>
  <si>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</si>
  <si>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</si>
  <si>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</si>
  <si>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</si>
  <si>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</si>
  <si>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</si>
  <si>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</si>
  <si>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</si>
  <si>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</si>
  <si>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</si>
  <si>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</si>
  <si>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</si>
  <si>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</si>
  <si>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</si>
  <si>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</si>
  <si>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</si>
  <si>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</si>
  <si>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</si>
  <si>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</si>
  <si>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</si>
  <si>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</si>
  <si>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</si>
  <si>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</si>
  <si>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</si>
  <si>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</si>
  <si>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</si>
  <si>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</si>
  <si>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</si>
  <si>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</si>
  <si>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</si>
  <si>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</si>
  <si>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</si>
  <si>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</si>
  <si>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</si>
  <si>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</si>
  <si>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</si>
  <si>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</si>
  <si>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</si>
  <si>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</si>
  <si>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</si>
  <si>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</si>
  <si>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</si>
  <si>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</si>
  <si>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</si>
  <si>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</si>
  <si>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</si>
  <si>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</si>
  <si>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</si>
  <si>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</si>
  <si>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</si>
  <si>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</si>
  <si>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</si>
  <si>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</si>
  <si>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</si>
  <si>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</si>
  <si>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</si>
  <si>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</si>
  <si>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</si>
  <si>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</si>
  <si>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</si>
  <si>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</si>
  <si>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</si>
  <si>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</si>
  <si>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</si>
  <si>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</si>
  <si>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</si>
  <si>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</si>
  <si>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</si>
  <si>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</si>
  <si>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</si>
  <si>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</si>
  <si>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</si>
  <si>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</si>
  <si>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</si>
  <si>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</si>
  <si>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</si>
  <si>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</si>
  <si>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</si>
  <si>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</si>
  <si>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</si>
  <si>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</si>
  <si>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</si>
  <si>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</si>
  <si>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</si>
  <si>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</si>
  <si>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</si>
  <si>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</si>
  <si>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</si>
  <si>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</si>
  <si>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</si>
  <si>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</si>
  <si>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</si>
  <si>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</si>
  <si>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</si>
  <si>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</si>
  <si>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</si>
  <si>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</si>
  <si>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</si>
  <si>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</si>
  <si>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</si>
  <si>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</si>
  <si>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</si>
  <si>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</si>
  <si>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</si>
  <si>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</si>
  <si>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</si>
  <si>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</si>
  <si>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</si>
  <si>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</si>
  <si>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</si>
  <si>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</si>
  <si>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</si>
  <si>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</si>
  <si>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</si>
  <si>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</si>
  <si>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</si>
  <si>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</si>
  <si>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</si>
  <si>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</si>
  <si>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</si>
  <si>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</si>
  <si>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</si>
  <si>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</si>
  <si>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</si>
  <si>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</si>
  <si>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</si>
  <si>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</si>
  <si>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</si>
  <si>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</si>
  <si>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</si>
  <si>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</si>
  <si>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</si>
  <si>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</si>
  <si>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</si>
  <si>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</si>
  <si>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</si>
  <si>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</si>
  <si>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</si>
  <si>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</si>
  <si>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</si>
  <si>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</si>
  <si>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</si>
  <si>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</si>
  <si>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</si>
  <si>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</si>
  <si>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</si>
  <si>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</si>
  <si>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</si>
  <si>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</si>
  <si>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</si>
  <si>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</si>
  <si>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</si>
  <si>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</si>
  <si>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</si>
  <si>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</si>
  <si>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</si>
  <si>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</si>
  <si>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</si>
  <si>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</si>
  <si>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</si>
  <si>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</si>
  <si>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</si>
  <si>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</si>
  <si>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</si>
  <si>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</si>
  <si>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</si>
  <si>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</si>
  <si>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</si>
  <si>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</si>
  <si>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</si>
  <si>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</si>
  <si>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</si>
  <si>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</si>
  <si>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</si>
  <si>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</si>
  <si>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</si>
  <si>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</si>
  <si>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</si>
  <si>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</si>
  <si>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</si>
  <si>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</si>
  <si>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</si>
  <si>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</si>
  <si>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</si>
  <si>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</si>
  <si>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</si>
  <si>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</si>
  <si>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</si>
  <si>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</si>
  <si>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</si>
  <si>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</si>
  <si>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</si>
  <si>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</si>
  <si>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</si>
  <si>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</si>
  <si>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</si>
  <si>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</si>
  <si>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</si>
  <si>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</si>
  <si>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</si>
  <si>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</si>
  <si>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</si>
  <si>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</si>
  <si>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</si>
  <si>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</si>
  <si>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</si>
  <si>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</si>
  <si>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</si>
  <si>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</si>
  <si>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</si>
  <si>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</si>
  <si>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</si>
  <si>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</si>
  <si>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</si>
  <si>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</si>
  <si>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</si>
  <si>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</si>
  <si>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</si>
  <si>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</si>
  <si>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</si>
  <si>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</si>
  <si>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</si>
  <si>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</si>
  <si>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</si>
  <si>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</si>
  <si>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</si>
  <si>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</si>
  <si>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</si>
  <si>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</si>
  <si>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</si>
  <si>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</si>
  <si>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</si>
  <si>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</si>
  <si>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</si>
  <si>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</si>
  <si>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</si>
  <si>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</si>
  <si>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</si>
  <si>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</si>
  <si>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</si>
  <si>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</si>
  <si>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</si>
  <si>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</si>
  <si>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</si>
  <si>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</si>
  <si>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</si>
  <si>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</si>
  <si>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</si>
  <si>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</si>
  <si>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</si>
  <si>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</si>
  <si>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</si>
  <si>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</si>
  <si>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</si>
  <si>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</si>
  <si>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</si>
  <si>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</si>
  <si>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</si>
  <si>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</si>
  <si>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</si>
  <si>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</si>
  <si>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</si>
  <si>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</si>
  <si>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</si>
  <si>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</si>
  <si>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</si>
  <si>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</si>
  <si>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</si>
  <si>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</si>
  <si>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</si>
  <si>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</si>
  <si>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</si>
  <si>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</si>
  <si>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</si>
  <si>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</si>
  <si>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</si>
  <si>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</si>
  <si>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</si>
  <si>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</si>
  <si>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</si>
  <si>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</si>
  <si>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</si>
  <si>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</si>
  <si>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</si>
  <si>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</si>
  <si>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</si>
  <si>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</si>
  <si>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</si>
  <si>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</si>
  <si>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</si>
  <si>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</si>
  <si>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</si>
  <si>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</si>
  <si>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</si>
  <si>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</si>
  <si>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</si>
  <si>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</si>
  <si>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</si>
  <si>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</si>
  <si>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</si>
  <si>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</si>
  <si>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</si>
  <si>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</si>
  <si>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</si>
  <si>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</si>
  <si>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</si>
  <si>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</si>
  <si>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</si>
  <si>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</si>
  <si>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</si>
  <si>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</si>
  <si>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</si>
  <si>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</si>
  <si>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</si>
  <si>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</si>
  <si>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</si>
  <si>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</si>
  <si>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</si>
  <si>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</si>
  <si>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</si>
  <si>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</si>
  <si>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</si>
  <si>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</si>
  <si>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</si>
  <si>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</si>
  <si>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</si>
  <si>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</si>
  <si>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</si>
  <si>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</si>
  <si>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</si>
  <si>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</si>
  <si>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</si>
  <si>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</si>
  <si>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</si>
  <si>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</si>
  <si>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</si>
  <si>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</si>
  <si>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</si>
  <si>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</si>
  <si>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</si>
  <si>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</si>
  <si>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</si>
  <si>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</si>
  <si>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</si>
  <si>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</si>
  <si>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</si>
  <si>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</si>
  <si>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</si>
  <si>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</si>
  <si>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</si>
  <si>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</si>
  <si>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</si>
  <si>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</si>
  <si>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</si>
  <si>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</si>
  <si>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</si>
  <si>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</si>
  <si>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</si>
  <si>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</si>
  <si>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</si>
  <si>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</si>
  <si>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</si>
  <si>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</si>
  <si>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</si>
  <si>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</si>
  <si>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</si>
  <si>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</si>
  <si>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</si>
  <si>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</si>
  <si>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</si>
  <si>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</si>
  <si>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</si>
  <si>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</si>
  <si>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</si>
  <si>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</si>
  <si>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</si>
  <si>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</si>
  <si>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</si>
  <si>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</si>
  <si>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</si>
  <si>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</si>
  <si>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</si>
  <si>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</si>
  <si>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</si>
  <si>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</si>
  <si>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</si>
  <si>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</si>
  <si>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</si>
  <si>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</si>
  <si>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</si>
  <si>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</si>
  <si>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</si>
  <si>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</si>
  <si>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</si>
  <si>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</si>
  <si>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</si>
  <si>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</si>
  <si>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</si>
  <si>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</si>
  <si>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</si>
  <si>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</si>
  <si>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</si>
  <si>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</si>
  <si>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</si>
  <si>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</si>
  <si>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</si>
  <si>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</si>
  <si>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</si>
  <si>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</si>
  <si>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</si>
  <si>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</si>
  <si>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</si>
  <si>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</si>
  <si>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</si>
  <si>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</si>
  <si>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</si>
  <si>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</si>
  <si>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</si>
  <si>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</si>
  <si>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</si>
  <si>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</si>
  <si>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</si>
  <si>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</si>
  <si>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</si>
  <si>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</si>
  <si>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</si>
  <si>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</si>
  <si>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</si>
  <si>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</si>
  <si>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</si>
  <si>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</si>
  <si>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</si>
  <si>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</si>
  <si>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</si>
  <si>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</si>
  <si>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</si>
  <si>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</si>
  <si>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</si>
  <si>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</si>
  <si>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</si>
  <si>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</si>
  <si>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</si>
  <si>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</si>
  <si>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</si>
  <si>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</si>
  <si>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</si>
  <si>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</si>
  <si>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</si>
  <si>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</si>
  <si>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</si>
  <si>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</si>
  <si>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</si>
  <si>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</si>
  <si>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</si>
  <si>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</si>
  <si>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</si>
  <si>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</si>
  <si>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</si>
  <si>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</si>
  <si>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</si>
  <si>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</si>
  <si>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</si>
  <si>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</si>
  <si>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</si>
  <si>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</si>
  <si>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</si>
  <si>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</si>
  <si>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</si>
  <si>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</si>
  <si>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</si>
  <si>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</si>
  <si>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</si>
  <si>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</si>
  <si>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</si>
  <si>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</si>
  <si>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</si>
  <si>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</si>
  <si>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</si>
  <si>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</si>
  <si>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</si>
  <si>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</si>
  <si>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</si>
  <si>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</si>
  <si>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</si>
  <si>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</si>
  <si>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</si>
  <si>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</si>
  <si>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</si>
  <si>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</si>
  <si>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</si>
  <si>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</si>
  <si>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</si>
  <si>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</si>
  <si>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</si>
  <si>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</si>
  <si>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</si>
  <si>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</si>
  <si>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</si>
  <si>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</si>
  <si>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</si>
  <si>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</si>
  <si>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</si>
  <si>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</si>
  <si>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</si>
  <si>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</si>
  <si>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</si>
  <si>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</si>
  <si>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</si>
  <si>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</si>
  <si>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</si>
  <si>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</si>
  <si>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</si>
  <si>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</si>
  <si>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</si>
  <si>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</si>
  <si>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</si>
  <si>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</si>
  <si>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</si>
  <si>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</si>
  <si>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</si>
  <si>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</si>
  <si>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</si>
  <si>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</si>
  <si>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</si>
  <si>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</si>
  <si>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</si>
  <si>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</si>
  <si>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</si>
  <si>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</si>
  <si>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</si>
  <si>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</si>
  <si>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</si>
  <si>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</si>
  <si>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</si>
  <si>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</si>
  <si>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</si>
  <si>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</si>
  <si>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</si>
  <si>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</si>
  <si>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</si>
  <si>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</si>
  <si>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</si>
  <si>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</si>
  <si>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</si>
  <si>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</si>
  <si>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</si>
  <si>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</si>
  <si>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</si>
  <si>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</si>
  <si>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</si>
  <si>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</si>
  <si>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</si>
  <si>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</si>
  <si>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</si>
  <si>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</si>
  <si>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</si>
  <si>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</si>
  <si>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</si>
  <si>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</si>
  <si>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</si>
  <si>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</si>
  <si>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</si>
  <si>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</si>
  <si>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</si>
  <si>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</si>
  <si>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</si>
  <si>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</si>
  <si>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</si>
  <si>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</si>
  <si>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</si>
  <si>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</si>
  <si>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</si>
  <si>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</si>
  <si>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</si>
  <si>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</si>
  <si>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</si>
  <si>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</si>
  <si>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</si>
  <si>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</si>
  <si>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</si>
  <si>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</si>
  <si>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</si>
  <si>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</si>
  <si>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</si>
  <si>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</si>
  <si>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</si>
  <si>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</si>
  <si>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</si>
  <si>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</si>
  <si>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</si>
  <si>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</si>
  <si>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</si>
  <si>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</si>
  <si>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</si>
  <si>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</si>
  <si>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</si>
  <si>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</si>
  <si>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</si>
  <si>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</si>
  <si>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</si>
  <si>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</si>
  <si>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</si>
  <si>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</si>
  <si>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</si>
  <si>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</si>
  <si>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</si>
  <si>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</si>
  <si>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</si>
  <si>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</si>
  <si>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</si>
  <si>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</si>
  <si>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</si>
  <si>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</si>
  <si>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</si>
  <si>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</si>
  <si>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</si>
  <si>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</si>
  <si>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</si>
  <si>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</si>
  <si>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</si>
  <si>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</si>
  <si>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</si>
  <si>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</si>
  <si>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</si>
  <si>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</si>
  <si>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</si>
  <si>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</si>
  <si>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</si>
  <si>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</si>
  <si>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</si>
  <si>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</si>
  <si>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</si>
  <si>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</si>
  <si>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</si>
  <si>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</si>
  <si>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</si>
  <si>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</si>
  <si>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</si>
  <si>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</si>
  <si>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</si>
  <si>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</si>
  <si>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</si>
  <si>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</si>
  <si>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</si>
  <si>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</si>
  <si>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</si>
  <si>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</si>
  <si>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</si>
  <si>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</si>
  <si>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</si>
  <si>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</si>
  <si>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</si>
  <si>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</si>
  <si>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</si>
  <si>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</si>
  <si>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</si>
  <si>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</si>
  <si>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</si>
  <si>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</si>
  <si>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</si>
  <si>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</si>
  <si>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</si>
  <si>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</si>
  <si>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</si>
  <si>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</si>
  <si>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</si>
  <si>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</si>
  <si>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</si>
  <si>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</si>
  <si>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</si>
  <si>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</si>
  <si>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</si>
  <si>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</si>
  <si>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</si>
  <si>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</si>
  <si>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</si>
  <si>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</si>
  <si>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</si>
  <si>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</si>
  <si>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</si>
  <si>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</si>
  <si>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</si>
  <si>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</si>
  <si>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</si>
  <si>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</si>
  <si>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</si>
  <si>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</si>
  <si>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</si>
  <si>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</si>
  <si>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</si>
  <si>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</si>
  <si>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</si>
  <si>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</si>
  <si>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</si>
  <si>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</si>
  <si>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</si>
  <si>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</si>
  <si>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</si>
  <si>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</si>
  <si>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</si>
  <si>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</si>
  <si>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</si>
  <si>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</si>
  <si>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</si>
  <si>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</si>
  <si>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</si>
  <si>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</si>
  <si>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</si>
  <si>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</si>
  <si>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</si>
  <si>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</si>
  <si>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</si>
  <si>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</si>
  <si>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</si>
  <si>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</si>
  <si>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</si>
  <si>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</si>
  <si>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</si>
  <si>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</si>
  <si>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</si>
  <si>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</si>
  <si>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</si>
  <si>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</si>
  <si>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</si>
  <si>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</si>
  <si>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</si>
  <si>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</si>
  <si>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</si>
  <si>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</si>
  <si>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</si>
  <si>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</si>
  <si>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</si>
  <si>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</si>
  <si>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</si>
  <si>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</si>
  <si>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</si>
  <si>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</si>
  <si>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</si>
  <si>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</si>
  <si>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</si>
  <si>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</si>
  <si>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</si>
  <si>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</si>
  <si>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</si>
  <si>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</si>
  <si>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</si>
  <si>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</si>
  <si>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</si>
  <si>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</si>
  <si>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</si>
  <si>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</si>
  <si>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</si>
  <si>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</si>
  <si>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</si>
  <si>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</si>
  <si>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</si>
  <si>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</si>
  <si>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</si>
  <si>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</si>
  <si>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</si>
  <si>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</si>
  <si>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</si>
  <si>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</si>
  <si>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</si>
  <si>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</si>
  <si>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</si>
  <si>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</si>
  <si>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</si>
  <si>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</si>
  <si>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</si>
  <si>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</si>
  <si>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</si>
  <si>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</si>
  <si>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</si>
  <si>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</si>
  <si>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</si>
  <si>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</si>
  <si>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</si>
  <si>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</si>
  <si>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</si>
  <si>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</si>
  <si>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</si>
  <si>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</si>
  <si>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</si>
  <si>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</si>
  <si>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</si>
  <si>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</si>
  <si>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</si>
  <si>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</si>
  <si>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</si>
  <si>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</si>
  <si>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</si>
  <si>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</si>
  <si>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</si>
  <si>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</si>
  <si>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</si>
  <si>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</si>
  <si>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</si>
  <si>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</si>
  <si>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</si>
  <si>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</si>
  <si>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</si>
  <si>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</si>
  <si>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</si>
  <si>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</si>
  <si>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</si>
  <si>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</si>
  <si>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</si>
  <si>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</si>
  <si>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</si>
  <si>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</si>
  <si>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</si>
  <si>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</si>
  <si>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</si>
  <si>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</si>
  <si>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</si>
  <si>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</si>
  <si>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</si>
  <si>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</si>
  <si>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</si>
  <si>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</si>
  <si>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</si>
  <si>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</si>
  <si>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</si>
  <si>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</si>
  <si>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</si>
  <si>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</si>
  <si>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</si>
  <si>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</si>
  <si>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</si>
  <si>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</si>
  <si>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</si>
  <si>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</si>
  <si>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</si>
  <si>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</si>
  <si>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</si>
  <si>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</si>
  <si>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</si>
  <si>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</si>
  <si>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</si>
  <si>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</si>
  <si>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</si>
  <si>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</si>
  <si>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</si>
  <si>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</si>
  <si>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</si>
  <si>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</si>
  <si>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</si>
  <si>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</si>
  <si>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</si>
  <si>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</si>
  <si>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</si>
  <si>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</si>
  <si>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</si>
  <si>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</si>
  <si>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</si>
  <si>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</si>
  <si>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</si>
  <si>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</si>
  <si>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</si>
  <si>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</si>
  <si>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</si>
  <si>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</si>
  <si>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</si>
  <si>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</si>
  <si>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</si>
  <si>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</si>
  <si>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</si>
  <si>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</si>
  <si>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</si>
  <si>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</si>
  <si>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</si>
  <si>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</si>
  <si>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</si>
  <si>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</si>
  <si>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</si>
  <si>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</si>
  <si>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</si>
  <si>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</si>
  <si>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</si>
  <si>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</si>
  <si>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</si>
  <si>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</si>
  <si>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</si>
  <si>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</si>
  <si>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</si>
  <si>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</si>
  <si>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</si>
  <si>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</si>
  <si>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</si>
  <si>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</si>
  <si>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</si>
  <si>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</si>
  <si>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</si>
  <si>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</si>
  <si>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</si>
  <si>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</si>
  <si>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</si>
  <si>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</si>
  <si>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</si>
  <si>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</si>
  <si>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</si>
  <si>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</si>
  <si>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</si>
  <si>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</si>
  <si>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</si>
  <si>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</si>
  <si>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</si>
  <si>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</si>
  <si>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</si>
  <si>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</si>
  <si>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</si>
  <si>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</si>
  <si>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</si>
  <si>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</si>
  <si>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</si>
  <si>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</si>
  <si>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</si>
  <si>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</si>
  <si>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</si>
  <si>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</si>
  <si>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</si>
  <si>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</si>
  <si>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</si>
  <si>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</si>
  <si>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</si>
  <si>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</si>
  <si>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</si>
  <si>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</si>
  <si>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</si>
  <si>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</si>
  <si>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</si>
  <si>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</si>
  <si>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</si>
  <si>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</si>
  <si>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</si>
  <si>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</si>
  <si>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</si>
  <si>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</si>
  <si>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</si>
  <si>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</si>
  <si>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</si>
  <si>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</si>
  <si>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</si>
  <si>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</si>
  <si>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</si>
  <si>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</si>
  <si>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</si>
  <si>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</si>
  <si>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</si>
  <si>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</si>
  <si>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</si>
  <si>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</si>
  <si>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</si>
  <si>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</si>
  <si>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</si>
  <si>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</si>
  <si>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</si>
  <si>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</si>
  <si>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</si>
  <si>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</si>
  <si>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</si>
  <si>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</si>
  <si>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</si>
  <si>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</si>
  <si>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</si>
  <si>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</si>
  <si>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</si>
  <si>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</si>
  <si>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</si>
  <si>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</si>
  <si>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</si>
  <si>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</si>
  <si>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</si>
  <si>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</si>
  <si>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</si>
  <si>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</si>
  <si>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</si>
  <si>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</si>
  <si>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</si>
  <si>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</si>
  <si>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</si>
  <si>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</si>
  <si>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</si>
  <si>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</si>
  <si>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</si>
  <si>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</si>
  <si>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</si>
  <si>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</si>
  <si>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</si>
  <si>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</si>
  <si>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</si>
  <si>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</si>
  <si>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</si>
  <si>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</si>
  <si>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</si>
  <si>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</si>
  <si>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</si>
  <si>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</si>
  <si>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</si>
  <si>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</si>
  <si>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</si>
  <si>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</si>
  <si>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</si>
  <si>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</si>
  <si>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</si>
  <si>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</si>
  <si>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</si>
  <si>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</si>
  <si>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</si>
  <si>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</si>
  <si>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</si>
  <si>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</si>
  <si>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</si>
  <si>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</si>
  <si>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</si>
  <si>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</si>
  <si>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</si>
  <si>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</si>
  <si>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</si>
  <si>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</si>
  <si>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</si>
  <si>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</si>
  <si>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</si>
  <si>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</si>
  <si>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</si>
  <si>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</si>
  <si>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</si>
  <si>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</si>
  <si>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</si>
  <si>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</si>
  <si>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</si>
  <si>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</si>
  <si>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</si>
  <si>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</si>
  <si>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</si>
  <si>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</si>
  <si>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</si>
  <si>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</si>
  <si>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</si>
  <si>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</si>
  <si>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</si>
  <si>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</si>
  <si>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</si>
  <si>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</si>
  <si>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</si>
  <si>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</si>
  <si>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</si>
  <si>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</si>
  <si>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</si>
  <si>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</si>
  <si>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</si>
  <si>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</si>
  <si>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</si>
  <si>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</si>
  <si>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</si>
  <si>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</si>
  <si>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</si>
  <si>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</si>
  <si>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</si>
  <si>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</si>
  <si>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</si>
  <si>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</si>
  <si>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</si>
  <si>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</si>
  <si>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</si>
  <si>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</si>
  <si>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</si>
  <si>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</si>
  <si>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</si>
  <si>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</si>
  <si>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</si>
  <si>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</si>
  <si>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</si>
  <si>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</si>
  <si>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</si>
  <si>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</si>
  <si>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</si>
  <si>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</si>
  <si>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</si>
  <si>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</si>
  <si>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</si>
  <si>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</si>
  <si>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</si>
  <si>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</si>
  <si>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</si>
  <si>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</si>
  <si>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</si>
  <si>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</si>
  <si>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</si>
  <si>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</si>
  <si>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</si>
  <si>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</si>
  <si>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</si>
  <si>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</si>
  <si>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</si>
  <si>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</si>
  <si>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</si>
  <si>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</si>
  <si>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</si>
  <si>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</si>
  <si>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</si>
  <si>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</si>
  <si>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</si>
  <si>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</si>
  <si>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</si>
  <si>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</si>
  <si>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</si>
  <si>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</si>
  <si>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</si>
  <si>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</si>
  <si>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</si>
  <si>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</si>
  <si>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</si>
  <si>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</si>
  <si>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</si>
  <si>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</si>
  <si>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</si>
  <si>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</si>
  <si>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</si>
  <si>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</si>
  <si>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</si>
  <si>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</si>
  <si>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</si>
  <si>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</si>
  <si>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</si>
  <si>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</si>
  <si>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</si>
  <si>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</si>
  <si>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</si>
  <si>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</si>
  <si>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</si>
  <si>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</si>
  <si>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</si>
  <si>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</si>
  <si>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</si>
  <si>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</si>
  <si>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</si>
  <si>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</si>
  <si>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</si>
  <si>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</si>
  <si>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</si>
  <si>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</si>
  <si>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</si>
  <si>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</si>
  <si>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</si>
  <si>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</si>
  <si>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</si>
  <si>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</si>
  <si>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</si>
  <si>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</si>
  <si>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</si>
  <si>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</si>
  <si>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</si>
  <si>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</si>
  <si>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</si>
  <si>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</si>
  <si>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</si>
  <si>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</si>
  <si>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</si>
  <si>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</si>
  <si>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</si>
  <si>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</si>
  <si>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</si>
  <si>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</si>
  <si>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</si>
  <si>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</si>
  <si>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</si>
  <si>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</si>
  <si>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</si>
  <si>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</si>
  <si>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</si>
  <si>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</si>
  <si>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</si>
  <si>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</si>
  <si>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</si>
  <si>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</si>
  <si>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</si>
  <si>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</si>
  <si>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</si>
  <si>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</si>
  <si>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</si>
  <si>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</si>
  <si>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</si>
  <si>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</si>
  <si>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</si>
  <si>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</si>
  <si>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</si>
  <si>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</si>
  <si>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</si>
  <si>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</si>
  <si>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</si>
  <si>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</si>
  <si>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</si>
  <si>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</si>
  <si>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</si>
  <si>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</si>
  <si>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</si>
  <si>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</si>
  <si>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</si>
  <si>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</si>
  <si>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</si>
  <si>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</si>
  <si>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</si>
  <si>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</si>
  <si>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</si>
  <si>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</si>
  <si>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</si>
  <si>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</si>
  <si>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</si>
  <si>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</si>
  <si>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</si>
  <si>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</si>
  <si>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</si>
  <si>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</si>
  <si>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</si>
  <si>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</si>
  <si>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</si>
  <si>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</si>
  <si>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</si>
  <si>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</si>
  <si>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</si>
  <si>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</si>
  <si>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</si>
  <si>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</si>
  <si>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</si>
  <si>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</si>
  <si>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</si>
  <si>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</si>
  <si>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</si>
  <si>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</si>
  <si>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</si>
  <si>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</si>
  <si>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</si>
  <si>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</si>
  <si>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</si>
  <si>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</si>
  <si>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</si>
  <si>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</si>
  <si>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</si>
  <si>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</si>
  <si>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</si>
  <si>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</si>
  <si>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</si>
  <si>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</si>
  <si>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</si>
  <si>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</si>
  <si>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</si>
  <si>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</si>
  <si>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</si>
  <si>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</si>
  <si>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</si>
  <si>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</si>
  <si>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</si>
  <si>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</si>
  <si>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</si>
  <si>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</si>
  <si>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</si>
  <si>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</si>
  <si>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</si>
  <si>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</si>
  <si>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</si>
  <si>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</si>
  <si>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</si>
  <si>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</si>
  <si>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</si>
  <si>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</si>
  <si>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</si>
  <si>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</si>
  <si>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</si>
  <si>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</si>
  <si>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</si>
  <si>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</si>
  <si>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</si>
  <si>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</si>
  <si>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</si>
  <si>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</si>
  <si>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</si>
  <si>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</si>
  <si>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</si>
  <si>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</si>
  <si>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</si>
  <si>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</si>
  <si>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</si>
  <si>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</si>
  <si>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</si>
  <si>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</si>
  <si>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</si>
  <si>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</si>
  <si>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</si>
  <si>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</si>
  <si>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</si>
  <si>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</si>
  <si>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</si>
  <si>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</si>
  <si>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</si>
  <si>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</si>
  <si>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</si>
  <si>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</si>
  <si>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</si>
  <si>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</si>
  <si>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</si>
  <si>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</si>
  <si>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</si>
  <si>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</si>
  <si>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</si>
  <si>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</si>
  <si>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</si>
  <si>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</si>
  <si>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</si>
  <si>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</si>
  <si>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</si>
  <si>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</si>
  <si>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</si>
  <si>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</si>
  <si>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</si>
  <si>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</si>
  <si>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</si>
  <si>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</si>
  <si>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</si>
  <si>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</si>
  <si>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</si>
  <si>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</si>
  <si>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</si>
  <si>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</si>
  <si>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</si>
  <si>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</si>
  <si>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</si>
  <si>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</si>
  <si>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</si>
  <si>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</si>
  <si>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</si>
  <si>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</si>
  <si>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</si>
  <si>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</si>
  <si>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</si>
  <si>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</si>
  <si>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</si>
  <si>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</si>
  <si>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</si>
  <si>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</si>
  <si>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</si>
  <si>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</si>
  <si>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</si>
  <si>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</si>
  <si>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</si>
  <si>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</si>
  <si>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</si>
  <si>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</si>
  <si>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</si>
  <si>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</si>
  <si>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</si>
  <si>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</si>
  <si>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</si>
  <si>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</si>
  <si>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</si>
  <si>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</si>
  <si>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</si>
  <si>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</si>
  <si>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</si>
  <si>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</si>
  <si>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</si>
  <si>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</si>
  <si>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</si>
  <si>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</si>
  <si>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</si>
  <si>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</si>
  <si>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</si>
  <si>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</si>
  <si>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</si>
  <si>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</si>
  <si>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</si>
  <si>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</si>
  <si>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</si>
  <si>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</si>
  <si>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</si>
  <si>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</si>
  <si>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</si>
  <si>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</si>
  <si>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</si>
  <si>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</si>
  <si>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</si>
  <si>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</si>
  <si>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</si>
  <si>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</si>
  <si>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</si>
  <si>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</si>
  <si>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</si>
  <si>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</si>
  <si>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</si>
  <si>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</si>
  <si>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</si>
  <si>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</si>
  <si>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</si>
  <si>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</si>
  <si>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</si>
  <si>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</si>
  <si>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</si>
  <si>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</si>
  <si>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</si>
  <si>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</si>
  <si>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</si>
  <si>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</si>
  <si>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</si>
  <si>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</si>
  <si>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</si>
  <si>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</si>
  <si>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</si>
  <si>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</si>
  <si>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</si>
  <si>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</si>
  <si>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</si>
  <si>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</si>
  <si>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</si>
  <si>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</si>
  <si>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</si>
  <si>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</si>
  <si>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</si>
  <si>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</si>
  <si>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</si>
  <si>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</si>
  <si>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</si>
  <si>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</si>
  <si>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</si>
  <si>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</si>
  <si>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</si>
  <si>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</si>
  <si>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</si>
  <si>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</si>
  <si>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</si>
  <si>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</si>
  <si>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</si>
  <si>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</si>
  <si>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</si>
  <si>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</si>
  <si>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</si>
  <si>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</si>
  <si>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</si>
  <si>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</si>
  <si>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</si>
  <si>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</si>
  <si>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</si>
  <si>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</si>
  <si>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</si>
  <si>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</si>
  <si>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</si>
  <si>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</si>
  <si>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</si>
  <si>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</si>
  <si>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</si>
  <si>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</si>
  <si>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</si>
  <si>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</si>
  <si>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</si>
  <si>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</si>
  <si>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</si>
  <si>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</si>
  <si>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</si>
  <si>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</si>
  <si>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</si>
  <si>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</si>
  <si>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</si>
  <si>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</si>
  <si>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</si>
  <si>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</si>
  <si>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</si>
  <si>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</si>
  <si>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</si>
  <si>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</si>
  <si>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</si>
  <si>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</si>
  <si>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</si>
  <si>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</si>
  <si>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</si>
  <si>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</si>
  <si>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</si>
  <si>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</si>
  <si>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</si>
  <si>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</si>
  <si>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</si>
  <si>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</si>
  <si>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</si>
  <si>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</si>
  <si>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</si>
  <si>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</si>
  <si>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</si>
  <si>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</si>
  <si>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</si>
  <si>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</si>
  <si>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</si>
  <si>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</si>
  <si>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</si>
  <si>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</si>
  <si>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</si>
  <si>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</si>
  <si>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</si>
  <si>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</si>
  <si>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</si>
  <si>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</si>
  <si>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</si>
  <si>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</si>
  <si>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</si>
  <si>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</si>
  <si>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</si>
  <si>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</si>
  <si>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</si>
  <si>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</si>
  <si>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</si>
  <si>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</si>
  <si>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</si>
  <si>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</si>
  <si>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</si>
  <si>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</si>
  <si>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</si>
  <si>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</si>
  <si>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</si>
  <si>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</si>
  <si>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</si>
  <si>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</si>
  <si>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</si>
  <si>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</si>
  <si>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</si>
  <si>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</si>
  <si>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</si>
  <si>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</si>
  <si>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</si>
  <si>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</si>
  <si>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</si>
  <si>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</si>
  <si>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</si>
  <si>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</si>
  <si>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</si>
  <si>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</si>
  <si>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</si>
  <si>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</si>
  <si>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</si>
  <si>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</si>
  <si>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</si>
  <si>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</si>
  <si>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</si>
  <si>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</si>
  <si>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</si>
  <si>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</si>
  <si>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</si>
  <si>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</si>
  <si>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</si>
  <si>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</si>
  <si>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</si>
  <si>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</si>
  <si>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</si>
  <si>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</si>
  <si>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</si>
  <si>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</si>
  <si>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</si>
  <si>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</si>
  <si>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</si>
  <si>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</si>
  <si>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</si>
  <si>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</si>
  <si>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</si>
  <si>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</si>
  <si>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</si>
  <si>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</si>
  <si>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</si>
  <si>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</si>
  <si>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</si>
  <si>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</si>
  <si>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</si>
  <si>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</si>
  <si>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</si>
  <si>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</si>
  <si>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</si>
  <si>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</si>
  <si>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</si>
  <si>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</si>
  <si>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</si>
  <si>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</si>
  <si>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</si>
  <si>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</si>
  <si>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</si>
  <si>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</si>
  <si>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</si>
  <si>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</si>
  <si>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</si>
  <si>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</si>
  <si>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</si>
  <si>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</si>
  <si>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</si>
  <si>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</si>
  <si>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</si>
  <si>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</si>
  <si>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</si>
  <si>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</si>
  <si>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</si>
  <si>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</si>
  <si>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</si>
  <si>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</si>
  <si>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</si>
  <si>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</si>
  <si>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</si>
  <si>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</si>
  <si>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</si>
  <si>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</si>
  <si>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</si>
  <si>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</si>
  <si>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</si>
  <si>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</si>
  <si>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</si>
  <si>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</si>
  <si>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</si>
  <si>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</si>
  <si>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</si>
  <si>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</si>
  <si>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</si>
  <si>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</si>
  <si>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</si>
  <si>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</si>
  <si>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</si>
  <si>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</si>
  <si>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</si>
  <si>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</si>
  <si>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</si>
  <si>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</si>
  <si>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</si>
  <si>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</si>
  <si>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</si>
  <si>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</si>
  <si>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</si>
  <si>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</si>
  <si>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</si>
  <si>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</si>
  <si>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</si>
  <si>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</si>
  <si>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</si>
  <si>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</si>
  <si>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</si>
  <si>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</si>
  <si>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</si>
  <si>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</si>
  <si>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</si>
  <si>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</si>
  <si>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</si>
  <si>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</si>
  <si>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</si>
  <si>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</si>
  <si>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</si>
  <si>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</si>
  <si>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</si>
  <si>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</si>
  <si>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</si>
  <si>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</si>
  <si>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</si>
  <si>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</si>
  <si>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</si>
  <si>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</si>
  <si>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</si>
  <si>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</si>
  <si>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</si>
  <si>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</si>
  <si>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</si>
  <si>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</si>
  <si>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</si>
  <si>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</si>
  <si>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</si>
  <si>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</si>
  <si>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</si>
  <si>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</si>
  <si>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</si>
  <si>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</si>
  <si>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</si>
  <si>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</si>
  <si>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</si>
  <si>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</si>
  <si>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</si>
  <si>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</si>
  <si>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</si>
  <si>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</si>
  <si>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</si>
  <si>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</si>
  <si>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</si>
  <si>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</si>
  <si>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</si>
  <si>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</si>
  <si>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</si>
  <si>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</si>
  <si>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</si>
  <si>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</si>
  <si>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</si>
  <si>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</si>
  <si>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</si>
  <si>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</si>
  <si>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</si>
  <si>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</si>
  <si>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</si>
  <si>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</si>
  <si>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</si>
  <si>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</si>
  <si>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</si>
  <si>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</si>
  <si>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</si>
  <si>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</si>
  <si>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</si>
  <si>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</si>
  <si>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</si>
  <si>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</si>
  <si>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</si>
  <si>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</si>
  <si>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</si>
  <si>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</si>
  <si>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</si>
  <si>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</si>
  <si>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</si>
  <si>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</si>
  <si>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</si>
  <si>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</si>
  <si>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</si>
  <si>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</si>
  <si>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</si>
  <si>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</si>
  <si>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</si>
  <si>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</si>
  <si>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</si>
  <si>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</si>
  <si>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</si>
  <si>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</si>
  <si>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</si>
  <si>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</si>
  <si>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</si>
  <si>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</si>
  <si>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</si>
  <si>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</si>
  <si>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</si>
  <si>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</si>
  <si>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</si>
  <si>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</si>
  <si>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</si>
  <si>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</si>
  <si>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</si>
  <si>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</si>
  <si>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</si>
  <si>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</si>
  <si>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</si>
  <si>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</si>
  <si>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</si>
  <si>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</si>
  <si>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</si>
  <si>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</si>
  <si>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</si>
  <si>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</si>
  <si>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</si>
  <si>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</si>
  <si>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</si>
  <si>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</si>
  <si>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</si>
  <si>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</si>
  <si>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</si>
  <si>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</si>
  <si>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</si>
  <si>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</si>
  <si>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</si>
  <si>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</si>
  <si>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</si>
  <si>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</si>
  <si>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</si>
  <si>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</si>
  <si>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</si>
  <si>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</si>
  <si>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</si>
  <si>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</si>
  <si>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</si>
  <si>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</si>
  <si>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</si>
  <si>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</si>
  <si>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</si>
  <si>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</si>
  <si>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</si>
  <si>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</si>
  <si>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</si>
  <si>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</si>
  <si>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</si>
  <si>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</si>
  <si>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</si>
  <si>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</si>
  <si>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</si>
  <si>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</si>
  <si>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</si>
  <si>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</si>
  <si>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</si>
  <si>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</si>
  <si>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</si>
  <si>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</si>
  <si>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</si>
  <si>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</si>
  <si>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</si>
  <si>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</si>
  <si>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</si>
  <si>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</si>
  <si>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</si>
  <si>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</si>
  <si>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</si>
  <si>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</si>
  <si>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</si>
  <si>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</si>
  <si>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</si>
  <si>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</si>
  <si>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</si>
  <si>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</si>
  <si>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</si>
  <si>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</si>
  <si>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</si>
  <si>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</si>
  <si>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</si>
  <si>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</si>
  <si>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</si>
  <si>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</si>
  <si>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</si>
  <si>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</si>
  <si>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</si>
  <si>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</si>
  <si>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</si>
  <si>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</si>
  <si>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</si>
  <si>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</si>
  <si>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</si>
  <si>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</si>
  <si>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</si>
  <si>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</si>
  <si>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</si>
  <si>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</si>
  <si>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</si>
  <si>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</si>
  <si>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</si>
  <si>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</si>
  <si>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</si>
  <si>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</si>
  <si>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</si>
  <si>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</si>
  <si>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</si>
  <si>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</si>
  <si>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</si>
  <si>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</si>
  <si>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</si>
  <si>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</si>
  <si>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</si>
  <si>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</si>
  <si>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</si>
  <si>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</si>
  <si>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</si>
  <si>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</si>
  <si>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</si>
  <si>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</si>
  <si>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</si>
  <si>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</si>
  <si>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</si>
  <si>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</si>
  <si>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</si>
  <si>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</si>
  <si>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</si>
  <si>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</si>
  <si>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</si>
  <si>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</si>
  <si>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</si>
  <si>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</si>
  <si>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</si>
  <si>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</si>
  <si>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</si>
  <si>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</si>
  <si>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</si>
  <si>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</si>
  <si>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</si>
  <si>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</si>
  <si>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</si>
  <si>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</si>
  <si>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</si>
  <si>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</si>
  <si>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</si>
  <si>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</si>
  <si>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</si>
  <si>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</si>
  <si>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</si>
  <si>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</si>
  <si>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</si>
  <si>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</si>
  <si>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</si>
  <si>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</si>
  <si>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</si>
  <si>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</si>
  <si>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</si>
  <si>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</si>
  <si>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</si>
  <si>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</si>
  <si>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</si>
  <si>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</si>
  <si>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</si>
  <si>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</si>
  <si>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</si>
  <si>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</si>
  <si>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</si>
  <si>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</si>
  <si>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</si>
  <si>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</si>
  <si>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</si>
  <si>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</si>
  <si>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</si>
  <si>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</si>
  <si>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</si>
  <si>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</si>
  <si>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</si>
  <si>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</si>
  <si>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</si>
  <si>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</si>
  <si>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</si>
  <si>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</si>
  <si>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</si>
  <si>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</si>
  <si>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</si>
  <si>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</si>
  <si>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</si>
  <si>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</si>
  <si>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</si>
  <si>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</si>
  <si>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</si>
  <si>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</si>
  <si>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</si>
  <si>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</si>
  <si>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</si>
  <si>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</si>
  <si>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</si>
  <si>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</si>
  <si>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</si>
  <si>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</si>
  <si>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</si>
  <si>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</si>
  <si>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</si>
  <si>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</si>
  <si>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</si>
  <si>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</si>
  <si>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</si>
  <si>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</si>
  <si>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</si>
  <si>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</si>
  <si>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</si>
  <si>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</si>
  <si>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</si>
  <si>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</si>
  <si>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</si>
  <si>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</si>
  <si>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</si>
  <si>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</si>
  <si>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</si>
  <si>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</si>
  <si>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</si>
  <si>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</si>
  <si>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</si>
  <si>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</si>
  <si>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</si>
  <si>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</si>
  <si>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</si>
  <si>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</si>
  <si>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</si>
  <si>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</si>
  <si>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</si>
  <si>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</si>
  <si>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</si>
  <si>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</si>
  <si>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</si>
  <si>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</si>
  <si>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</si>
  <si>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</si>
  <si>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</si>
  <si>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</si>
  <si>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</si>
  <si>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</si>
  <si>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</si>
  <si>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</si>
  <si>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</si>
  <si>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</si>
  <si>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</si>
  <si>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</si>
  <si>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</si>
  <si>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</si>
  <si>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</si>
  <si>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</si>
  <si>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</si>
  <si>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</si>
  <si>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</si>
  <si>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</si>
  <si>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</si>
  <si>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</si>
  <si>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</si>
  <si>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</si>
  <si>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</si>
  <si>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</si>
  <si>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</si>
  <si>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</si>
  <si>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</si>
  <si>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</si>
  <si>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</si>
  <si>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</si>
  <si>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</si>
  <si>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</si>
  <si>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</si>
  <si>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</si>
  <si>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</si>
  <si>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</si>
  <si>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</si>
  <si>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</si>
  <si>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</si>
  <si>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</si>
  <si>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</si>
  <si>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</si>
  <si>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</si>
  <si>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</si>
  <si>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</si>
  <si>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</si>
  <si>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</si>
  <si>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</si>
  <si>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</si>
  <si>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</si>
  <si>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</si>
  <si>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</si>
  <si>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</si>
  <si>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</si>
  <si>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</si>
  <si>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</si>
  <si>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</si>
  <si>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</si>
  <si>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</si>
  <si>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</si>
  <si>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</si>
  <si>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</si>
  <si>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</si>
  <si>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</si>
  <si>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</si>
  <si>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</si>
  <si>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</si>
  <si>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</si>
  <si>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</si>
  <si>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</si>
  <si>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</si>
  <si>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</si>
  <si>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</si>
  <si>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</si>
  <si>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</si>
  <si>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</si>
  <si>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</si>
  <si>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</si>
  <si>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</si>
  <si>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</si>
  <si>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</si>
  <si>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</si>
  <si>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</si>
  <si>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</si>
  <si>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</si>
  <si>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</si>
  <si>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</si>
  <si>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</si>
  <si>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</si>
  <si>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</si>
  <si>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</si>
  <si>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</si>
  <si>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</si>
  <si>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</si>
  <si>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</si>
  <si>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</si>
  <si>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</si>
  <si>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</si>
  <si>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</si>
  <si>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</si>
  <si>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</si>
  <si>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</si>
  <si>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</si>
  <si>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</si>
  <si>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</si>
  <si>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</si>
  <si>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</si>
  <si>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</si>
  <si>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</si>
  <si>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</si>
  <si>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</si>
  <si>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</si>
  <si>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</si>
  <si>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</si>
  <si>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</si>
  <si>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</si>
  <si>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</si>
  <si>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</si>
  <si>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</si>
  <si>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</si>
  <si>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</si>
  <si>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</si>
  <si>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</si>
  <si>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</si>
  <si>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</si>
  <si>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</si>
  <si>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</si>
  <si>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</si>
  <si>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</si>
  <si>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</si>
  <si>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</si>
  <si>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</si>
  <si>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</si>
  <si>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</si>
  <si>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</si>
  <si>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</si>
  <si>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</si>
  <si>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</si>
  <si>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</si>
  <si>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</si>
  <si>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</si>
  <si>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</si>
  <si>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</si>
  <si>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</si>
  <si>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</si>
  <si>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</si>
  <si>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</si>
  <si>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</si>
  <si>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</si>
  <si>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</si>
  <si>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</si>
  <si>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</si>
  <si>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</si>
  <si>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</si>
  <si>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</si>
  <si>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</si>
  <si>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</si>
  <si>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</si>
  <si>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</si>
  <si>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</si>
  <si>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</si>
  <si>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</si>
  <si>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</si>
  <si>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</si>
  <si>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</si>
  <si>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</si>
  <si>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</si>
  <si>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</si>
  <si>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</si>
  <si>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</si>
  <si>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</si>
  <si>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</si>
  <si>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</si>
  <si>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</si>
  <si>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</si>
  <si>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</si>
  <si>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</si>
  <si>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</si>
  <si>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</si>
  <si>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</si>
  <si>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</si>
  <si>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</si>
  <si>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</si>
  <si>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</si>
  <si>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</si>
  <si>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</si>
  <si>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</si>
  <si>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</si>
  <si>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</si>
  <si>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</si>
  <si>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</si>
  <si>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</si>
  <si>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</si>
  <si>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</si>
  <si>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</si>
  <si>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</si>
  <si>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</si>
  <si>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</si>
  <si>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</si>
  <si>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</si>
  <si>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</si>
  <si>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</si>
  <si>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</si>
  <si>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</si>
  <si>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</si>
  <si>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</si>
  <si>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</si>
  <si>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</si>
  <si>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</si>
  <si>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</si>
  <si>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</si>
  <si>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</si>
  <si>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</si>
  <si>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</si>
  <si>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</si>
  <si>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</si>
  <si>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</si>
  <si>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</si>
  <si>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</si>
  <si>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</si>
  <si>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</si>
  <si>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</si>
  <si>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</si>
  <si>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</si>
  <si>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</si>
  <si>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</si>
  <si>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</si>
  <si>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</si>
  <si>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</si>
  <si>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</si>
  <si>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</si>
  <si>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</si>
  <si>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</si>
  <si>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</si>
  <si>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</si>
  <si>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</si>
  <si>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</si>
  <si>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</si>
  <si>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</si>
  <si>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</si>
  <si>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</si>
  <si>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</si>
  <si>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</si>
  <si>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</si>
  <si>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</si>
  <si>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</si>
  <si>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</si>
  <si>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</si>
  <si>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</si>
  <si>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</si>
  <si>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</si>
  <si>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</si>
  <si>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</si>
  <si>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</si>
  <si>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</si>
  <si>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</si>
  <si>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</si>
  <si>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</si>
  <si>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</si>
  <si>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</si>
  <si>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</si>
  <si>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</si>
  <si>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</si>
  <si>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</si>
  <si>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</si>
  <si>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</si>
  <si>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</si>
  <si>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</si>
  <si>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</si>
  <si>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</si>
  <si>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</si>
  <si>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</si>
  <si>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</si>
  <si>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</si>
  <si>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</si>
  <si>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</si>
  <si>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</si>
  <si>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</si>
  <si>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</si>
  <si>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</si>
  <si>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</si>
  <si>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</si>
  <si>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</si>
  <si>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</si>
  <si>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</si>
  <si>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</si>
  <si>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</si>
  <si>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</si>
  <si>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</si>
  <si>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</si>
  <si>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</si>
  <si>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</si>
  <si>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</si>
  <si>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</si>
  <si>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</si>
  <si>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</si>
  <si>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</si>
  <si>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</si>
  <si>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</si>
  <si>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</si>
  <si>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</si>
  <si>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</si>
  <si>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</si>
  <si>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</si>
  <si>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</si>
  <si>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</si>
  <si>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</si>
  <si>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</si>
  <si>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</si>
  <si>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</si>
  <si>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</si>
  <si>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</si>
  <si>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</si>
  <si>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</si>
  <si>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</si>
  <si>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</si>
  <si>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</si>
  <si>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</si>
  <si>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</si>
  <si>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</si>
  <si>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</si>
  <si>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</si>
  <si>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</si>
  <si>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</si>
  <si>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</si>
  <si>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</si>
  <si>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</si>
  <si>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</si>
  <si>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</si>
  <si>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</si>
  <si>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</si>
  <si>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</si>
  <si>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</si>
  <si>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</si>
  <si>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</si>
  <si>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</si>
  <si>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</si>
  <si>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</si>
  <si>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</si>
  <si>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</si>
  <si>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</si>
  <si>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</si>
  <si>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</si>
  <si>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</si>
  <si>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</si>
  <si>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</si>
  <si>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</si>
  <si>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</si>
  <si>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</si>
  <si>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</si>
  <si>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</si>
  <si>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</si>
  <si>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</si>
  <si>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</si>
  <si>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</si>
  <si>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</si>
  <si>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</si>
  <si>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</si>
  <si>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</si>
  <si>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</si>
  <si>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</si>
  <si>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</si>
  <si>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</si>
  <si>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</si>
  <si>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</si>
  <si>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</si>
  <si>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</si>
  <si>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</si>
  <si>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</si>
  <si>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</si>
  <si>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</si>
  <si>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</si>
  <si>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</si>
  <si>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</si>
  <si>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</si>
  <si>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</si>
  <si>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</si>
  <si>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</si>
  <si>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</si>
  <si>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</si>
  <si>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</si>
  <si>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</si>
  <si>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</si>
  <si>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</si>
  <si>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</si>
  <si>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</si>
  <si>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</si>
  <si>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</si>
  <si>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</si>
  <si>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</si>
  <si>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</si>
  <si>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</si>
  <si>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</si>
  <si>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</si>
  <si>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</si>
  <si>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</si>
  <si>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</si>
  <si>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</si>
  <si>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</si>
  <si>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</si>
  <si>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</si>
  <si>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</si>
  <si>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</si>
  <si>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</si>
  <si>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</si>
  <si>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</si>
  <si>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</si>
  <si>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</si>
  <si>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</si>
  <si>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</si>
  <si>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</si>
  <si>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</si>
  <si>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</si>
  <si>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</si>
  <si>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</si>
  <si>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</si>
  <si>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</si>
  <si>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</si>
  <si>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</si>
  <si>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</si>
  <si>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</si>
  <si>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</si>
  <si>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</si>
  <si>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</si>
  <si>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</si>
  <si>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</si>
  <si>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</si>
  <si>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</si>
  <si>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</si>
  <si>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</si>
  <si>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</si>
  <si>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</si>
  <si>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</si>
  <si>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</si>
  <si>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</si>
  <si>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</si>
  <si>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</si>
  <si>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</si>
  <si>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</si>
  <si>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</si>
  <si>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</si>
  <si>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</si>
  <si>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</si>
  <si>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</si>
  <si>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</si>
  <si>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</si>
  <si>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</si>
  <si>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</si>
  <si>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</si>
  <si>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</si>
  <si>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</si>
  <si>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</si>
  <si>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</si>
  <si>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</si>
  <si>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</si>
  <si>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</si>
  <si>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</si>
  <si>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</si>
  <si>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</si>
  <si>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</si>
  <si>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</si>
  <si>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</si>
  <si>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</si>
  <si>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</si>
  <si>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</si>
  <si>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</si>
  <si>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</si>
  <si>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</si>
  <si>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</si>
  <si>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</si>
  <si>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</si>
  <si>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</si>
  <si>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</si>
  <si>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</si>
  <si>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</si>
  <si>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</si>
  <si>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</si>
  <si>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</si>
  <si>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</si>
  <si>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</si>
  <si>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</si>
  <si>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</si>
  <si>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</si>
  <si>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</si>
  <si>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</si>
  <si>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</si>
  <si>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</si>
  <si>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</si>
  <si>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</si>
  <si>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</si>
  <si>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</si>
  <si>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</si>
  <si>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</si>
  <si>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</si>
  <si>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</si>
  <si>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</si>
  <si>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</si>
  <si>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</si>
  <si>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</si>
  <si>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</si>
  <si>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</si>
  <si>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</si>
  <si>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</si>
  <si>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</si>
  <si>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</si>
  <si>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</si>
  <si>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</si>
  <si>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</si>
  <si>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</si>
  <si>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</si>
  <si>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</si>
  <si>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</si>
  <si>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</si>
  <si>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</si>
  <si>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</si>
  <si>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</si>
  <si>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</si>
  <si>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</si>
  <si>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</si>
  <si>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</si>
  <si>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</si>
  <si>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</si>
  <si>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</si>
  <si>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</si>
  <si>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</si>
  <si>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</si>
  <si>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</si>
  <si>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</si>
  <si>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</si>
  <si>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</si>
  <si>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</si>
  <si>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</si>
  <si>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</si>
  <si>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</si>
  <si>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</si>
  <si>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</si>
  <si>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</si>
  <si>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</si>
  <si>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</si>
  <si>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</si>
  <si>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</si>
  <si>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</si>
  <si>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</si>
  <si>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</si>
  <si>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</si>
  <si>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</si>
  <si>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</si>
  <si>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</si>
  <si>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</si>
  <si>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</si>
  <si>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</si>
  <si>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</si>
  <si>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</si>
  <si>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</si>
  <si>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</si>
  <si>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</si>
  <si>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</si>
  <si>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</si>
  <si>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</si>
  <si>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</si>
  <si>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</si>
  <si>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</si>
  <si>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</si>
  <si>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</si>
  <si>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</si>
  <si>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</si>
  <si>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</si>
  <si>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</si>
  <si>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</si>
  <si>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</si>
  <si>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</si>
  <si>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</si>
  <si>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</si>
  <si>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</si>
  <si>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</si>
  <si>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</si>
  <si>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</si>
  <si>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</si>
  <si>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</si>
  <si>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</si>
  <si>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</si>
  <si>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</si>
  <si>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</si>
  <si>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</si>
  <si>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</si>
  <si>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</si>
  <si>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</si>
  <si>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</si>
  <si>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</si>
  <si>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</si>
  <si>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</si>
  <si>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</si>
  <si>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</si>
  <si>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</si>
  <si>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</si>
  <si>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</si>
  <si>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</si>
  <si>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</si>
  <si>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</si>
  <si>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</si>
  <si>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</si>
  <si>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</si>
  <si>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</si>
  <si>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</si>
  <si>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</si>
  <si>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</si>
  <si>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</si>
  <si>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</si>
  <si>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</si>
  <si>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</si>
  <si>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</si>
  <si>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</si>
  <si>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</si>
  <si>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</si>
  <si>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</si>
  <si>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</si>
  <si>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</si>
  <si>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</si>
  <si>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</si>
  <si>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</si>
  <si>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</si>
  <si>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</si>
  <si>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</si>
  <si>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</si>
  <si>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</si>
  <si>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</si>
  <si>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</si>
  <si>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</si>
  <si>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</si>
  <si>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</si>
  <si>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</si>
  <si>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</si>
  <si>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</si>
  <si>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</si>
  <si>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</si>
  <si>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</si>
  <si>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</si>
  <si>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</si>
  <si>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</si>
  <si>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</si>
  <si>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</si>
  <si>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</si>
  <si>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</si>
  <si>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</si>
  <si>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</si>
  <si>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</si>
  <si>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</si>
  <si>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</si>
  <si>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</si>
  <si>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</si>
  <si>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</si>
  <si>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</si>
  <si>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</si>
  <si>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</si>
  <si>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</si>
  <si>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</si>
  <si>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</si>
  <si>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</si>
  <si>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</si>
  <si>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</si>
  <si>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</si>
  <si>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</si>
  <si>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</si>
  <si>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</si>
  <si>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</si>
  <si>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</si>
  <si>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</si>
  <si>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</si>
  <si>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</si>
  <si>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</si>
  <si>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2021/12/9,2021/12/3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</si>
  <si>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</si>
  <si>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</si>
  <si>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</si>
  <si>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</si>
  <si>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</si>
  <si>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</si>
  <si>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</si>
  <si>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</si>
  <si>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</si>
  <si>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</si>
  <si>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</si>
  <si>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</si>
  <si>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</si>
  <si>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</si>
  <si>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</si>
  <si>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</si>
  <si>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</si>
  <si>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</si>
  <si>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</si>
  <si>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</si>
  <si>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</si>
  <si>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</si>
  <si>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</si>
  <si>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</si>
  <si>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</si>
  <si>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</si>
  <si>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</si>
  <si>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</si>
  <si>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</si>
  <si>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</si>
  <si>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</si>
  <si>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</si>
  <si>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</si>
  <si>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</si>
  <si>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</si>
  <si>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</si>
  <si>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</si>
  <si>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</si>
  <si>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</si>
  <si>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</si>
  <si>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</si>
  <si>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</si>
  <si>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</si>
  <si>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</si>
  <si>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</si>
  <si>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</si>
  <si>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</si>
  <si>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</si>
  <si>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</si>
  <si>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</si>
  <si>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</si>
  <si>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</si>
  <si>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</si>
  <si>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</si>
  <si>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</si>
  <si>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</si>
  <si>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</si>
  <si>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</si>
  <si>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</si>
  <si>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</si>
  <si>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</si>
  <si>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</si>
  <si>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</si>
  <si>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</si>
  <si>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</si>
  <si>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</si>
  <si>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</si>
  <si>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</si>
  <si>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</si>
  <si>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</si>
  <si>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</si>
  <si>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</si>
  <si>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</si>
  <si>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2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</si>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</sst>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8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78" fillId="0" borderId="0" xfId="0" applyFont="1" applyAlignment="1">
      <alignment horizont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169" dataDxfId="168">
  <autoFilter ref="A1:AW53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待會議" dataDxfId="119">
      <calculatedColumnFormula>IFERROR(VLOOKUP(功能_33[[#This Row],[流程]],#REF!,1,FALSE),"")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2927</v>
      </c>
      <c r="C2" s="322" t="s">
        <v>31</v>
      </c>
      <c r="D2" s="322"/>
      <c r="E2" s="322" t="s">
        <v>2876</v>
      </c>
      <c r="F2" s="435"/>
      <c r="G2" s="322" t="s">
        <v>2911</v>
      </c>
      <c r="H2" s="322"/>
      <c r="I2" s="324" t="s">
        <v>32</v>
      </c>
      <c r="J2" s="322"/>
      <c r="K2" s="322" t="s">
        <v>2912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2872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2978</v>
      </c>
      <c r="C2" s="322" t="s">
        <v>31</v>
      </c>
      <c r="D2" s="324"/>
      <c r="E2" s="324" t="s">
        <v>2979</v>
      </c>
      <c r="F2" s="324"/>
      <c r="G2" s="322" t="s">
        <v>2980</v>
      </c>
      <c r="H2" s="322"/>
      <c r="I2" s="324" t="s">
        <v>32</v>
      </c>
      <c r="J2" s="324"/>
      <c r="K2" s="324" t="s">
        <v>2981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2982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3030</v>
      </c>
      <c r="E1" s="166" t="s">
        <v>3031</v>
      </c>
      <c r="F1" s="166" t="s">
        <v>3032</v>
      </c>
      <c r="G1" s="166" t="s">
        <v>2979</v>
      </c>
      <c r="H1" s="166" t="s">
        <v>3033</v>
      </c>
      <c r="I1" s="461" t="s">
        <v>3034</v>
      </c>
      <c r="K1" s="472" t="s">
        <v>3016</v>
      </c>
      <c r="M1" s="472" t="s">
        <v>3035</v>
      </c>
      <c r="O1" s="166" t="s">
        <v>3036</v>
      </c>
      <c r="P1" s="166" t="s">
        <v>3037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2929</v>
      </c>
      <c r="L3" s="461" t="s">
        <v>2929</v>
      </c>
      <c r="N3" s="166" t="s">
        <v>2929</v>
      </c>
    </row>
    <row r="4" spans="1:16" x14ac:dyDescent="0.3">
      <c r="B4" s="166" t="s">
        <v>2932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2929</v>
      </c>
      <c r="L4" s="461" t="s">
        <v>2929</v>
      </c>
      <c r="N4" s="166" t="s">
        <v>2929</v>
      </c>
    </row>
    <row r="5" spans="1:16" x14ac:dyDescent="0.3">
      <c r="B5" s="166" t="s">
        <v>2934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2929</v>
      </c>
      <c r="L5" s="461" t="s">
        <v>2929</v>
      </c>
      <c r="N5" s="166" t="s">
        <v>2929</v>
      </c>
    </row>
    <row r="6" spans="1:16" x14ac:dyDescent="0.3">
      <c r="B6" s="166" t="s">
        <v>2933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2929</v>
      </c>
      <c r="L6" s="461" t="s">
        <v>2929</v>
      </c>
      <c r="N6" s="166" t="s">
        <v>2929</v>
      </c>
    </row>
    <row r="7" spans="1:16" x14ac:dyDescent="0.3">
      <c r="B7" s="166" t="s">
        <v>3008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2929</v>
      </c>
      <c r="L7" s="461" t="s">
        <v>2929</v>
      </c>
      <c r="N7" s="166" t="s">
        <v>2929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2929</v>
      </c>
      <c r="L8" s="461" t="s">
        <v>2929</v>
      </c>
      <c r="N8" s="166" t="s">
        <v>2929</v>
      </c>
    </row>
    <row r="9" spans="1:16" x14ac:dyDescent="0.3">
      <c r="B9" s="166" t="s">
        <v>2930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1512</v>
      </c>
      <c r="J9" s="461">
        <v>2</v>
      </c>
      <c r="L9" s="461" t="s">
        <v>2929</v>
      </c>
      <c r="N9" s="166" t="s">
        <v>2929</v>
      </c>
    </row>
    <row r="10" spans="1:16" x14ac:dyDescent="0.3">
      <c r="B10" s="166" t="s">
        <v>2931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2929</v>
      </c>
      <c r="K10" s="461" t="s">
        <v>1512</v>
      </c>
      <c r="L10" s="461">
        <v>20</v>
      </c>
      <c r="N10" s="166" t="s">
        <v>2929</v>
      </c>
    </row>
    <row r="11" spans="1:16" x14ac:dyDescent="0.3">
      <c r="B11" s="166" t="s">
        <v>2983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1512</v>
      </c>
      <c r="J11" s="461">
        <v>10</v>
      </c>
      <c r="L11" s="461" t="s">
        <v>2929</v>
      </c>
      <c r="N11" s="166" t="s">
        <v>2929</v>
      </c>
    </row>
    <row r="12" spans="1:16" x14ac:dyDescent="0.3">
      <c r="B12" s="166" t="s">
        <v>2984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2929</v>
      </c>
      <c r="K12" s="461" t="s">
        <v>1512</v>
      </c>
      <c r="L12" s="461">
        <v>19</v>
      </c>
      <c r="N12" s="166" t="s">
        <v>2929</v>
      </c>
    </row>
    <row r="13" spans="1:16" x14ac:dyDescent="0.3">
      <c r="B13" s="166" t="s">
        <v>2985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1512</v>
      </c>
      <c r="J13" s="461">
        <v>9</v>
      </c>
      <c r="L13" s="461" t="s">
        <v>2929</v>
      </c>
      <c r="N13" s="166" t="s">
        <v>2929</v>
      </c>
    </row>
    <row r="14" spans="1:16" x14ac:dyDescent="0.3">
      <c r="B14" s="166" t="s">
        <v>2986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1512</v>
      </c>
      <c r="J14" s="461">
        <v>6</v>
      </c>
      <c r="L14" s="461" t="s">
        <v>2929</v>
      </c>
      <c r="N14" s="166" t="s">
        <v>2929</v>
      </c>
    </row>
    <row r="15" spans="1:16" x14ac:dyDescent="0.3">
      <c r="B15" s="166" t="s">
        <v>2987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2929</v>
      </c>
      <c r="K15" s="461" t="s">
        <v>1512</v>
      </c>
      <c r="L15" s="461">
        <v>11</v>
      </c>
      <c r="N15" s="166" t="s">
        <v>2929</v>
      </c>
    </row>
    <row r="16" spans="1:16" x14ac:dyDescent="0.3">
      <c r="B16" s="166" t="s">
        <v>836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1512</v>
      </c>
      <c r="J16" s="461">
        <v>1</v>
      </c>
      <c r="L16" s="461" t="s">
        <v>2929</v>
      </c>
      <c r="N16" s="166" t="s">
        <v>2929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2929</v>
      </c>
      <c r="L17" s="461" t="s">
        <v>2929</v>
      </c>
      <c r="N17" s="166" t="s">
        <v>2929</v>
      </c>
    </row>
    <row r="18" spans="1:16" x14ac:dyDescent="0.3">
      <c r="B18" s="166" t="s">
        <v>2988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2929</v>
      </c>
      <c r="L18" s="461" t="s">
        <v>2929</v>
      </c>
      <c r="N18" s="166" t="s">
        <v>2929</v>
      </c>
    </row>
    <row r="19" spans="1:16" x14ac:dyDescent="0.3">
      <c r="B19" s="166" t="s">
        <v>2989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2929</v>
      </c>
      <c r="L19" s="461" t="s">
        <v>2929</v>
      </c>
      <c r="N19" s="166" t="s">
        <v>2929</v>
      </c>
    </row>
    <row r="20" spans="1:16" x14ac:dyDescent="0.3">
      <c r="B20" s="166" t="s">
        <v>1443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1512</v>
      </c>
      <c r="J20" s="461">
        <v>2</v>
      </c>
      <c r="L20" s="461" t="s">
        <v>2929</v>
      </c>
      <c r="O20" s="166" t="s">
        <v>2929</v>
      </c>
    </row>
    <row r="21" spans="1:16" x14ac:dyDescent="0.3">
      <c r="B21" s="166" t="s">
        <v>2990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2929</v>
      </c>
      <c r="L21" s="461" t="s">
        <v>2929</v>
      </c>
      <c r="N21" s="166" t="s">
        <v>2929</v>
      </c>
    </row>
    <row r="22" spans="1:16" x14ac:dyDescent="0.3">
      <c r="B22" s="166" t="s">
        <v>2991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2929</v>
      </c>
      <c r="L22" s="461" t="s">
        <v>2929</v>
      </c>
      <c r="N22" s="166" t="s">
        <v>2929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2929</v>
      </c>
      <c r="L23" s="461" t="s">
        <v>2929</v>
      </c>
      <c r="N23" s="166" t="s">
        <v>2929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1512</v>
      </c>
      <c r="J24" s="461">
        <v>5</v>
      </c>
      <c r="L24" s="461" t="s">
        <v>2929</v>
      </c>
      <c r="N24" s="166" t="s">
        <v>2929</v>
      </c>
    </row>
    <row r="25" spans="1:16" x14ac:dyDescent="0.3">
      <c r="B25" s="166" t="s">
        <v>422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2929</v>
      </c>
      <c r="L25" s="461" t="s">
        <v>2929</v>
      </c>
      <c r="M25" s="166" t="s">
        <v>1512</v>
      </c>
      <c r="N25" s="166">
        <v>17</v>
      </c>
      <c r="O25" s="166">
        <v>1</v>
      </c>
      <c r="P25" s="166" t="s">
        <v>3038</v>
      </c>
    </row>
    <row r="26" spans="1:16" x14ac:dyDescent="0.3">
      <c r="B26" s="166" t="s">
        <v>836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1512</v>
      </c>
      <c r="J26" s="461">
        <v>8</v>
      </c>
      <c r="L26" s="461" t="s">
        <v>2929</v>
      </c>
      <c r="N26" s="166" t="s">
        <v>2929</v>
      </c>
      <c r="O26" s="166" t="s">
        <v>2929</v>
      </c>
    </row>
    <row r="27" spans="1:16" x14ac:dyDescent="0.3">
      <c r="B27" s="166" t="s">
        <v>477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2929</v>
      </c>
      <c r="L27" s="461" t="s">
        <v>2929</v>
      </c>
      <c r="M27" s="166" t="s">
        <v>1512</v>
      </c>
      <c r="N27" s="166">
        <v>7</v>
      </c>
      <c r="O27" s="166">
        <v>1</v>
      </c>
      <c r="P27" s="166" t="s">
        <v>3038</v>
      </c>
    </row>
    <row r="28" spans="1:16" x14ac:dyDescent="0.3">
      <c r="B28" s="166" t="s">
        <v>390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1512</v>
      </c>
      <c r="J28" s="461">
        <v>10</v>
      </c>
      <c r="L28" s="461" t="s">
        <v>2929</v>
      </c>
      <c r="N28" s="166" t="s">
        <v>2929</v>
      </c>
      <c r="O28" s="166" t="s">
        <v>2929</v>
      </c>
    </row>
    <row r="29" spans="1:16" x14ac:dyDescent="0.3">
      <c r="B29" s="166" t="s">
        <v>636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2929</v>
      </c>
      <c r="L29" s="461" t="s">
        <v>2929</v>
      </c>
      <c r="M29" s="166" t="s">
        <v>1512</v>
      </c>
      <c r="N29" s="166">
        <v>7</v>
      </c>
      <c r="O29" s="166">
        <v>1</v>
      </c>
      <c r="P29" s="166" t="s">
        <v>3038</v>
      </c>
    </row>
    <row r="30" spans="1:16" x14ac:dyDescent="0.3">
      <c r="B30" s="166" t="s">
        <v>654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1512</v>
      </c>
      <c r="J30" s="461">
        <v>1</v>
      </c>
      <c r="L30" s="461" t="s">
        <v>2929</v>
      </c>
      <c r="N30" s="166" t="s">
        <v>2929</v>
      </c>
      <c r="O30" s="166" t="s">
        <v>2929</v>
      </c>
    </row>
    <row r="31" spans="1:16" x14ac:dyDescent="0.3">
      <c r="B31" s="166" t="s">
        <v>451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2929</v>
      </c>
      <c r="L31" s="461" t="s">
        <v>2929</v>
      </c>
      <c r="M31" s="166" t="s">
        <v>1512</v>
      </c>
      <c r="N31" s="166">
        <v>17</v>
      </c>
      <c r="O31" s="166">
        <v>1</v>
      </c>
      <c r="P31" s="166" t="s">
        <v>3038</v>
      </c>
    </row>
    <row r="32" spans="1:16" x14ac:dyDescent="0.3">
      <c r="B32" s="166" t="s">
        <v>431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2929</v>
      </c>
      <c r="L32" s="461" t="s">
        <v>2929</v>
      </c>
      <c r="M32" s="166" t="s">
        <v>1512</v>
      </c>
      <c r="N32" s="166">
        <v>3</v>
      </c>
      <c r="O32" s="166">
        <v>1</v>
      </c>
      <c r="P32" s="166" t="s">
        <v>3038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2929</v>
      </c>
      <c r="L33" s="461" t="s">
        <v>2929</v>
      </c>
      <c r="N33" s="166" t="s">
        <v>2929</v>
      </c>
      <c r="O33" s="166" t="s">
        <v>2929</v>
      </c>
    </row>
    <row r="34" spans="1:15" x14ac:dyDescent="0.3">
      <c r="B34" s="166" t="s">
        <v>1018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2929</v>
      </c>
      <c r="L34" s="461" t="s">
        <v>2929</v>
      </c>
      <c r="M34" s="166" t="s">
        <v>1512</v>
      </c>
      <c r="N34" s="166">
        <v>15</v>
      </c>
      <c r="O34" s="166">
        <v>1</v>
      </c>
    </row>
    <row r="35" spans="1:15" x14ac:dyDescent="0.3">
      <c r="B35" s="166" t="s">
        <v>1479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2929</v>
      </c>
      <c r="L35" s="461" t="s">
        <v>2929</v>
      </c>
      <c r="M35" s="166" t="s">
        <v>1512</v>
      </c>
      <c r="N35" s="166">
        <v>12</v>
      </c>
      <c r="O35" s="166">
        <v>1</v>
      </c>
    </row>
    <row r="36" spans="1:15" x14ac:dyDescent="0.3">
      <c r="B36" s="166" t="s">
        <v>2928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2929</v>
      </c>
      <c r="L36" s="461" t="s">
        <v>2929</v>
      </c>
      <c r="M36" s="166" t="s">
        <v>1512</v>
      </c>
      <c r="N36" s="166">
        <v>15</v>
      </c>
      <c r="O36" s="166">
        <v>15</v>
      </c>
    </row>
    <row r="37" spans="1:15" x14ac:dyDescent="0.3">
      <c r="B37" s="166" t="s">
        <v>2992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2929</v>
      </c>
      <c r="L37" s="461" t="s">
        <v>2929</v>
      </c>
      <c r="M37" s="166" t="s">
        <v>1512</v>
      </c>
      <c r="N37" s="166">
        <v>15</v>
      </c>
      <c r="O37" s="166">
        <v>1</v>
      </c>
    </row>
    <row r="38" spans="1:15" x14ac:dyDescent="0.3">
      <c r="B38" s="166" t="s">
        <v>2948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2929</v>
      </c>
      <c r="N38" s="166" t="s">
        <v>2929</v>
      </c>
      <c r="O38" s="166" t="s">
        <v>2929</v>
      </c>
    </row>
    <row r="39" spans="1:15" x14ac:dyDescent="0.3">
      <c r="B39" s="166" t="s">
        <v>2993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2929</v>
      </c>
      <c r="K39" s="461" t="s">
        <v>1512</v>
      </c>
      <c r="L39" s="461">
        <v>4</v>
      </c>
      <c r="N39" s="166" t="s">
        <v>2929</v>
      </c>
      <c r="O39" s="166" t="s">
        <v>2929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2929</v>
      </c>
      <c r="L40" s="461" t="s">
        <v>2929</v>
      </c>
      <c r="N40" s="166" t="s">
        <v>2929</v>
      </c>
      <c r="O40" s="166" t="s">
        <v>2929</v>
      </c>
    </row>
    <row r="41" spans="1:15" x14ac:dyDescent="0.3">
      <c r="B41" s="166" t="s">
        <v>2994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2929</v>
      </c>
      <c r="L41" s="461" t="s">
        <v>2929</v>
      </c>
      <c r="M41" s="166" t="s">
        <v>1512</v>
      </c>
      <c r="N41" s="166">
        <v>4</v>
      </c>
      <c r="O41" s="166">
        <v>2</v>
      </c>
    </row>
    <row r="42" spans="1:15" x14ac:dyDescent="0.3">
      <c r="B42" s="166" t="s">
        <v>2995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1512</v>
      </c>
      <c r="J42" s="461">
        <v>9</v>
      </c>
      <c r="L42" s="461" t="s">
        <v>2929</v>
      </c>
      <c r="N42" s="166" t="s">
        <v>2929</v>
      </c>
      <c r="O42" s="166" t="s">
        <v>2929</v>
      </c>
    </row>
    <row r="43" spans="1:15" x14ac:dyDescent="0.3">
      <c r="B43" s="166" t="s">
        <v>2996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1512</v>
      </c>
      <c r="J43" s="461">
        <v>6</v>
      </c>
      <c r="L43" s="461" t="s">
        <v>2929</v>
      </c>
      <c r="N43" s="166" t="s">
        <v>2929</v>
      </c>
      <c r="O43" s="166" t="s">
        <v>2929</v>
      </c>
    </row>
    <row r="44" spans="1:15" x14ac:dyDescent="0.3">
      <c r="B44" s="166" t="s">
        <v>2997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2929</v>
      </c>
      <c r="L44" s="461" t="s">
        <v>2929</v>
      </c>
      <c r="M44" s="166" t="s">
        <v>1512</v>
      </c>
      <c r="N44" s="166">
        <v>8</v>
      </c>
      <c r="O44" s="166">
        <v>8</v>
      </c>
    </row>
    <row r="45" spans="1:15" x14ac:dyDescent="0.3">
      <c r="B45" s="166" t="s">
        <v>2998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2929</v>
      </c>
      <c r="K45" s="461" t="s">
        <v>1512</v>
      </c>
      <c r="L45" s="461">
        <v>7</v>
      </c>
      <c r="N45" s="166" t="s">
        <v>2929</v>
      </c>
      <c r="O45" s="166" t="s">
        <v>2929</v>
      </c>
    </row>
    <row r="46" spans="1:15" x14ac:dyDescent="0.3">
      <c r="B46" s="166" t="s">
        <v>2999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2929</v>
      </c>
      <c r="L46" s="461" t="s">
        <v>2929</v>
      </c>
      <c r="M46" s="166" t="s">
        <v>1512</v>
      </c>
      <c r="N46" s="166">
        <v>20</v>
      </c>
      <c r="O46" s="166">
        <v>2</v>
      </c>
    </row>
    <row r="47" spans="1:15" x14ac:dyDescent="0.3">
      <c r="B47" s="166" t="s">
        <v>3000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2929</v>
      </c>
      <c r="L47" s="461" t="s">
        <v>2929</v>
      </c>
      <c r="M47" s="166" t="s">
        <v>1512</v>
      </c>
      <c r="N47" s="166">
        <v>29</v>
      </c>
      <c r="O47" s="166">
        <v>2</v>
      </c>
    </row>
    <row r="48" spans="1:15" x14ac:dyDescent="0.3">
      <c r="B48" s="166" t="s">
        <v>3001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2929</v>
      </c>
      <c r="L48" s="461" t="s">
        <v>2929</v>
      </c>
      <c r="M48" s="166" t="s">
        <v>1512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2929</v>
      </c>
      <c r="L49" s="461" t="s">
        <v>2929</v>
      </c>
      <c r="N49" s="166" t="s">
        <v>2929</v>
      </c>
      <c r="O49" s="166" t="s">
        <v>2929</v>
      </c>
    </row>
    <row r="50" spans="1:15" x14ac:dyDescent="0.3">
      <c r="B50" s="166" t="s">
        <v>3002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2929</v>
      </c>
      <c r="K50" s="461" t="s">
        <v>1512</v>
      </c>
      <c r="L50" s="461">
        <v>1</v>
      </c>
      <c r="N50" s="166" t="s">
        <v>2929</v>
      </c>
      <c r="O50" s="166" t="s">
        <v>2929</v>
      </c>
    </row>
    <row r="51" spans="1:15" x14ac:dyDescent="0.3">
      <c r="B51" s="166" t="s">
        <v>2947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2929</v>
      </c>
      <c r="L51" s="461" t="s">
        <v>2929</v>
      </c>
      <c r="M51" s="166" t="s">
        <v>1512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2929</v>
      </c>
      <c r="L52" s="461" t="s">
        <v>2929</v>
      </c>
      <c r="N52" s="166" t="s">
        <v>2929</v>
      </c>
      <c r="O52" s="166" t="s">
        <v>2929</v>
      </c>
    </row>
    <row r="53" spans="1:15" x14ac:dyDescent="0.3">
      <c r="B53" s="166" t="s">
        <v>930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2929</v>
      </c>
      <c r="L53" s="461" t="s">
        <v>2929</v>
      </c>
      <c r="M53" s="166" t="s">
        <v>1512</v>
      </c>
      <c r="N53" s="166">
        <v>7</v>
      </c>
      <c r="O53" s="166">
        <v>5</v>
      </c>
    </row>
    <row r="54" spans="1:15" x14ac:dyDescent="0.3">
      <c r="B54" s="166" t="s">
        <v>951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2929</v>
      </c>
      <c r="K54" s="461" t="s">
        <v>1512</v>
      </c>
      <c r="L54" s="461">
        <v>9</v>
      </c>
      <c r="N54" s="166" t="s">
        <v>2929</v>
      </c>
      <c r="O54" s="166" t="s">
        <v>2929</v>
      </c>
    </row>
    <row r="55" spans="1:15" x14ac:dyDescent="0.3">
      <c r="B55" s="166" t="s">
        <v>3003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2929</v>
      </c>
      <c r="L55" s="461" t="s">
        <v>2929</v>
      </c>
      <c r="M55" s="166" t="s">
        <v>1512</v>
      </c>
      <c r="N55" s="166">
        <v>112</v>
      </c>
      <c r="O55" s="166">
        <v>37</v>
      </c>
    </row>
    <row r="56" spans="1:15" x14ac:dyDescent="0.3">
      <c r="B56" s="166" t="s">
        <v>3004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2929</v>
      </c>
      <c r="K56" s="461" t="s">
        <v>1512</v>
      </c>
      <c r="L56" s="461">
        <v>2</v>
      </c>
      <c r="N56" s="166" t="s">
        <v>2929</v>
      </c>
      <c r="O56" s="166" t="s">
        <v>2929</v>
      </c>
    </row>
    <row r="57" spans="1:15" x14ac:dyDescent="0.3">
      <c r="B57" s="166" t="s">
        <v>3005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2929</v>
      </c>
      <c r="K57" s="461" t="s">
        <v>1512</v>
      </c>
      <c r="L57" s="461">
        <v>3</v>
      </c>
      <c r="N57" s="166" t="s">
        <v>2929</v>
      </c>
      <c r="O57" s="166" t="s">
        <v>2929</v>
      </c>
    </row>
    <row r="58" spans="1:15" x14ac:dyDescent="0.3">
      <c r="B58" s="166" t="s">
        <v>947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2929</v>
      </c>
      <c r="K58" s="461" t="s">
        <v>1512</v>
      </c>
      <c r="L58" s="461">
        <v>1</v>
      </c>
      <c r="N58" s="166" t="s">
        <v>2929</v>
      </c>
      <c r="O58" s="166" t="s">
        <v>2929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2929</v>
      </c>
      <c r="L59" s="461" t="s">
        <v>2929</v>
      </c>
      <c r="N59" s="166" t="s">
        <v>2929</v>
      </c>
      <c r="O59" s="166" t="s">
        <v>2929</v>
      </c>
    </row>
    <row r="60" spans="1:15" x14ac:dyDescent="0.3">
      <c r="B60" s="166" t="s">
        <v>3006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2929</v>
      </c>
      <c r="K60" s="461" t="s">
        <v>1512</v>
      </c>
      <c r="L60" s="461">
        <v>1</v>
      </c>
      <c r="N60" s="166" t="s">
        <v>2929</v>
      </c>
      <c r="O60" s="166" t="s">
        <v>2929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2929</v>
      </c>
      <c r="L61" s="461" t="s">
        <v>2929</v>
      </c>
      <c r="N61" s="166" t="s">
        <v>2929</v>
      </c>
      <c r="O61" s="166" t="s">
        <v>2929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2929</v>
      </c>
      <c r="L62" s="461" t="s">
        <v>2929</v>
      </c>
      <c r="N62" s="166" t="s">
        <v>2929</v>
      </c>
      <c r="O62" s="166" t="s">
        <v>2929</v>
      </c>
    </row>
    <row r="63" spans="1:15" x14ac:dyDescent="0.3">
      <c r="A63" s="166" t="s">
        <v>3007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2929</v>
      </c>
      <c r="L63" s="461" t="s">
        <v>2929</v>
      </c>
      <c r="N63" s="166" t="s">
        <v>2929</v>
      </c>
      <c r="O63" s="166" t="s">
        <v>2929</v>
      </c>
    </row>
    <row r="64" spans="1:15" x14ac:dyDescent="0.3">
      <c r="B64" s="166" t="s">
        <v>3007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2929</v>
      </c>
      <c r="L64" s="461" t="s">
        <v>2929</v>
      </c>
      <c r="M64" s="166" t="s">
        <v>1512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3039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I75" sqref="I75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25</v>
      </c>
      <c r="G29" s="298">
        <f t="shared" si="6"/>
        <v>30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76</v>
      </c>
      <c r="E30" s="83">
        <f>COUNTIF(URS確認!L:L,"&lt;"&amp;A30+1)</f>
        <v>78</v>
      </c>
      <c r="F30" s="298">
        <f t="shared" si="6"/>
        <v>23</v>
      </c>
      <c r="G30" s="298">
        <f t="shared" si="6"/>
        <v>36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0.18401937046004843</v>
      </c>
      <c r="J30" s="340">
        <f>表格1[[#This Row],[累計完成]]/表格1[[#This Row],[合計數]]</f>
        <v>0.18886198547215496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80</v>
      </c>
      <c r="E31" s="83">
        <f>COUNTIF(URS確認!L:L,"&lt;"&amp;A31+1)</f>
        <v>84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0.1937046004842615</v>
      </c>
      <c r="J31" s="340">
        <f>表格1[[#This Row],[累計完成]]/表格1[[#This Row],[合計數]]</f>
        <v>0.20338983050847459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0.21212121212121213</v>
      </c>
      <c r="J32" s="340">
        <f>表格1[[#This Row],[累計完成]]/表格1[[#This Row],[合計數]]</f>
        <v>0.21717171717171718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0.21549636803874092</v>
      </c>
      <c r="J33" s="340">
        <f>表格1[[#This Row],[累計完成]]/表格1[[#This Row],[合計數]]</f>
        <v>0.22518159806295399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93</v>
      </c>
      <c r="E34" s="83">
        <f>COUNTIF(URS確認!L:L,"&lt;"&amp;A34+1)</f>
        <v>108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0.22518159806295399</v>
      </c>
      <c r="J34" s="340">
        <f>表格1[[#This Row],[累計完成]]/表格1[[#This Row],[合計數]]</f>
        <v>0.26150121065375304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96</v>
      </c>
      <c r="E35" s="83">
        <f>COUNTIF(URS確認!L:L,"&lt;"&amp;A35+1)</f>
        <v>108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0.23244552058111381</v>
      </c>
      <c r="J35" s="340">
        <f>表格1[[#This Row],[累計完成]]/表格1[[#This Row],[合計數]]</f>
        <v>0.26150121065375304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0.24939467312348668</v>
      </c>
      <c r="J36" s="340">
        <f>表格1[[#This Row],[累計完成]]/表格1[[#This Row],[合計數]]</f>
        <v>0.26150121065375304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0.26666666666666666</v>
      </c>
      <c r="J37" s="340">
        <f>表格1[[#This Row],[累計完成]]/表格1[[#This Row],[合計數]]</f>
        <v>0.26666666666666666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0.29382716049382718</v>
      </c>
      <c r="J38" s="340">
        <f>表格1[[#This Row],[累計完成]]/表格1[[#This Row],[合計數]]</f>
        <v>0.29382716049382718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0.36049382716049383</v>
      </c>
      <c r="J39" s="340">
        <f>表格1[[#This Row],[累計完成]]/表格1[[#This Row],[合計數]]</f>
        <v>0.36049382716049383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0.40246913580246912</v>
      </c>
      <c r="J40" s="340">
        <f>表格1[[#This Row],[累計完成]]/表格1[[#This Row],[合計數]]</f>
        <v>0.43209876543209874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0.48614609571788414</v>
      </c>
      <c r="J41" s="340">
        <f>表格1[[#This Row],[累計完成]]/表格1[[#This Row],[合計數]]</f>
        <v>0.55415617128463479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0.53808353808353804</v>
      </c>
      <c r="J42" s="340">
        <f>表格1[[#This Row],[累計完成]]/表格1[[#This Row],[合計數]]</f>
        <v>0.56019656019656017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0.56019656019656017</v>
      </c>
      <c r="J43" s="340">
        <f>表格1[[#This Row],[累計完成]]/表格1[[#This Row],[合計數]]</f>
        <v>0.64619164619164615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243</v>
      </c>
      <c r="E44" s="83">
        <f>COUNTIF(URS確認!L:L,"&lt;"&amp;A44+1)</f>
        <v>276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0.58837772397094434</v>
      </c>
      <c r="J44" s="319">
        <f>表格1[[#This Row],[累計完成]]/表格1[[#This Row],[合計數]]</f>
        <v>0.66828087167070216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243</v>
      </c>
      <c r="E45" s="83">
        <f>COUNTIF(URS確認!L:L,"&lt;"&amp;A45+1)</f>
        <v>276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0.59705159705159705</v>
      </c>
      <c r="J45" s="319">
        <f>表格1[[#This Row],[累計完成]]/表格1[[#This Row],[合計數]]</f>
        <v>0.67813267813267808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251</v>
      </c>
      <c r="E46" s="83">
        <f>COUNTIF(URS確認!L:L,"&lt;"&amp;A46+1)</f>
        <v>285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0.61519607843137258</v>
      </c>
      <c r="J46" s="319">
        <f>表格1[[#This Row],[累計完成]]/表格1[[#This Row],[合計數]]</f>
        <v>0.69852941176470584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255</v>
      </c>
      <c r="E47" s="83">
        <f>COUNTIF(URS確認!L:L,"&lt;"&amp;A47+1)</f>
        <v>289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0.61594202898550721</v>
      </c>
      <c r="J47" s="319">
        <f>表格1[[#This Row],[累計完成]]/表格1[[#This Row],[合計數]]</f>
        <v>0.69806763285024154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263</v>
      </c>
      <c r="E48" s="83">
        <f>COUNTIF(URS確認!L:L,"&lt;"&amp;A48+1)</f>
        <v>298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0.63526570048309183</v>
      </c>
      <c r="J48" s="319">
        <f>表格1[[#This Row],[累計完成]]/表格1[[#This Row],[合計數]]</f>
        <v>0.71980676328502413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0.5161290322580645</v>
      </c>
      <c r="J49" s="340">
        <f>表格1[[#This Row],[累計完成]]/表格1[[#This Row],[合計數]]</f>
        <v>0.57305502846299805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285</v>
      </c>
      <c r="E50" s="83">
        <f>COUNTIF(URS確認!L:L,"&lt;"&amp;A50+1)</f>
        <v>314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0.54079696394686905</v>
      </c>
      <c r="J50" s="355">
        <f>表格1[[#This Row],[累計完成]]/表格1[[#This Row],[合計數]]</f>
        <v>0.59582542694497154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285</v>
      </c>
      <c r="E51" s="83">
        <f>COUNTIF(URS確認!L:L,"&lt;"&amp;A51+1)</f>
        <v>314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0.53977272727272729</v>
      </c>
      <c r="J51" s="319">
        <f>表格1[[#This Row],[累計完成]]/表格1[[#This Row],[合計數]]</f>
        <v>0.59469696969696972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293</v>
      </c>
      <c r="E52" s="83">
        <f>COUNTIF(URS確認!L:L,"&lt;"&amp;A52+1)</f>
        <v>329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0.54664179104477617</v>
      </c>
      <c r="J52" s="319">
        <f>表格1[[#This Row],[累計完成]]/表格1[[#This Row],[合計數]]</f>
        <v>0.61380597014925375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300</v>
      </c>
      <c r="E53" s="83">
        <f>COUNTIF(URS確認!L:L,"&lt;"&amp;A53+1)</f>
        <v>329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0.55970149253731338</v>
      </c>
      <c r="J53" s="319">
        <f>表格1[[#This Row],[累計完成]]/表格1[[#This Row],[合計數]]</f>
        <v>0.61380597014925375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0.58633776091081591</v>
      </c>
      <c r="J54" s="340">
        <f>表格1[[#This Row],[累計完成]]/表格1[[#This Row],[合計數]]</f>
        <v>0.65275142314990509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309</v>
      </c>
      <c r="E55" s="83">
        <f>COUNTIF(URS確認!L:L,"&lt;"&amp;A55+1)</f>
        <v>344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0.57649253731343286</v>
      </c>
      <c r="J55" s="319">
        <f>表格1[[#This Row],[累計完成]]/表格1[[#This Row],[合計數]]</f>
        <v>0.64179104477611937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311</v>
      </c>
      <c r="E56" s="83">
        <f>COUNTIF(URS確認!L:L,"&lt;"&amp;A56+1)</f>
        <v>344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0.57914338919925512</v>
      </c>
      <c r="J56" s="319">
        <f>表格1[[#This Row],[累計完成]]/表格1[[#This Row],[合計數]]</f>
        <v>0.64059590316573556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316</v>
      </c>
      <c r="E57" s="83">
        <f>COUNTIF(URS確認!L:L,"&lt;"&amp;A57+1)</f>
        <v>353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0.58736059479553904</v>
      </c>
      <c r="J57" s="319">
        <f>表格1[[#This Row],[累計完成]]/表格1[[#This Row],[合計數]]</f>
        <v>0.65613382899628248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323</v>
      </c>
      <c r="E58" s="83">
        <f>COUNTIF(URS確認!L:L,"&lt;"&amp;A58+1)</f>
        <v>358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0.6003717472118959</v>
      </c>
      <c r="J58" s="319">
        <f>表格1[[#This Row],[累計完成]]/表格1[[#This Row],[合計數]]</f>
        <v>0.66542750929368033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0.62003780718336488</v>
      </c>
      <c r="J59" s="340">
        <f>表格1[[#This Row],[累計完成]]/表格1[[#This Row],[合計數]]</f>
        <v>0.68620037807183365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0.62003780718336488</v>
      </c>
      <c r="J60" s="340">
        <f>表格1[[#This Row],[累計完成]]/表格1[[#This Row],[合計數]]</f>
        <v>0.68620037807183365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372</v>
      </c>
      <c r="E61" s="83">
        <f>COUNTIF(URS確認!L:L,"&lt;"&amp;A61+1)</f>
        <v>363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0.73956262425447317</v>
      </c>
      <c r="J61" s="319">
        <f>表格1[[#This Row],[累計完成]]/表格1[[#This Row],[合計數]]</f>
        <v>0.72166998011928429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415</v>
      </c>
      <c r="E62" s="83">
        <f>COUNTIF(URS確認!L:L,"&lt;"&amp;A62+1)</f>
        <v>363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0.77137546468401486</v>
      </c>
      <c r="J62" s="319">
        <f>表格1[[#This Row],[累計完成]]/表格1[[#This Row],[合計數]]</f>
        <v>0.67472118959107807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428</v>
      </c>
      <c r="E63" s="83">
        <f>COUNTIF(URS確認!L:L,"&lt;"&amp;A63+1)</f>
        <v>480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0.79553903345724908</v>
      </c>
      <c r="J63" s="319">
        <f>表格1[[#This Row],[累計完成]]/表格1[[#This Row],[合計數]]</f>
        <v>0.89219330855018586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466</v>
      </c>
      <c r="E64" s="83">
        <f>COUNTIF(URS確認!L:L,"&lt;"&amp;A64+1)</f>
        <v>489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0.86617100371747213</v>
      </c>
      <c r="J64" s="319">
        <f>表格1[[#This Row],[累計完成]]/表格1[[#This Row],[合計數]]</f>
        <v>0.90892193308550184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0.92438563327032142</v>
      </c>
      <c r="J65" s="340">
        <f>表格1[[#This Row],[累計完成]]/表格1[[#This Row],[合計數]]</f>
        <v>0.92438563327032142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489</v>
      </c>
      <c r="E66" s="83">
        <f>COUNTIF(URS確認!L:L,"&lt;"&amp;A66+1)</f>
        <v>490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0.90892193308550184</v>
      </c>
      <c r="J66" s="319">
        <f>表格1[[#This Row],[累計完成]]/表格1[[#This Row],[合計數]]</f>
        <v>0.91078066914498146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492</v>
      </c>
      <c r="E67" s="83">
        <f>COUNTIF(URS確認!L:L,"&lt;"&amp;A67+1)</f>
        <v>490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0.91449814126394047</v>
      </c>
      <c r="J67" s="319">
        <f>表格1[[#This Row],[累計完成]]/表格1[[#This Row],[合計數]]</f>
        <v>0.91078066914498146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0.95652173913043481</v>
      </c>
      <c r="J68" s="340">
        <f>表格1[[#This Row],[累計完成]]/表格1[[#This Row],[合計數]]</f>
        <v>0.9584120982986768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520</v>
      </c>
      <c r="E69" s="402">
        <f>COUNTIF(URS確認!L:L,"&lt;"&amp;A69+1)</f>
        <v>517</v>
      </c>
      <c r="F69" s="398">
        <f>$D$73-$D$68</f>
        <v>30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0.98298676748582225</v>
      </c>
      <c r="J69" s="400">
        <f>表格1[[#This Row],[累計完成]]/表格1[[#This Row],[合計數]]</f>
        <v>0.97731568998109641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529</v>
      </c>
      <c r="E70" s="402">
        <f>COUNTIF(URS確認!L:L,"&lt;"&amp;A70+1)</f>
        <v>526</v>
      </c>
      <c r="F70" s="398">
        <f t="shared" ref="F70:F73" si="8">$D$73-$D$68</f>
        <v>30</v>
      </c>
      <c r="G70" s="398">
        <f>表格1[[#This Row],[累計完成]]-$E$68</f>
        <v>19</v>
      </c>
      <c r="H70" s="398"/>
      <c r="I70" s="400">
        <f>表格1[[#This Row],[累計預估]]/表格1[[#This Row],[合計數]]</f>
        <v>0.98327137546468402</v>
      </c>
      <c r="J70" s="400">
        <f>表格1[[#This Row],[累計完成]]/表格1[[#This Row],[合計數]]</f>
        <v>0.97769516728624539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529</v>
      </c>
      <c r="E71" s="402">
        <f>COUNTIF(URS確認!L:L,"&lt;"&amp;A71+1)</f>
        <v>526</v>
      </c>
      <c r="F71" s="398">
        <f t="shared" si="8"/>
        <v>30</v>
      </c>
      <c r="G71" s="398">
        <f>表格1[[#This Row],[累計完成]]-$E$68</f>
        <v>19</v>
      </c>
      <c r="H71" s="398"/>
      <c r="I71" s="400">
        <f>表格1[[#This Row],[累計預估]]/表格1[[#This Row],[合計數]]</f>
        <v>0.98327137546468402</v>
      </c>
      <c r="J71" s="400">
        <f>表格1[[#This Row],[累計完成]]/表格1[[#This Row],[合計數]]</f>
        <v>0.97769516728624539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529</v>
      </c>
      <c r="E72" s="402">
        <f>COUNTIF(URS確認!L:L,"&lt;"&amp;A72+1)</f>
        <v>526</v>
      </c>
      <c r="F72" s="398">
        <f t="shared" si="8"/>
        <v>30</v>
      </c>
      <c r="G72" s="398">
        <f>表格1[[#This Row],[累計完成]]-$E$68</f>
        <v>19</v>
      </c>
      <c r="H72" s="398"/>
      <c r="I72" s="400">
        <f>表格1[[#This Row],[累計預估]]/表格1[[#This Row],[合計數]]</f>
        <v>0.98327137546468402</v>
      </c>
      <c r="J72" s="400">
        <f>表格1[[#This Row],[累計完成]]/表格1[[#This Row],[合計數]]</f>
        <v>0.97769516728624539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536</v>
      </c>
      <c r="E73" s="83">
        <f>COUNTIF(URS確認!L:L,"&lt;"&amp;A73+1)</f>
        <v>538</v>
      </c>
      <c r="F73" s="399">
        <f t="shared" si="8"/>
        <v>30</v>
      </c>
      <c r="G73" s="399">
        <f>E73-E68</f>
        <v>31</v>
      </c>
      <c r="H73" s="399" t="str">
        <f>IF(表格1[[#This Row],[本周完成]]&gt;表格1[[#This Row],[本周預計]],"提前",IF(表格1[[#This Row],[本周完成]]&lt;表格1[[#This Row],[本周預計]],"延遲","如期"))</f>
        <v>提前</v>
      </c>
      <c r="I73" s="340">
        <f>表格1[[#This Row],[累計預估]]/表格1[[#This Row],[合計數]]</f>
        <v>0.99628252788104088</v>
      </c>
      <c r="J73" s="340">
        <f>表格1[[#This Row],[累計完成]]/表格1[[#This Row],[合計數]]</f>
        <v>1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E227"/>
  <sheetViews>
    <sheetView topLeftCell="AY1" workbookViewId="0">
      <selection activeCell="BA15" sqref="BA15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2873</v>
      </c>
      <c r="BC4" s="294" t="s">
        <v>2923</v>
      </c>
      <c r="BD4" s="294" t="s">
        <v>2925</v>
      </c>
      <c r="BE4" s="294" t="s">
        <v>3041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2874</v>
      </c>
      <c r="F5" s="294" t="s">
        <v>2924</v>
      </c>
      <c r="G5" s="294" t="s">
        <v>2926</v>
      </c>
      <c r="H5" s="294" t="s">
        <v>3042</v>
      </c>
      <c r="I5" s="294" t="s">
        <v>95</v>
      </c>
      <c r="J5" s="294" t="s">
        <v>96</v>
      </c>
      <c r="K5" s="294" t="s">
        <v>97</v>
      </c>
      <c r="L5" s="294" t="s">
        <v>2874</v>
      </c>
      <c r="M5" s="294" t="s">
        <v>2924</v>
      </c>
      <c r="N5" s="294" t="s">
        <v>2926</v>
      </c>
      <c r="O5" s="294" t="s">
        <v>3042</v>
      </c>
      <c r="P5" s="294" t="s">
        <v>95</v>
      </c>
      <c r="Q5" s="294" t="s">
        <v>96</v>
      </c>
      <c r="R5" s="294" t="s">
        <v>97</v>
      </c>
      <c r="S5" s="294" t="s">
        <v>2874</v>
      </c>
      <c r="T5" s="294" t="s">
        <v>2924</v>
      </c>
      <c r="U5" s="294" t="s">
        <v>2926</v>
      </c>
      <c r="V5" s="294" t="s">
        <v>3042</v>
      </c>
      <c r="W5" s="294" t="s">
        <v>95</v>
      </c>
      <c r="X5" s="294" t="s">
        <v>96</v>
      </c>
      <c r="Y5" s="294" t="s">
        <v>97</v>
      </c>
      <c r="Z5" s="294" t="s">
        <v>2874</v>
      </c>
      <c r="AA5" s="294" t="s">
        <v>2924</v>
      </c>
      <c r="AB5" s="294" t="s">
        <v>2926</v>
      </c>
      <c r="AC5" s="294" t="s">
        <v>3042</v>
      </c>
      <c r="AD5" s="294" t="s">
        <v>95</v>
      </c>
      <c r="AE5" s="294" t="s">
        <v>96</v>
      </c>
      <c r="AF5" s="294" t="s">
        <v>97</v>
      </c>
      <c r="AG5" s="294" t="s">
        <v>2874</v>
      </c>
      <c r="AH5" s="294" t="s">
        <v>2924</v>
      </c>
      <c r="AI5" s="294" t="s">
        <v>2926</v>
      </c>
      <c r="AJ5" s="294" t="s">
        <v>3042</v>
      </c>
      <c r="AK5" s="294" t="s">
        <v>95</v>
      </c>
      <c r="AL5" s="294" t="s">
        <v>96</v>
      </c>
      <c r="AM5" s="294" t="s">
        <v>97</v>
      </c>
      <c r="AN5" s="294" t="s">
        <v>2874</v>
      </c>
      <c r="AO5" s="294" t="s">
        <v>2924</v>
      </c>
      <c r="AP5" s="294" t="s">
        <v>2926</v>
      </c>
      <c r="AQ5" s="294" t="s">
        <v>3042</v>
      </c>
      <c r="AR5" s="294" t="s">
        <v>95</v>
      </c>
      <c r="AS5" s="294" t="s">
        <v>96</v>
      </c>
      <c r="AT5" s="294" t="s">
        <v>97</v>
      </c>
      <c r="AU5" s="294" t="s">
        <v>2874</v>
      </c>
      <c r="AV5" s="294" t="s">
        <v>2924</v>
      </c>
      <c r="AW5" s="294" t="s">
        <v>2926</v>
      </c>
      <c r="AX5" s="294" t="s">
        <v>3042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57" t="s">
        <v>2932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57" t="s">
        <v>2934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57" t="s">
        <v>2933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57" t="s">
        <v>3008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57" t="s">
        <v>2930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57" t="s">
        <v>2931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57" t="s">
        <v>2983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57" t="s">
        <v>2984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57" t="s">
        <v>2985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57" t="s">
        <v>2986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57" t="s">
        <v>2987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57" t="s">
        <v>836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57" t="s">
        <v>2988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57" t="s">
        <v>2989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57" t="s">
        <v>1443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57" t="s">
        <v>2990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57" t="s">
        <v>2991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57" t="s">
        <v>422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57" t="s">
        <v>836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57" t="s">
        <v>477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57" t="s">
        <v>390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57" t="s">
        <v>636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57" t="s">
        <v>654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57" t="s">
        <v>451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57" t="s">
        <v>431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57" t="s">
        <v>1018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57" t="s">
        <v>1479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57" t="s">
        <v>2928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57" t="s">
        <v>2992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57" t="s">
        <v>2948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57" t="s">
        <v>2993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57" t="s">
        <v>2994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57" t="s">
        <v>2995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57" t="s">
        <v>2996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57" t="s">
        <v>2997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57" t="s">
        <v>2998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57" t="s">
        <v>2999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57" t="s">
        <v>3000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57" t="s">
        <v>3001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57" t="s">
        <v>3002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57" t="s">
        <v>2947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57" t="s">
        <v>930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57" t="s">
        <v>951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57" t="s">
        <v>3003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57" t="s">
        <v>3004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57" t="s">
        <v>3005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57" t="s">
        <v>947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57" t="s">
        <v>3006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3007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57" t="s">
        <v>3007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3052</v>
      </c>
      <c r="G1" s="482"/>
      <c r="H1" s="482"/>
      <c r="I1" s="490" t="s">
        <v>3051</v>
      </c>
      <c r="J1" s="629" t="s">
        <v>3049</v>
      </c>
      <c r="K1" s="629"/>
      <c r="L1" s="629"/>
      <c r="M1" s="498" t="s">
        <v>3050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3009</v>
      </c>
      <c r="D2" s="465" t="s">
        <v>3011</v>
      </c>
      <c r="E2" s="465" t="s">
        <v>3010</v>
      </c>
      <c r="F2" s="489" t="s">
        <v>3012</v>
      </c>
      <c r="G2" s="465" t="s">
        <v>2876</v>
      </c>
      <c r="H2" s="466" t="s">
        <v>3013</v>
      </c>
      <c r="I2" s="488" t="s">
        <v>3014</v>
      </c>
      <c r="J2" s="487" t="s">
        <v>3010</v>
      </c>
      <c r="K2" s="487" t="s">
        <v>3044</v>
      </c>
      <c r="L2" s="487" t="s">
        <v>3043</v>
      </c>
      <c r="M2" s="485" t="s">
        <v>3056</v>
      </c>
      <c r="N2" s="485" t="s">
        <v>3057</v>
      </c>
      <c r="O2" s="486" t="s">
        <v>3015</v>
      </c>
      <c r="P2" s="486" t="s">
        <v>3065</v>
      </c>
      <c r="Q2" s="486" t="s">
        <v>3066</v>
      </c>
      <c r="R2" s="516" t="s">
        <v>3068</v>
      </c>
      <c r="S2" s="485" t="s">
        <v>3048</v>
      </c>
      <c r="T2" s="465" t="s">
        <v>3045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2932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2934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2933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3008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2930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2929</v>
      </c>
      <c r="Q10" s="477" t="s">
        <v>2929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2931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2929</v>
      </c>
      <c r="Q11" s="477" t="s">
        <v>2929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2983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2929</v>
      </c>
      <c r="Q12" s="477" t="s">
        <v>2929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2984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2929</v>
      </c>
      <c r="Q13" s="477" t="s">
        <v>2929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2985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2929</v>
      </c>
      <c r="Q14" s="477" t="s">
        <v>2929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2986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2929</v>
      </c>
      <c r="R15" s="166">
        <f t="shared" si="2"/>
        <v>6</v>
      </c>
      <c r="S15" s="166">
        <f t="shared" si="4"/>
        <v>3</v>
      </c>
      <c r="T15" s="166" t="s">
        <v>3046</v>
      </c>
    </row>
    <row r="16" spans="1:21" x14ac:dyDescent="0.3">
      <c r="B16" s="166" t="s">
        <v>2987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2929</v>
      </c>
      <c r="Q16" s="477" t="s">
        <v>2929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836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2929</v>
      </c>
      <c r="Q17" s="477" t="s">
        <v>2929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2929</v>
      </c>
      <c r="Q18" s="478" t="s">
        <v>2929</v>
      </c>
      <c r="R18" s="460"/>
      <c r="S18" s="460"/>
    </row>
    <row r="19" spans="1:20" x14ac:dyDescent="0.3">
      <c r="B19" s="166" t="s">
        <v>2988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2929</v>
      </c>
      <c r="Q19" s="477" t="s">
        <v>2929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2989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2929</v>
      </c>
      <c r="Q20" s="477" t="s">
        <v>2929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1443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2929</v>
      </c>
      <c r="Q21" s="477" t="s">
        <v>2929</v>
      </c>
      <c r="R21" s="166">
        <f t="shared" si="2"/>
        <v>0</v>
      </c>
      <c r="S21" s="166">
        <f t="shared" si="7"/>
        <v>0</v>
      </c>
      <c r="T21" s="166" t="s">
        <v>2915</v>
      </c>
    </row>
    <row r="22" spans="1:20" x14ac:dyDescent="0.3">
      <c r="B22" s="166" t="s">
        <v>2990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2929</v>
      </c>
      <c r="Q22" s="477" t="s">
        <v>2929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2991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2929</v>
      </c>
      <c r="Q23" s="477" t="s">
        <v>2929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2929</v>
      </c>
      <c r="Q24" s="478" t="s">
        <v>2929</v>
      </c>
      <c r="R24" s="460"/>
      <c r="S24" s="460"/>
    </row>
    <row r="25" spans="1:20" x14ac:dyDescent="0.3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2929</v>
      </c>
      <c r="Q25" s="477" t="s">
        <v>2929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422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2929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836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2929</v>
      </c>
      <c r="Q27" s="477" t="s">
        <v>2929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477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2929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390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2929</v>
      </c>
      <c r="Q29" s="477" t="s">
        <v>2929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636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2929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654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2929</v>
      </c>
      <c r="Q31" s="477" t="s">
        <v>2929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451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2929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431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2929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2929</v>
      </c>
      <c r="Q34" s="478" t="s">
        <v>2929</v>
      </c>
      <c r="R34" s="460"/>
      <c r="S34" s="460"/>
    </row>
    <row r="35" spans="1:20" x14ac:dyDescent="0.3">
      <c r="B35" s="166" t="s">
        <v>1018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2929</v>
      </c>
      <c r="Q35" s="477" t="s">
        <v>2929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1479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2929</v>
      </c>
      <c r="Q36" s="477" t="s">
        <v>2929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2928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2992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2929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2948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2929</v>
      </c>
      <c r="Q39" s="477" t="s">
        <v>2929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2993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2929</v>
      </c>
      <c r="Q40" s="477" t="s">
        <v>2929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2929</v>
      </c>
      <c r="Q41" s="478" t="s">
        <v>2929</v>
      </c>
      <c r="R41" s="460"/>
      <c r="S41" s="460"/>
    </row>
    <row r="42" spans="1:20" x14ac:dyDescent="0.3">
      <c r="B42" s="166" t="s">
        <v>2994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2995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2929</v>
      </c>
      <c r="Q43" s="477" t="s">
        <v>2929</v>
      </c>
      <c r="R43" s="166">
        <f t="shared" si="2"/>
        <v>0</v>
      </c>
      <c r="S43" s="166">
        <f t="shared" ref="S43:S49" si="10">SUM(O43:Q43)</f>
        <v>0</v>
      </c>
      <c r="T43" s="166" t="s">
        <v>3046</v>
      </c>
    </row>
    <row r="44" spans="1:20" x14ac:dyDescent="0.3">
      <c r="B44" s="166" t="s">
        <v>2996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2929</v>
      </c>
      <c r="Q44" s="477" t="s">
        <v>2929</v>
      </c>
      <c r="R44" s="166">
        <f t="shared" si="2"/>
        <v>0</v>
      </c>
      <c r="S44" s="166">
        <f t="shared" si="10"/>
        <v>0</v>
      </c>
      <c r="T44" s="166" t="s">
        <v>3046</v>
      </c>
    </row>
    <row r="45" spans="1:20" x14ac:dyDescent="0.3">
      <c r="B45" s="166" t="s">
        <v>2997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2929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2998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2929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2999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2929</v>
      </c>
      <c r="Q47" s="477" t="s">
        <v>2929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3000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2929</v>
      </c>
      <c r="Q48" s="477" t="s">
        <v>2929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3001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2929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2929</v>
      </c>
      <c r="Q50" s="478" t="s">
        <v>2929</v>
      </c>
      <c r="R50" s="460"/>
      <c r="S50" s="460"/>
    </row>
    <row r="51" spans="1:19" x14ac:dyDescent="0.3">
      <c r="B51" s="166" t="s">
        <v>3002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2929</v>
      </c>
      <c r="Q51" s="477" t="s">
        <v>2929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2947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2929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2929</v>
      </c>
      <c r="Q53" s="478" t="s">
        <v>2929</v>
      </c>
      <c r="R53" s="460"/>
      <c r="S53" s="460"/>
    </row>
    <row r="54" spans="1:19" x14ac:dyDescent="0.3">
      <c r="B54" s="166" t="s">
        <v>930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2929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951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2929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3003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2929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3004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2929</v>
      </c>
      <c r="Q57" s="477" t="s">
        <v>2929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3005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2929</v>
      </c>
      <c r="Q58" s="477" t="s">
        <v>2929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947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2929</v>
      </c>
      <c r="Q59" s="477" t="s">
        <v>2929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2929</v>
      </c>
      <c r="Q60" s="478" t="s">
        <v>2929</v>
      </c>
      <c r="R60" s="460"/>
      <c r="S60" s="460"/>
    </row>
    <row r="61" spans="1:19" x14ac:dyDescent="0.3">
      <c r="B61" s="166" t="s">
        <v>3006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2929</v>
      </c>
      <c r="Q61" s="477" t="s">
        <v>2929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2929</v>
      </c>
      <c r="Q62" s="477" t="s">
        <v>2929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2929</v>
      </c>
      <c r="Q63" s="477" t="s">
        <v>2929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3007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2929</v>
      </c>
      <c r="Q64" s="478" t="s">
        <v>2929</v>
      </c>
      <c r="R64" s="460"/>
      <c r="S64" s="460"/>
    </row>
    <row r="65" spans="1:21" x14ac:dyDescent="0.3">
      <c r="B65" s="166" t="s">
        <v>3007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2929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3043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3053</v>
      </c>
      <c r="U66" s="502">
        <f>F66+I66+L66+R66</f>
        <v>536</v>
      </c>
    </row>
    <row r="67" spans="1:21" x14ac:dyDescent="0.3">
      <c r="B67" s="166" t="s">
        <v>3047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3063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tabSelected="1" zoomScaleNormal="100" workbookViewId="0">
      <pane ySplit="2" topLeftCell="A54" activePane="bottomLeft" state="frozen"/>
      <selection pane="bottomLeft" activeCell="B25" sqref="B25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52" hidden="1" customWidth="1"/>
    <col min="16" max="16" width="8" style="553" hidden="1" customWidth="1"/>
    <col min="17" max="17" width="12.59765625" style="55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8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87" bestFit="1" customWidth="1"/>
    <col min="31" max="31" width="0" style="260" hidden="1" customWidth="1"/>
    <col min="32" max="32" width="17.5" style="4" hidden="1" customWidth="1"/>
    <col min="33" max="33" width="16.5" style="4" hidden="1" customWidth="1"/>
    <col min="34" max="16384" width="8.69921875" style="4"/>
  </cols>
  <sheetData>
    <row r="1" spans="1:33" s="528" customFormat="1" ht="52" customHeight="1" x14ac:dyDescent="0.3">
      <c r="C1" s="529"/>
      <c r="D1" s="529"/>
      <c r="E1" s="529"/>
      <c r="F1" s="530" t="s">
        <v>3052</v>
      </c>
      <c r="G1" s="529"/>
      <c r="H1" s="529"/>
      <c r="I1" s="531" t="s">
        <v>3051</v>
      </c>
      <c r="J1" s="630" t="s">
        <v>3049</v>
      </c>
      <c r="K1" s="630"/>
      <c r="L1" s="630"/>
      <c r="M1" s="532" t="s">
        <v>3050</v>
      </c>
      <c r="N1" s="532"/>
      <c r="O1" s="533"/>
      <c r="P1" s="533"/>
      <c r="Q1" s="533"/>
      <c r="R1" s="533"/>
      <c r="S1" s="533"/>
      <c r="V1" s="534"/>
      <c r="W1" s="537" t="s">
        <v>3075</v>
      </c>
      <c r="X1" s="538" t="s">
        <v>3087</v>
      </c>
      <c r="Y1" s="600" t="s">
        <v>3076</v>
      </c>
      <c r="Z1" s="608" t="s">
        <v>3077</v>
      </c>
      <c r="AA1" s="612" t="s">
        <v>3078</v>
      </c>
      <c r="AB1" s="613" t="s">
        <v>3080</v>
      </c>
      <c r="AC1" s="535" t="s">
        <v>3085</v>
      </c>
      <c r="AD1" s="582" t="s">
        <v>3086</v>
      </c>
      <c r="AE1" s="620" t="s">
        <v>3089</v>
      </c>
      <c r="AF1" s="620" t="s">
        <v>3125</v>
      </c>
      <c r="AG1" s="620" t="s">
        <v>3124</v>
      </c>
    </row>
    <row r="2" spans="1:33" s="545" customFormat="1" ht="34.5" x14ac:dyDescent="0.3">
      <c r="A2" s="536"/>
      <c r="B2" s="536"/>
      <c r="C2" s="537" t="s">
        <v>3009</v>
      </c>
      <c r="D2" s="537" t="s">
        <v>3011</v>
      </c>
      <c r="E2" s="537" t="s">
        <v>3010</v>
      </c>
      <c r="F2" s="538" t="s">
        <v>3012</v>
      </c>
      <c r="G2" s="537" t="s">
        <v>2876</v>
      </c>
      <c r="H2" s="539" t="s">
        <v>3013</v>
      </c>
      <c r="I2" s="540" t="s">
        <v>3014</v>
      </c>
      <c r="J2" s="541" t="s">
        <v>3010</v>
      </c>
      <c r="K2" s="541" t="s">
        <v>3044</v>
      </c>
      <c r="L2" s="541" t="s">
        <v>3043</v>
      </c>
      <c r="M2" s="542" t="s">
        <v>3083</v>
      </c>
      <c r="N2" s="542" t="s">
        <v>3084</v>
      </c>
      <c r="O2" s="543" t="s">
        <v>3015</v>
      </c>
      <c r="P2" s="543" t="s">
        <v>3065</v>
      </c>
      <c r="Q2" s="543" t="s">
        <v>3066</v>
      </c>
      <c r="R2" s="536" t="s">
        <v>3043</v>
      </c>
      <c r="S2" s="542" t="s">
        <v>3048</v>
      </c>
      <c r="T2" s="537" t="s">
        <v>3045</v>
      </c>
      <c r="U2" s="537"/>
      <c r="V2" s="544"/>
      <c r="W2" s="536"/>
      <c r="X2" s="604"/>
      <c r="Y2" s="601"/>
      <c r="Z2" s="609"/>
      <c r="AA2" s="606"/>
      <c r="AB2" s="599"/>
      <c r="AD2" s="583"/>
      <c r="AE2" s="621"/>
    </row>
    <row r="3" spans="1:33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3" x14ac:dyDescent="0.35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10" si="1">IF(AND(Y4&gt;0,Z4=0,AA4=0,AB4=0),Y4,"")</f>
        <v/>
      </c>
    </row>
    <row r="5" spans="1:33" x14ac:dyDescent="0.35">
      <c r="B5" s="4" t="s">
        <v>2932</v>
      </c>
      <c r="C5" s="260">
        <f>COUNTIF(URS確認!$D:$D,業務統計!B5)</f>
        <v>11</v>
      </c>
      <c r="D5" s="260">
        <v>11</v>
      </c>
      <c r="E5" s="260">
        <v>11</v>
      </c>
      <c r="F5" s="260">
        <f>COUNTIF(URS確認!AQ2:AQ552,LEFT(B5,3))</f>
        <v>11</v>
      </c>
      <c r="G5" s="260">
        <v>11</v>
      </c>
      <c r="H5" s="260">
        <v>11</v>
      </c>
      <c r="I5" s="260">
        <f>COUNTIF(URS確認!AR2:AR553,LEFT(B5,3))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COUNTIF(URS確認!AQ$2:AQ$552,LEFT(B5,3))</f>
        <v>11</v>
      </c>
      <c r="X5" s="45">
        <f>COUNTIF(URS確認!AR$2:AR$553,LEFT(B5,3))</f>
        <v>0</v>
      </c>
      <c r="Y5" s="558">
        <f>COUNTIF(URS確認!AS$2:AS$552,LEFT(B5,3))</f>
        <v>0</v>
      </c>
      <c r="Z5" s="611">
        <f>COUNTIF(URS確認!AT$2:AT$552,LEFT(B5,3))</f>
        <v>0</v>
      </c>
      <c r="AA5" s="565">
        <f>COUNTIF(URS確認!AU$2:AU$552,LEFT(B5,3))</f>
        <v>0</v>
      </c>
      <c r="AB5" s="576">
        <f>COUNTIF(URS確認!AV$2:AV$553,LEFT(B5,3))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  <c r="AG5" s="4" t="str">
        <f>IF(AND(X5&gt;0,Y5=0,Z5=0,AA5=0,AB5=0),X5,"")</f>
        <v/>
      </c>
    </row>
    <row r="6" spans="1:33" x14ac:dyDescent="0.35">
      <c r="B6" s="4" t="s">
        <v>2934</v>
      </c>
      <c r="C6" s="260">
        <f>COUNTIF(URS確認!$D:$D,業務統計!B6)</f>
        <v>2</v>
      </c>
      <c r="D6" s="260">
        <v>2</v>
      </c>
      <c r="E6" s="260">
        <v>2</v>
      </c>
      <c r="F6" s="260">
        <f>COUNTIF(URS確認!AQ3:AQ553,LEFT(B6,3))</f>
        <v>2</v>
      </c>
      <c r="G6" s="260">
        <v>2</v>
      </c>
      <c r="H6" s="260">
        <v>2</v>
      </c>
      <c r="I6" s="260">
        <f>COUNTIF(URS確認!AR3:AR554,LEFT(B6,3))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COUNTIF(URS確認!AQ$2:AQ$552,LEFT(B6,3))</f>
        <v>2</v>
      </c>
      <c r="X6" s="45">
        <f>COUNTIF(URS確認!AR$2:AR$553,LEFT(B6,3))</f>
        <v>0</v>
      </c>
      <c r="Y6" s="558">
        <f>COUNTIF(URS確認!AS$2:AS$552,LEFT(B6,3))</f>
        <v>0</v>
      </c>
      <c r="Z6" s="611">
        <f>COUNTIF(URS確認!AT$2:AT$552,LEFT(B6,3))</f>
        <v>0</v>
      </c>
      <c r="AA6" s="565">
        <f>COUNTIF(URS確認!AU$2:AU$552,LEFT(B6,3))</f>
        <v>0</v>
      </c>
      <c r="AB6" s="576">
        <f>COUNTIF(URS確認!AV$2:AV$553,LEFT(B6,3))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  <c r="AG6" s="4" t="str">
        <f t="shared" ref="AG6:AG39" si="7">IF(AND(X6&gt;0,Y6=0,Z6=0,AA6=0,AB6=0),X6,"")</f>
        <v/>
      </c>
    </row>
    <row r="7" spans="1:33" x14ac:dyDescent="0.35">
      <c r="B7" s="4" t="s">
        <v>2933</v>
      </c>
      <c r="C7" s="260">
        <f>COUNTIF(URS確認!$D:$D,業務統計!B7)</f>
        <v>2</v>
      </c>
      <c r="D7" s="260">
        <v>2</v>
      </c>
      <c r="E7" s="260">
        <v>2</v>
      </c>
      <c r="F7" s="260">
        <f>COUNTIF(URS確認!AQ4:AQ554,LEFT(B7,3))</f>
        <v>2</v>
      </c>
      <c r="G7" s="260">
        <v>2</v>
      </c>
      <c r="H7" s="260">
        <v>2</v>
      </c>
      <c r="I7" s="260">
        <f>COUNTIF(URS確認!AR4:AR555,LEFT(B7,3))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COUNTIF(URS確認!AQ$2:AQ$552,LEFT(B7,3))</f>
        <v>2</v>
      </c>
      <c r="X7" s="45">
        <f>COUNTIF(URS確認!AR$2:AR$553,LEFT(B7,3))</f>
        <v>0</v>
      </c>
      <c r="Y7" s="558">
        <f>COUNTIF(URS確認!AS$2:AS$552,LEFT(B7,3))</f>
        <v>0</v>
      </c>
      <c r="Z7" s="611">
        <f>COUNTIF(URS確認!AT$2:AT$552,LEFT(B7,3))</f>
        <v>0</v>
      </c>
      <c r="AA7" s="565">
        <f>COUNTIF(URS確認!AU$2:AU$552,LEFT(B7,3))</f>
        <v>0</v>
      </c>
      <c r="AB7" s="576">
        <f>COUNTIF(URS確認!AV$2:AV$553,LEFT(B7,3))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  <c r="AG7" s="4" t="str">
        <f t="shared" si="7"/>
        <v/>
      </c>
    </row>
    <row r="8" spans="1:33" x14ac:dyDescent="0.35">
      <c r="B8" s="4" t="s">
        <v>3008</v>
      </c>
      <c r="C8" s="260">
        <f>COUNTIF(URS確認!$D:$D,業務統計!B8)</f>
        <v>1</v>
      </c>
      <c r="D8" s="260">
        <v>1</v>
      </c>
      <c r="E8" s="260">
        <v>1</v>
      </c>
      <c r="F8" s="260">
        <f>COUNTIF(URS確認!AQ5:AQ555,LEFT(B8,3))</f>
        <v>1</v>
      </c>
      <c r="G8" s="260">
        <v>1</v>
      </c>
      <c r="H8" s="260">
        <v>1</v>
      </c>
      <c r="I8" s="260">
        <f>COUNTIF(URS確認!AR5:AR556,LEFT(B8,3))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COUNTIF(URS確認!AQ$2:AQ$552,LEFT(B8,3))</f>
        <v>1</v>
      </c>
      <c r="X8" s="45">
        <f>COUNTIF(URS確認!AR$2:AR$553,LEFT(B8,3))</f>
        <v>0</v>
      </c>
      <c r="Y8" s="558">
        <f>COUNTIF(URS確認!AS$2:AS$552,LEFT(B8,3))</f>
        <v>0</v>
      </c>
      <c r="Z8" s="611">
        <f>COUNTIF(URS確認!AT$2:AT$552,LEFT(B8,3))</f>
        <v>0</v>
      </c>
      <c r="AA8" s="565">
        <f>COUNTIF(URS確認!AU$2:AU$552,LEFT(B8,3))</f>
        <v>0</v>
      </c>
      <c r="AB8" s="576">
        <f>COUNTIF(URS確認!AV$2:AV$553,LEFT(B8,3))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  <c r="AG8" s="4" t="str">
        <f t="shared" si="7"/>
        <v/>
      </c>
    </row>
    <row r="9" spans="1:33" x14ac:dyDescent="0.35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  <c r="AG9" s="4" t="str">
        <f t="shared" si="7"/>
        <v/>
      </c>
    </row>
    <row r="10" spans="1:33" x14ac:dyDescent="0.35">
      <c r="B10" s="4" t="s">
        <v>2930</v>
      </c>
      <c r="C10" s="260">
        <f>COUNTIF(URS確認!$D:$D,業務統計!B10)</f>
        <v>2</v>
      </c>
      <c r="D10" s="260">
        <v>2</v>
      </c>
      <c r="E10" s="260">
        <v>2</v>
      </c>
      <c r="F10" s="260">
        <f>COUNTIF(URS確認!AQ7:AQ557,LEFT(B10,3))</f>
        <v>2</v>
      </c>
      <c r="G10" s="260">
        <v>2</v>
      </c>
      <c r="H10" s="260">
        <v>2</v>
      </c>
      <c r="I10" s="260">
        <f>COUNTIF(URS確認!AR7:AR558,LEFT(B10,3))</f>
        <v>0</v>
      </c>
      <c r="K10" s="260" t="str">
        <f t="shared" si="0"/>
        <v/>
      </c>
      <c r="L10" s="260">
        <f t="shared" si="2"/>
        <v>0</v>
      </c>
      <c r="P10" s="553" t="s">
        <v>2929</v>
      </c>
      <c r="Q10" s="553" t="s">
        <v>2929</v>
      </c>
      <c r="R10" s="4">
        <f t="shared" si="3"/>
        <v>0</v>
      </c>
      <c r="S10" s="4">
        <f>SUM(O10:Q10)</f>
        <v>0</v>
      </c>
      <c r="V10" s="550"/>
      <c r="W10" s="547">
        <f>COUNTIF(URS確認!AQ$2:AQ$552,LEFT(B10,3))</f>
        <v>2</v>
      </c>
      <c r="X10" s="45">
        <f>COUNTIF(URS確認!AR$2:AR$553,LEFT(B10,3))</f>
        <v>0</v>
      </c>
      <c r="Y10" s="558">
        <f>COUNTIF(URS確認!AS$2:AS$552,LEFT(B10,3))</f>
        <v>0</v>
      </c>
      <c r="Z10" s="611">
        <f>COUNTIF(URS確認!AT$2:AT$552,LEFT(B10,3))</f>
        <v>0</v>
      </c>
      <c r="AA10" s="565">
        <f>COUNTIF(URS確認!AU$2:AU$552,LEFT(B10,3))</f>
        <v>0</v>
      </c>
      <c r="AB10" s="576">
        <f>COUNTIF(URS確認!AV$2:AV$553,LEFT(B10,3))</f>
        <v>0</v>
      </c>
      <c r="AC10" s="4">
        <f t="shared" si="5"/>
        <v>2</v>
      </c>
      <c r="AD10" s="585">
        <f t="shared" si="6"/>
        <v>0</v>
      </c>
      <c r="AE10" s="260" t="str">
        <f t="shared" si="1"/>
        <v/>
      </c>
      <c r="AG10" s="4" t="str">
        <f t="shared" si="7"/>
        <v/>
      </c>
    </row>
    <row r="11" spans="1:33" x14ac:dyDescent="0.35">
      <c r="B11" s="4" t="s">
        <v>2931</v>
      </c>
      <c r="C11" s="260">
        <f>COUNTIF(URS確認!$D:$D,業務統計!B11)</f>
        <v>20</v>
      </c>
      <c r="D11" s="260">
        <v>20</v>
      </c>
      <c r="E11" s="554">
        <v>18</v>
      </c>
      <c r="F11" s="260">
        <f>COUNTIF(URS確認!AQ8:AQ558,LEFT(B11,3))</f>
        <v>0</v>
      </c>
      <c r="G11" s="260">
        <v>20</v>
      </c>
      <c r="H11" s="260">
        <v>20</v>
      </c>
      <c r="I11" s="260">
        <f>COUNTIF(URS確認!AR8:AR559,LEFT(B11,3))</f>
        <v>16</v>
      </c>
      <c r="J11" s="260">
        <v>18</v>
      </c>
      <c r="K11" s="260">
        <v>2</v>
      </c>
      <c r="L11" s="260">
        <f>SUM(J11:K11)</f>
        <v>20</v>
      </c>
      <c r="P11" s="553" t="s">
        <v>2929</v>
      </c>
      <c r="Q11" s="553" t="s">
        <v>2929</v>
      </c>
      <c r="R11" s="4">
        <f t="shared" si="3"/>
        <v>0</v>
      </c>
      <c r="S11" s="4">
        <f t="shared" ref="S11:S16" si="8">SUM(O11:Q11)</f>
        <v>0</v>
      </c>
      <c r="V11" s="550"/>
      <c r="W11" s="547">
        <f>COUNTIF(URS確認!AQ$2:AQ$552,LEFT(B11,3))</f>
        <v>0</v>
      </c>
      <c r="X11" s="45">
        <f>COUNTIF(URS確認!AR$2:AR$553,LEFT(B11,3))</f>
        <v>16</v>
      </c>
      <c r="Y11" s="558">
        <f>COUNTIF(URS確認!AS$2:AS$552,LEFT(B11,3))</f>
        <v>4</v>
      </c>
      <c r="Z11" s="611">
        <f>COUNTIF(URS確認!AT$2:AT$552,LEFT(B11,3))</f>
        <v>0</v>
      </c>
      <c r="AA11" s="565">
        <f>COUNTIF(URS確認!AU$2:AU$552,LEFT(B11,3))</f>
        <v>0</v>
      </c>
      <c r="AB11" s="576">
        <f>COUNTIF(URS確認!AV$2:AV$553,LEFT(B11,3))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4</v>
      </c>
      <c r="AF11" s="623">
        <v>44543</v>
      </c>
      <c r="AG11" s="4" t="str">
        <f t="shared" si="7"/>
        <v/>
      </c>
    </row>
    <row r="12" spans="1:33" x14ac:dyDescent="0.35">
      <c r="B12" s="4" t="s">
        <v>2983</v>
      </c>
      <c r="C12" s="260">
        <f>COUNTIF(URS確認!$D:$D,業務統計!B12)</f>
        <v>10</v>
      </c>
      <c r="D12" s="260">
        <v>10</v>
      </c>
      <c r="E12" s="554">
        <v>10</v>
      </c>
      <c r="F12" s="260">
        <f>COUNTIF(URS確認!AQ9:AQ559,LEFT(B12,3))</f>
        <v>10</v>
      </c>
      <c r="G12" s="260">
        <v>10</v>
      </c>
      <c r="H12" s="260">
        <v>10</v>
      </c>
      <c r="I12" s="260">
        <f>COUNTIF(URS確認!AR9:AR560,LEFT(B12,3))</f>
        <v>0</v>
      </c>
      <c r="K12" s="260" t="str">
        <f>IF(J12="V",C12,"")</f>
        <v/>
      </c>
      <c r="L12" s="260">
        <f t="shared" ref="L12:L60" si="9">SUM(J12:K12)</f>
        <v>0</v>
      </c>
      <c r="P12" s="553" t="s">
        <v>2929</v>
      </c>
      <c r="Q12" s="553" t="s">
        <v>2929</v>
      </c>
      <c r="R12" s="4">
        <f t="shared" si="3"/>
        <v>0</v>
      </c>
      <c r="S12" s="4">
        <f t="shared" si="8"/>
        <v>0</v>
      </c>
      <c r="V12" s="550"/>
      <c r="W12" s="547">
        <f>COUNTIF(URS確認!AQ$2:AQ$552,LEFT(B12,3))</f>
        <v>10</v>
      </c>
      <c r="X12" s="45">
        <f>COUNTIF(URS確認!AR$2:AR$553,LEFT(B12,3))</f>
        <v>0</v>
      </c>
      <c r="Y12" s="558">
        <f>COUNTIF(URS確認!AS$2:AS$552,LEFT(B12,3))</f>
        <v>0</v>
      </c>
      <c r="Z12" s="611">
        <f>COUNTIF(URS確認!AT$2:AT$552,LEFT(B12,3))</f>
        <v>0</v>
      </c>
      <c r="AA12" s="565">
        <f>COUNTIF(URS確認!AU$2:AU$552,LEFT(B12,3))</f>
        <v>0</v>
      </c>
      <c r="AB12" s="576">
        <f>COUNTIF(URS確認!AV$2:AV$553,LEFT(B12,3))</f>
        <v>0</v>
      </c>
      <c r="AC12" s="4">
        <f t="shared" si="5"/>
        <v>10</v>
      </c>
      <c r="AD12" s="585">
        <f t="shared" si="6"/>
        <v>0</v>
      </c>
      <c r="AE12" s="260" t="str">
        <f t="shared" ref="AE12:AE60" si="10">IF(AND(Y12&gt;0,Z12=0,AA12=0,AB12=0),Y12,"")</f>
        <v/>
      </c>
      <c r="AG12" s="4" t="str">
        <f t="shared" si="7"/>
        <v/>
      </c>
    </row>
    <row r="13" spans="1:33" x14ac:dyDescent="0.35">
      <c r="B13" s="4" t="s">
        <v>2984</v>
      </c>
      <c r="C13" s="260">
        <f>COUNTIF(URS確認!$D:$D,業務統計!B13)</f>
        <v>19</v>
      </c>
      <c r="D13" s="260">
        <v>19</v>
      </c>
      <c r="E13" s="554">
        <v>10</v>
      </c>
      <c r="F13" s="260">
        <f>COUNTIF(URS確認!AQ10:AQ560,LEFT(B13,3))</f>
        <v>0</v>
      </c>
      <c r="G13" s="260">
        <v>19</v>
      </c>
      <c r="H13" s="260">
        <v>19</v>
      </c>
      <c r="I13" s="260">
        <f>COUNTIF(URS確認!AR10:AR561,LEFT(B13,3))</f>
        <v>10</v>
      </c>
      <c r="J13" s="260">
        <v>10</v>
      </c>
      <c r="K13" s="260">
        <v>9</v>
      </c>
      <c r="L13" s="260">
        <f t="shared" si="9"/>
        <v>19</v>
      </c>
      <c r="P13" s="553" t="s">
        <v>2929</v>
      </c>
      <c r="Q13" s="553" t="s">
        <v>2929</v>
      </c>
      <c r="R13" s="4">
        <f t="shared" si="3"/>
        <v>0</v>
      </c>
      <c r="S13" s="4">
        <f t="shared" si="8"/>
        <v>0</v>
      </c>
      <c r="V13" s="550"/>
      <c r="W13" s="547">
        <f>COUNTIF(URS確認!AQ$2:AQ$552,LEFT(B13,3))</f>
        <v>0</v>
      </c>
      <c r="X13" s="45">
        <f>COUNTIF(URS確認!AR$2:AR$553,LEFT(B13,3))</f>
        <v>10</v>
      </c>
      <c r="Y13" s="558">
        <f>COUNTIF(URS確認!AS$2:AS$552,LEFT(B13,3))</f>
        <v>9</v>
      </c>
      <c r="Z13" s="611">
        <f>COUNTIF(URS確認!AT$2:AT$552,LEFT(B13,3))</f>
        <v>0</v>
      </c>
      <c r="AA13" s="565">
        <f>COUNTIF(URS確認!AU$2:AU$552,LEFT(B13,3))</f>
        <v>0</v>
      </c>
      <c r="AB13" s="576">
        <f>COUNTIF(URS確認!AV$2:AV$553,LEFT(B13,3))</f>
        <v>0</v>
      </c>
      <c r="AC13" s="4">
        <f t="shared" si="5"/>
        <v>19</v>
      </c>
      <c r="AD13" s="585">
        <f t="shared" si="6"/>
        <v>0</v>
      </c>
      <c r="AE13" s="260">
        <f t="shared" si="10"/>
        <v>9</v>
      </c>
      <c r="AF13" s="623">
        <v>44543</v>
      </c>
      <c r="AG13" s="4" t="str">
        <f t="shared" si="7"/>
        <v/>
      </c>
    </row>
    <row r="14" spans="1:33" x14ac:dyDescent="0.35">
      <c r="B14" s="4" t="s">
        <v>2985</v>
      </c>
      <c r="C14" s="260">
        <f>COUNTIF(URS確認!$D:$D,業務統計!B14)</f>
        <v>9</v>
      </c>
      <c r="D14" s="260">
        <v>9</v>
      </c>
      <c r="E14" s="260">
        <v>9</v>
      </c>
      <c r="F14" s="260">
        <f>COUNTIF(URS確認!AQ11:AQ561,LEFT(B14,3))</f>
        <v>9</v>
      </c>
      <c r="G14" s="260">
        <v>9</v>
      </c>
      <c r="H14" s="260">
        <v>9</v>
      </c>
      <c r="I14" s="260">
        <f>COUNTIF(URS確認!AR11:AR562,LEFT(B14,3))</f>
        <v>0</v>
      </c>
      <c r="K14" s="260" t="str">
        <f>IF(J14="V",C14,"")</f>
        <v/>
      </c>
      <c r="L14" s="260">
        <f t="shared" si="9"/>
        <v>0</v>
      </c>
      <c r="P14" s="553" t="s">
        <v>2929</v>
      </c>
      <c r="Q14" s="553" t="s">
        <v>2929</v>
      </c>
      <c r="R14" s="4">
        <f t="shared" si="3"/>
        <v>0</v>
      </c>
      <c r="S14" s="4">
        <f t="shared" si="8"/>
        <v>0</v>
      </c>
      <c r="V14" s="550"/>
      <c r="W14" s="547">
        <f>COUNTIF(URS確認!AQ$2:AQ$552,LEFT(B14,3))</f>
        <v>9</v>
      </c>
      <c r="X14" s="45">
        <f>COUNTIF(URS確認!AR$2:AR$553,LEFT(B14,3))</f>
        <v>0</v>
      </c>
      <c r="Y14" s="558">
        <f>COUNTIF(URS確認!AS$2:AS$552,LEFT(B14,3))</f>
        <v>0</v>
      </c>
      <c r="Z14" s="611">
        <f>COUNTIF(URS確認!AT$2:AT$552,LEFT(B14,3))</f>
        <v>0</v>
      </c>
      <c r="AA14" s="565">
        <f>COUNTIF(URS確認!AU$2:AU$552,LEFT(B14,3))</f>
        <v>0</v>
      </c>
      <c r="AB14" s="576">
        <f>COUNTIF(URS確認!AV$2:AV$553,LEFT(B14,3))</f>
        <v>0</v>
      </c>
      <c r="AC14" s="4">
        <f t="shared" si="5"/>
        <v>9</v>
      </c>
      <c r="AD14" s="585">
        <f t="shared" si="6"/>
        <v>0</v>
      </c>
      <c r="AE14" s="260" t="str">
        <f t="shared" si="10"/>
        <v/>
      </c>
      <c r="AG14" s="4" t="str">
        <f t="shared" si="7"/>
        <v/>
      </c>
    </row>
    <row r="15" spans="1:33" x14ac:dyDescent="0.35">
      <c r="B15" s="4" t="s">
        <v>2986</v>
      </c>
      <c r="C15" s="260">
        <f>COUNTIF(URS確認!$D:$D,業務統計!B15)</f>
        <v>6</v>
      </c>
      <c r="D15" s="260">
        <v>6</v>
      </c>
      <c r="E15" s="260">
        <v>3</v>
      </c>
      <c r="F15" s="260">
        <f>COUNTIF(URS確認!AQ12:AQ562,LEFT(B15,3))</f>
        <v>0</v>
      </c>
      <c r="G15" s="260">
        <v>5</v>
      </c>
      <c r="H15" s="260">
        <v>6</v>
      </c>
      <c r="I15" s="260">
        <f>COUNTIF(URS確認!AR12:AR563,LEFT(B15,3))</f>
        <v>1</v>
      </c>
      <c r="K15" s="260" t="str">
        <f>IF(J15="V",C15,"")</f>
        <v/>
      </c>
      <c r="L15" s="260">
        <f t="shared" si="9"/>
        <v>0</v>
      </c>
      <c r="M15" s="260">
        <v>2</v>
      </c>
      <c r="N15" s="260">
        <v>1</v>
      </c>
      <c r="P15" s="553">
        <v>3</v>
      </c>
      <c r="Q15" s="553" t="s">
        <v>2929</v>
      </c>
      <c r="R15" s="4">
        <f t="shared" si="3"/>
        <v>6</v>
      </c>
      <c r="S15" s="4">
        <f t="shared" si="8"/>
        <v>3</v>
      </c>
      <c r="T15" s="4" t="s">
        <v>3046</v>
      </c>
      <c r="V15" s="550"/>
      <c r="W15" s="547">
        <f>COUNTIF(URS確認!AQ$2:AQ$552,LEFT(B15,3))</f>
        <v>0</v>
      </c>
      <c r="X15" s="45">
        <f>COUNTIF(URS確認!AR$2:AR$553,LEFT(B15,3))</f>
        <v>1</v>
      </c>
      <c r="Y15" s="558">
        <f>COUNTIF(URS確認!AS$2:AS$552,LEFT(B15,3))</f>
        <v>5</v>
      </c>
      <c r="Z15" s="611">
        <f>COUNTIF(URS確認!AT$2:AT$552,LEFT(B15,3))</f>
        <v>0</v>
      </c>
      <c r="AA15" s="565">
        <f>COUNTIF(URS確認!AU$2:AU$552,LEFT(B15,3))</f>
        <v>0</v>
      </c>
      <c r="AB15" s="576">
        <f>COUNTIF(URS確認!AV$2:AV$553,LEFT(B15,3))</f>
        <v>0</v>
      </c>
      <c r="AC15" s="4">
        <f t="shared" si="5"/>
        <v>6</v>
      </c>
      <c r="AD15" s="585">
        <f t="shared" si="6"/>
        <v>0</v>
      </c>
      <c r="AE15" s="260">
        <f t="shared" si="10"/>
        <v>5</v>
      </c>
      <c r="AF15" s="623">
        <v>44543</v>
      </c>
      <c r="AG15" s="4" t="str">
        <f t="shared" si="7"/>
        <v/>
      </c>
    </row>
    <row r="16" spans="1:33" x14ac:dyDescent="0.35">
      <c r="B16" s="4" t="s">
        <v>2987</v>
      </c>
      <c r="C16" s="260">
        <f>COUNTIF(URS確認!$D:$D,業務統計!B16)</f>
        <v>12</v>
      </c>
      <c r="D16" s="260">
        <v>11</v>
      </c>
      <c r="E16" s="554">
        <v>9</v>
      </c>
      <c r="F16" s="260">
        <f>COUNTIF(URS確認!AQ13:AQ563,LEFT(B16,3))</f>
        <v>0</v>
      </c>
      <c r="G16" s="260">
        <v>11</v>
      </c>
      <c r="H16" s="260">
        <v>11</v>
      </c>
      <c r="I16" s="260">
        <f>COUNTIF(URS確認!AR13:AR564,LEFT(B16,3))</f>
        <v>10</v>
      </c>
      <c r="J16" s="260">
        <v>9</v>
      </c>
      <c r="K16" s="260">
        <v>2</v>
      </c>
      <c r="L16" s="260">
        <f t="shared" si="9"/>
        <v>11</v>
      </c>
      <c r="P16" s="553" t="s">
        <v>2929</v>
      </c>
      <c r="Q16" s="553" t="s">
        <v>2929</v>
      </c>
      <c r="R16" s="4">
        <f t="shared" si="3"/>
        <v>0</v>
      </c>
      <c r="S16" s="4">
        <f t="shared" si="8"/>
        <v>0</v>
      </c>
      <c r="V16" s="550"/>
      <c r="W16" s="547">
        <f>COUNTIF(URS確認!AQ$2:AQ$552,LEFT(B16,3))</f>
        <v>0</v>
      </c>
      <c r="X16" s="45">
        <f>COUNTIF(URS確認!AR$2:AR$553,LEFT(B16,3))</f>
        <v>10</v>
      </c>
      <c r="Y16" s="558">
        <f>COUNTIF(URS確認!AS$2:AS$552,LEFT(B16,3))</f>
        <v>2</v>
      </c>
      <c r="Z16" s="611">
        <f>COUNTIF(URS確認!AT$2:AT$552,LEFT(B16,3))</f>
        <v>0</v>
      </c>
      <c r="AA16" s="565">
        <f>COUNTIF(URS確認!AU$2:AU$552,LEFT(B16,3))</f>
        <v>0</v>
      </c>
      <c r="AB16" s="576">
        <f>COUNTIF(URS確認!AV$2:AV$553,LEFT(B16,3))</f>
        <v>0</v>
      </c>
      <c r="AC16" s="4">
        <f t="shared" si="5"/>
        <v>12</v>
      </c>
      <c r="AD16" s="585">
        <f t="shared" si="6"/>
        <v>0</v>
      </c>
      <c r="AE16" s="260">
        <f t="shared" si="10"/>
        <v>2</v>
      </c>
      <c r="AF16" s="623">
        <v>44543</v>
      </c>
      <c r="AG16" s="4" t="str">
        <f t="shared" si="7"/>
        <v/>
      </c>
    </row>
    <row r="17" spans="1:33" x14ac:dyDescent="0.35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1">IF(J17="V",C17,"")</f>
        <v/>
      </c>
      <c r="L17" s="259"/>
      <c r="M17" s="259"/>
      <c r="N17" s="259"/>
      <c r="O17" s="548"/>
      <c r="P17" s="549" t="s">
        <v>2929</v>
      </c>
      <c r="Q17" s="549" t="s">
        <v>2929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10"/>
        <v/>
      </c>
      <c r="AG17" s="4" t="str">
        <f t="shared" si="7"/>
        <v/>
      </c>
    </row>
    <row r="18" spans="1:33" x14ac:dyDescent="0.35">
      <c r="B18" s="4" t="s">
        <v>2988</v>
      </c>
      <c r="C18" s="260">
        <f>COUNTIF(URS確認!$D:$D,業務統計!B18)</f>
        <v>7</v>
      </c>
      <c r="D18" s="260">
        <v>7</v>
      </c>
      <c r="E18" s="260">
        <v>7</v>
      </c>
      <c r="F18" s="260">
        <f>COUNTIF(URS確認!AQ16:AQ566,LEFT(B18,3))</f>
        <v>7</v>
      </c>
      <c r="G18" s="260">
        <v>7</v>
      </c>
      <c r="H18" s="260">
        <v>7</v>
      </c>
      <c r="I18" s="260">
        <f>COUNTIF(URS確認!AR16:AR567,LEFT(B18,3))</f>
        <v>0</v>
      </c>
      <c r="K18" s="260" t="str">
        <f t="shared" si="11"/>
        <v/>
      </c>
      <c r="L18" s="260">
        <f t="shared" si="9"/>
        <v>0</v>
      </c>
      <c r="P18" s="553" t="s">
        <v>2929</v>
      </c>
      <c r="Q18" s="553" t="s">
        <v>2929</v>
      </c>
      <c r="R18" s="4">
        <f t="shared" si="3"/>
        <v>0</v>
      </c>
      <c r="S18" s="4">
        <f>SUM(O18:Q18)</f>
        <v>0</v>
      </c>
      <c r="V18" s="550"/>
      <c r="W18" s="547">
        <f>COUNTIF(URS確認!AQ$2:AQ$552,LEFT(B18,3))</f>
        <v>7</v>
      </c>
      <c r="X18" s="45">
        <f>COUNTIF(URS確認!AR$2:AR$553,LEFT(B18,3))</f>
        <v>0</v>
      </c>
      <c r="Y18" s="558">
        <f>COUNTIF(URS確認!AS$2:AS$552,LEFT(B18,3))</f>
        <v>0</v>
      </c>
      <c r="Z18" s="611">
        <f>COUNTIF(URS確認!AT$2:AT$552,LEFT(B18,3))</f>
        <v>0</v>
      </c>
      <c r="AA18" s="565">
        <f>COUNTIF(URS確認!AU$2:AU$552,LEFT(B18,3))</f>
        <v>0</v>
      </c>
      <c r="AB18" s="576">
        <f>COUNTIF(URS確認!AV$2:AV$553,LEFT(B18,3))</f>
        <v>0</v>
      </c>
      <c r="AC18" s="4">
        <f t="shared" si="5"/>
        <v>7</v>
      </c>
      <c r="AD18" s="585">
        <f t="shared" si="6"/>
        <v>0</v>
      </c>
      <c r="AE18" s="260" t="str">
        <f t="shared" si="10"/>
        <v/>
      </c>
      <c r="AG18" s="4" t="str">
        <f t="shared" si="7"/>
        <v/>
      </c>
    </row>
    <row r="19" spans="1:33" x14ac:dyDescent="0.35">
      <c r="B19" s="4" t="s">
        <v>2989</v>
      </c>
      <c r="C19" s="260">
        <f>COUNTIF(URS確認!$D:$D,業務統計!B19)</f>
        <v>9</v>
      </c>
      <c r="D19" s="260">
        <v>9</v>
      </c>
      <c r="E19" s="260">
        <v>9</v>
      </c>
      <c r="F19" s="260">
        <f>COUNTIF(URS確認!AQ17:AQ567,LEFT(B19,3))</f>
        <v>9</v>
      </c>
      <c r="G19" s="260">
        <v>9</v>
      </c>
      <c r="H19" s="260">
        <v>9</v>
      </c>
      <c r="I19" s="260">
        <f>COUNTIF(URS確認!AR17:AR568,LEFT(B19,3))</f>
        <v>0</v>
      </c>
      <c r="K19" s="260" t="str">
        <f t="shared" si="11"/>
        <v/>
      </c>
      <c r="L19" s="260">
        <f t="shared" si="9"/>
        <v>0</v>
      </c>
      <c r="P19" s="553" t="s">
        <v>2929</v>
      </c>
      <c r="Q19" s="553" t="s">
        <v>2929</v>
      </c>
      <c r="R19" s="4">
        <f t="shared" si="3"/>
        <v>0</v>
      </c>
      <c r="S19" s="4">
        <f t="shared" ref="S19:S22" si="12">SUM(O19:Q19)</f>
        <v>0</v>
      </c>
      <c r="V19" s="550"/>
      <c r="W19" s="547">
        <f>COUNTIF(URS確認!AQ$2:AQ$552,LEFT(B19,3))</f>
        <v>9</v>
      </c>
      <c r="X19" s="45">
        <f>COUNTIF(URS確認!AR$2:AR$553,LEFT(B19,3))</f>
        <v>0</v>
      </c>
      <c r="Y19" s="558">
        <f>COUNTIF(URS確認!AS$2:AS$552,LEFT(B19,3))</f>
        <v>0</v>
      </c>
      <c r="Z19" s="611">
        <f>COUNTIF(URS確認!AT$2:AT$552,LEFT(B19,3))</f>
        <v>0</v>
      </c>
      <c r="AA19" s="565">
        <f>COUNTIF(URS確認!AU$2:AU$552,LEFT(B19,3))</f>
        <v>0</v>
      </c>
      <c r="AB19" s="576">
        <f>COUNTIF(URS確認!AV$2:AV$553,LEFT(B19,3))</f>
        <v>0</v>
      </c>
      <c r="AC19" s="4">
        <f t="shared" si="5"/>
        <v>9</v>
      </c>
      <c r="AD19" s="585">
        <f t="shared" si="6"/>
        <v>0</v>
      </c>
      <c r="AE19" s="260" t="str">
        <f t="shared" si="10"/>
        <v/>
      </c>
      <c r="AG19" s="4" t="str">
        <f t="shared" si="7"/>
        <v/>
      </c>
    </row>
    <row r="20" spans="1:33" x14ac:dyDescent="0.35">
      <c r="B20" s="4" t="s">
        <v>1443</v>
      </c>
      <c r="C20" s="260">
        <f>COUNTIF(URS確認!$D:$D,業務統計!B20)</f>
        <v>16</v>
      </c>
      <c r="D20" s="260">
        <v>16</v>
      </c>
      <c r="E20" s="260">
        <v>14</v>
      </c>
      <c r="F20" s="260">
        <f>COUNTIF(URS確認!AQ18:AQ568,LEFT(B20,3))</f>
        <v>16</v>
      </c>
      <c r="G20" s="260">
        <v>16</v>
      </c>
      <c r="H20" s="260">
        <v>16</v>
      </c>
      <c r="I20" s="260">
        <f>COUNTIF(URS確認!AR18:AR569,LEFT(B20,3))</f>
        <v>0</v>
      </c>
      <c r="K20" s="260" t="str">
        <f t="shared" si="11"/>
        <v/>
      </c>
      <c r="L20" s="260">
        <f t="shared" si="9"/>
        <v>0</v>
      </c>
      <c r="P20" s="553" t="s">
        <v>2929</v>
      </c>
      <c r="Q20" s="553" t="s">
        <v>2929</v>
      </c>
      <c r="R20" s="4">
        <f t="shared" si="3"/>
        <v>0</v>
      </c>
      <c r="S20" s="4">
        <f t="shared" si="12"/>
        <v>0</v>
      </c>
      <c r="T20" s="4" t="s">
        <v>2915</v>
      </c>
      <c r="V20" s="550"/>
      <c r="W20" s="547">
        <f>COUNTIF(URS確認!AQ$2:AQ$552,LEFT(B20,3))</f>
        <v>16</v>
      </c>
      <c r="X20" s="45">
        <f>COUNTIF(URS確認!AR$2:AR$553,LEFT(B20,3))</f>
        <v>0</v>
      </c>
      <c r="Y20" s="558">
        <f>COUNTIF(URS確認!AS$2:AS$552,LEFT(B20,3))</f>
        <v>0</v>
      </c>
      <c r="Z20" s="611">
        <f>COUNTIF(URS確認!AT$2:AT$552,LEFT(B20,3))</f>
        <v>0</v>
      </c>
      <c r="AA20" s="565">
        <f>COUNTIF(URS確認!AU$2:AU$552,LEFT(B20,3))</f>
        <v>0</v>
      </c>
      <c r="AB20" s="576">
        <f>COUNTIF(URS確認!AV$2:AV$553,LEFT(B20,3))</f>
        <v>0</v>
      </c>
      <c r="AC20" s="4">
        <f t="shared" si="5"/>
        <v>16</v>
      </c>
      <c r="AD20" s="585">
        <f t="shared" si="6"/>
        <v>0</v>
      </c>
      <c r="AE20" s="260" t="str">
        <f t="shared" si="10"/>
        <v/>
      </c>
      <c r="AG20" s="4" t="str">
        <f t="shared" si="7"/>
        <v/>
      </c>
    </row>
    <row r="21" spans="1:33" x14ac:dyDescent="0.35">
      <c r="B21" s="4" t="s">
        <v>2990</v>
      </c>
      <c r="C21" s="260">
        <f>COUNTIF(URS確認!$D:$D,業務統計!B21)</f>
        <v>3</v>
      </c>
      <c r="D21" s="260">
        <v>3</v>
      </c>
      <c r="E21" s="260">
        <v>3</v>
      </c>
      <c r="F21" s="260">
        <f>COUNTIF(URS確認!AQ19:AQ569,LEFT(B21,3))</f>
        <v>3</v>
      </c>
      <c r="G21" s="260">
        <v>3</v>
      </c>
      <c r="H21" s="260">
        <v>3</v>
      </c>
      <c r="I21" s="260">
        <f>COUNTIF(URS確認!AR19:AR570,LEFT(B21,3))</f>
        <v>0</v>
      </c>
      <c r="K21" s="260" t="str">
        <f t="shared" si="11"/>
        <v/>
      </c>
      <c r="L21" s="260">
        <f t="shared" si="9"/>
        <v>0</v>
      </c>
      <c r="P21" s="553" t="s">
        <v>2929</v>
      </c>
      <c r="Q21" s="553" t="s">
        <v>2929</v>
      </c>
      <c r="R21" s="4">
        <f t="shared" si="3"/>
        <v>0</v>
      </c>
      <c r="S21" s="4">
        <f t="shared" si="12"/>
        <v>0</v>
      </c>
      <c r="V21" s="550"/>
      <c r="W21" s="547">
        <f>COUNTIF(URS確認!AQ$2:AQ$552,LEFT(B21,3))</f>
        <v>3</v>
      </c>
      <c r="X21" s="45">
        <f>COUNTIF(URS確認!AR$2:AR$553,LEFT(B21,3))</f>
        <v>0</v>
      </c>
      <c r="Y21" s="558">
        <f>COUNTIF(URS確認!AS$2:AS$552,LEFT(B21,3))</f>
        <v>0</v>
      </c>
      <c r="Z21" s="611">
        <f>COUNTIF(URS確認!AT$2:AT$552,LEFT(B21,3))</f>
        <v>0</v>
      </c>
      <c r="AA21" s="565">
        <f>COUNTIF(URS確認!AU$2:AU$552,LEFT(B21,3))</f>
        <v>0</v>
      </c>
      <c r="AB21" s="576">
        <f>COUNTIF(URS確認!AV$2:AV$553,LEFT(B21,3))</f>
        <v>0</v>
      </c>
      <c r="AC21" s="4">
        <f t="shared" si="5"/>
        <v>3</v>
      </c>
      <c r="AD21" s="585">
        <f t="shared" si="6"/>
        <v>0</v>
      </c>
      <c r="AE21" s="260" t="str">
        <f t="shared" si="10"/>
        <v/>
      </c>
      <c r="AG21" s="4" t="str">
        <f t="shared" si="7"/>
        <v/>
      </c>
    </row>
    <row r="22" spans="1:33" x14ac:dyDescent="0.35">
      <c r="B22" s="4" t="s">
        <v>2991</v>
      </c>
      <c r="C22" s="260">
        <f>COUNTIF(URS確認!$D:$D,業務統計!B22)</f>
        <v>3</v>
      </c>
      <c r="D22" s="260">
        <v>3</v>
      </c>
      <c r="E22" s="260">
        <v>3</v>
      </c>
      <c r="F22" s="260">
        <f>COUNTIF(URS確認!AQ20:AQ570,LEFT(B22,3))</f>
        <v>3</v>
      </c>
      <c r="G22" s="260">
        <v>3</v>
      </c>
      <c r="H22" s="260">
        <v>3</v>
      </c>
      <c r="I22" s="260">
        <f>COUNTIF(URS確認!AR20:AR571,LEFT(B22,3))</f>
        <v>0</v>
      </c>
      <c r="K22" s="260" t="str">
        <f t="shared" si="11"/>
        <v/>
      </c>
      <c r="L22" s="260">
        <f t="shared" si="9"/>
        <v>0</v>
      </c>
      <c r="P22" s="553" t="s">
        <v>2929</v>
      </c>
      <c r="Q22" s="553" t="s">
        <v>2929</v>
      </c>
      <c r="R22" s="4">
        <f t="shared" si="3"/>
        <v>0</v>
      </c>
      <c r="S22" s="4">
        <f t="shared" si="12"/>
        <v>0</v>
      </c>
      <c r="V22" s="550"/>
      <c r="W22" s="547">
        <f>COUNTIF(URS確認!AQ$2:AQ$552,LEFT(B22,3))</f>
        <v>3</v>
      </c>
      <c r="X22" s="45">
        <f>COUNTIF(URS確認!AR$2:AR$553,LEFT(B22,3))</f>
        <v>0</v>
      </c>
      <c r="Y22" s="558">
        <f>COUNTIF(URS確認!AS$2:AS$552,LEFT(B22,3))</f>
        <v>0</v>
      </c>
      <c r="Z22" s="611">
        <f>COUNTIF(URS確認!AT$2:AT$552,LEFT(B22,3))</f>
        <v>0</v>
      </c>
      <c r="AA22" s="565">
        <f>COUNTIF(URS確認!AU$2:AU$552,LEFT(B22,3))</f>
        <v>0</v>
      </c>
      <c r="AB22" s="576">
        <f>COUNTIF(URS確認!AV$2:AV$553,LEFT(B22,3))</f>
        <v>0</v>
      </c>
      <c r="AC22" s="4">
        <f t="shared" si="5"/>
        <v>3</v>
      </c>
      <c r="AD22" s="585">
        <f t="shared" si="6"/>
        <v>0</v>
      </c>
      <c r="AE22" s="260" t="str">
        <f t="shared" si="10"/>
        <v/>
      </c>
      <c r="AG22" s="4" t="str">
        <f t="shared" si="7"/>
        <v/>
      </c>
    </row>
    <row r="23" spans="1:33" x14ac:dyDescent="0.35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1"/>
        <v/>
      </c>
      <c r="L23" s="259"/>
      <c r="M23" s="259"/>
      <c r="N23" s="259"/>
      <c r="O23" s="548"/>
      <c r="P23" s="549" t="s">
        <v>2929</v>
      </c>
      <c r="Q23" s="549" t="s">
        <v>2929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10"/>
        <v/>
      </c>
      <c r="AG23" s="4" t="str">
        <f t="shared" si="7"/>
        <v/>
      </c>
    </row>
    <row r="24" spans="1:33" x14ac:dyDescent="0.35">
      <c r="B24" s="4" t="s">
        <v>380</v>
      </c>
      <c r="C24" s="260">
        <f>COUNTIF(URS確認!$D:$D,業務統計!B24)</f>
        <v>5</v>
      </c>
      <c r="D24" s="260">
        <v>5</v>
      </c>
      <c r="E24" s="260">
        <v>5</v>
      </c>
      <c r="F24" s="260">
        <f>COUNTIF(URS確認!AQ22:AQ572,LEFT(B24,3))</f>
        <v>5</v>
      </c>
      <c r="G24" s="260">
        <v>5</v>
      </c>
      <c r="H24" s="260">
        <v>5</v>
      </c>
      <c r="I24" s="260">
        <f>COUNTIF(URS確認!AR22:AR573,LEFT(B24,3))</f>
        <v>0</v>
      </c>
      <c r="K24" s="260" t="str">
        <f t="shared" si="11"/>
        <v/>
      </c>
      <c r="L24" s="260">
        <f t="shared" si="9"/>
        <v>0</v>
      </c>
      <c r="P24" s="553" t="s">
        <v>2929</v>
      </c>
      <c r="Q24" s="553" t="s">
        <v>2929</v>
      </c>
      <c r="R24" s="4">
        <f t="shared" si="3"/>
        <v>0</v>
      </c>
      <c r="S24" s="4">
        <f>SUM(O24:Q24)</f>
        <v>0</v>
      </c>
      <c r="V24" s="550"/>
      <c r="W24" s="547">
        <f>COUNTIF(URS確認!AQ$2:AQ$552,LEFT(B24,3))</f>
        <v>5</v>
      </c>
      <c r="X24" s="45">
        <f>COUNTIF(URS確認!AR$2:AR$553,LEFT(B24,3))</f>
        <v>0</v>
      </c>
      <c r="Y24" s="558">
        <f>COUNTIF(URS確認!AS$2:AS$552,LEFT(B24,3))</f>
        <v>0</v>
      </c>
      <c r="Z24" s="611">
        <f>COUNTIF(URS確認!AT$2:AT$552,LEFT(B24,3))</f>
        <v>0</v>
      </c>
      <c r="AA24" s="565">
        <f>COUNTIF(URS確認!AU$2:AU$552,LEFT(B24,3))</f>
        <v>0</v>
      </c>
      <c r="AB24" s="576">
        <f>COUNTIF(URS確認!AV$2:AV$553,LEFT(B24,3))</f>
        <v>0</v>
      </c>
      <c r="AC24" s="4">
        <f t="shared" si="5"/>
        <v>5</v>
      </c>
      <c r="AD24" s="585">
        <f t="shared" si="6"/>
        <v>0</v>
      </c>
      <c r="AE24" s="260" t="str">
        <f t="shared" si="10"/>
        <v/>
      </c>
      <c r="AG24" s="4" t="str">
        <f t="shared" si="7"/>
        <v/>
      </c>
    </row>
    <row r="25" spans="1:33" x14ac:dyDescent="0.35">
      <c r="B25" s="4" t="s">
        <v>422</v>
      </c>
      <c r="C25" s="260">
        <f>COUNTIF(URS確認!$D:$D,業務統計!B25)</f>
        <v>17</v>
      </c>
      <c r="D25" s="260">
        <v>17</v>
      </c>
      <c r="E25" s="260">
        <v>17</v>
      </c>
      <c r="F25" s="260">
        <f>COUNTIF(URS確認!AQ23:AQ573,LEFT(B25,3))</f>
        <v>16</v>
      </c>
      <c r="G25" s="260">
        <v>16</v>
      </c>
      <c r="H25" s="260">
        <v>16</v>
      </c>
      <c r="I25" s="260">
        <f>COUNTIF(URS確認!AR23:AR574,LEFT(B25,3))</f>
        <v>0</v>
      </c>
      <c r="K25" s="260" t="str">
        <f t="shared" si="11"/>
        <v/>
      </c>
      <c r="L25" s="260">
        <f t="shared" si="9"/>
        <v>0</v>
      </c>
      <c r="M25" s="260">
        <v>16</v>
      </c>
      <c r="P25" s="553" t="s">
        <v>2929</v>
      </c>
      <c r="Q25" s="553">
        <v>1</v>
      </c>
      <c r="R25" s="4">
        <f t="shared" si="3"/>
        <v>17</v>
      </c>
      <c r="S25" s="4">
        <f t="shared" ref="S25:S30" si="13">SUM(O25:Q25)</f>
        <v>1</v>
      </c>
      <c r="V25" s="550"/>
      <c r="W25" s="547">
        <f>COUNTIF(URS確認!AQ$2:AQ$552,LEFT(B25,3))</f>
        <v>16</v>
      </c>
      <c r="X25" s="45">
        <f>COUNTIF(URS確認!AR$2:AR$553,LEFT(B25,3))</f>
        <v>0</v>
      </c>
      <c r="Y25" s="558">
        <f>COUNTIF(URS確認!AS$2:AS$552,LEFT(B25,3))</f>
        <v>0</v>
      </c>
      <c r="Z25" s="611">
        <f>COUNTIF(URS確認!AT$2:AT$552,LEFT(B25,3))</f>
        <v>0</v>
      </c>
      <c r="AA25" s="565">
        <f>COUNTIF(URS確認!AU$2:AU$552,LEFT(B25,3))</f>
        <v>0</v>
      </c>
      <c r="AB25" s="576">
        <f>COUNTIF(URS確認!AV$2:AV$553,LEFT(B25,3))</f>
        <v>1</v>
      </c>
      <c r="AC25" s="4">
        <f t="shared" si="5"/>
        <v>17</v>
      </c>
      <c r="AD25" s="585">
        <f t="shared" si="6"/>
        <v>0</v>
      </c>
      <c r="AE25" s="260" t="str">
        <f t="shared" si="10"/>
        <v/>
      </c>
      <c r="AG25" s="4" t="str">
        <f t="shared" si="7"/>
        <v/>
      </c>
    </row>
    <row r="26" spans="1:33" x14ac:dyDescent="0.35">
      <c r="B26" s="4" t="s">
        <v>836</v>
      </c>
      <c r="C26" s="260">
        <f>COUNTIF(URS確認!$D:$D,業務統計!B26)</f>
        <v>8</v>
      </c>
      <c r="D26" s="260">
        <v>8</v>
      </c>
      <c r="E26" s="260">
        <v>8</v>
      </c>
      <c r="F26" s="260">
        <f>COUNTIF(URS確認!AQ24:AQ574,LEFT(B26,3))</f>
        <v>7</v>
      </c>
      <c r="G26" s="260">
        <v>8</v>
      </c>
      <c r="H26" s="260">
        <v>8</v>
      </c>
      <c r="I26" s="260">
        <f>COUNTIF(URS確認!AR24:AR575,LEFT(B26,3))</f>
        <v>0</v>
      </c>
      <c r="K26" s="260" t="str">
        <f t="shared" si="11"/>
        <v/>
      </c>
      <c r="L26" s="260">
        <f t="shared" si="9"/>
        <v>0</v>
      </c>
      <c r="P26" s="553" t="s">
        <v>2929</v>
      </c>
      <c r="Q26" s="553" t="s">
        <v>2929</v>
      </c>
      <c r="R26" s="4">
        <f t="shared" si="3"/>
        <v>0</v>
      </c>
      <c r="S26" s="4">
        <f t="shared" si="13"/>
        <v>0</v>
      </c>
      <c r="V26" s="550"/>
      <c r="W26" s="547">
        <f>COUNTIF(URS確認!AQ$2:AQ$552,LEFT(B26,3))</f>
        <v>7</v>
      </c>
      <c r="X26" s="45">
        <f>COUNTIF(URS確認!AR$2:AR$553,LEFT(B26,3))</f>
        <v>0</v>
      </c>
      <c r="Y26" s="558">
        <f>COUNTIF(URS確認!AS$2:AS$552,LEFT(B26,3))</f>
        <v>0</v>
      </c>
      <c r="Z26" s="611">
        <f>COUNTIF(URS確認!AT$2:AT$552,LEFT(B26,3))</f>
        <v>0</v>
      </c>
      <c r="AA26" s="565">
        <f>COUNTIF(URS確認!AU$2:AU$552,LEFT(B26,3))</f>
        <v>1</v>
      </c>
      <c r="AB26" s="576">
        <f>COUNTIF(URS確認!AV$2:AV$553,LEFT(B26,3))</f>
        <v>0</v>
      </c>
      <c r="AC26" s="4">
        <f t="shared" si="5"/>
        <v>8</v>
      </c>
      <c r="AD26" s="585">
        <f t="shared" si="6"/>
        <v>0</v>
      </c>
      <c r="AE26" s="260" t="str">
        <f t="shared" si="10"/>
        <v/>
      </c>
      <c r="AG26" s="4" t="str">
        <f t="shared" si="7"/>
        <v/>
      </c>
    </row>
    <row r="27" spans="1:33" x14ac:dyDescent="0.35">
      <c r="B27" s="4" t="s">
        <v>390</v>
      </c>
      <c r="C27" s="642">
        <v>17</v>
      </c>
      <c r="D27" s="260">
        <v>17</v>
      </c>
      <c r="E27" s="260">
        <v>17</v>
      </c>
      <c r="F27" s="260">
        <f>COUNTIF(URS確認!AQ26:AQ576,LEFT(B27,3))</f>
        <v>16</v>
      </c>
      <c r="G27" s="260">
        <v>10</v>
      </c>
      <c r="H27" s="260">
        <v>10</v>
      </c>
      <c r="I27" s="260">
        <f>COUNTIF(URS確認!AR26:AR577,LEFT(B27,3))</f>
        <v>0</v>
      </c>
      <c r="K27" s="260" t="str">
        <f t="shared" si="11"/>
        <v/>
      </c>
      <c r="L27" s="260">
        <f t="shared" si="9"/>
        <v>0</v>
      </c>
      <c r="P27" s="553" t="s">
        <v>2929</v>
      </c>
      <c r="Q27" s="553" t="s">
        <v>2929</v>
      </c>
      <c r="R27" s="4">
        <f t="shared" si="3"/>
        <v>0</v>
      </c>
      <c r="S27" s="4">
        <f t="shared" si="13"/>
        <v>0</v>
      </c>
      <c r="V27" s="550"/>
      <c r="W27" s="547">
        <f>COUNTIF(URS確認!AQ$2:AQ$552,LEFT(B27,3))</f>
        <v>16</v>
      </c>
      <c r="X27" s="45">
        <f>COUNTIF(URS確認!AR$2:AR$553,LEFT(B27,3))</f>
        <v>0</v>
      </c>
      <c r="Y27" s="558">
        <f>COUNTIF(URS確認!AS$2:AS$552,LEFT(B27,3))</f>
        <v>0</v>
      </c>
      <c r="Z27" s="611">
        <f>COUNTIF(URS確認!AT$2:AT$552,LEFT(B27,3))</f>
        <v>0</v>
      </c>
      <c r="AA27" s="565">
        <f>COUNTIF(URS確認!AU$2:AU$552,LEFT(B27,3))</f>
        <v>0</v>
      </c>
      <c r="AB27" s="576">
        <f>COUNTIF(URS確認!AV$2:AV$553,LEFT(B27,3))</f>
        <v>1</v>
      </c>
      <c r="AC27" s="4">
        <f t="shared" si="5"/>
        <v>17</v>
      </c>
      <c r="AD27" s="585">
        <f t="shared" si="6"/>
        <v>0</v>
      </c>
      <c r="AE27" s="260" t="str">
        <f t="shared" si="10"/>
        <v/>
      </c>
      <c r="AG27" s="4" t="str">
        <f t="shared" si="7"/>
        <v/>
      </c>
    </row>
    <row r="28" spans="1:33" x14ac:dyDescent="0.35">
      <c r="B28" s="4" t="s">
        <v>3081</v>
      </c>
      <c r="C28" s="642">
        <v>8</v>
      </c>
      <c r="D28" s="260">
        <v>8</v>
      </c>
      <c r="E28" s="260">
        <v>8</v>
      </c>
      <c r="F28" s="260">
        <f>COUNTIF(URS確認!AQ27:AQ577,LEFT(B28,3))</f>
        <v>7</v>
      </c>
      <c r="G28" s="260">
        <v>7</v>
      </c>
      <c r="H28" s="260">
        <v>6</v>
      </c>
      <c r="I28" s="260">
        <f>COUNTIF(URS確認!AR27:AR578,LEFT(B28,3))</f>
        <v>0</v>
      </c>
      <c r="K28" s="260" t="str">
        <f t="shared" si="11"/>
        <v/>
      </c>
      <c r="L28" s="260">
        <f t="shared" si="9"/>
        <v>0</v>
      </c>
      <c r="M28" s="260">
        <v>6</v>
      </c>
      <c r="P28" s="553" t="s">
        <v>2929</v>
      </c>
      <c r="Q28" s="553">
        <v>1</v>
      </c>
      <c r="R28" s="4">
        <f t="shared" si="3"/>
        <v>7</v>
      </c>
      <c r="S28" s="4">
        <f t="shared" si="13"/>
        <v>1</v>
      </c>
      <c r="V28" s="550"/>
      <c r="W28" s="547">
        <f>COUNTIF(URS確認!AQ$2:AQ$552,LEFT(B28,3))</f>
        <v>7</v>
      </c>
      <c r="X28" s="45">
        <f>COUNTIF(URS確認!AR$2:AR$553,LEFT(B28,3))</f>
        <v>0</v>
      </c>
      <c r="Y28" s="558">
        <f>COUNTIF(URS確認!AS$2:AS$552,LEFT(B28,3))</f>
        <v>0</v>
      </c>
      <c r="Z28" s="611">
        <f>COUNTIF(URS確認!AT$2:AT$552,LEFT(B28,3))</f>
        <v>0</v>
      </c>
      <c r="AA28" s="565">
        <f>COUNTIF(URS確認!AU$2:AU$552,LEFT(B28,3))</f>
        <v>0</v>
      </c>
      <c r="AB28" s="576">
        <f>COUNTIF(URS確認!AV$2:AV$553,LEFT(B28,3))</f>
        <v>1</v>
      </c>
      <c r="AC28" s="4">
        <f t="shared" si="5"/>
        <v>8</v>
      </c>
      <c r="AD28" s="585">
        <f t="shared" si="6"/>
        <v>0</v>
      </c>
      <c r="AE28" s="260" t="str">
        <f t="shared" si="10"/>
        <v/>
      </c>
      <c r="AG28" s="4" t="str">
        <f t="shared" si="7"/>
        <v/>
      </c>
    </row>
    <row r="29" spans="1:33" x14ac:dyDescent="0.35">
      <c r="B29" s="4" t="s">
        <v>451</v>
      </c>
      <c r="C29" s="260">
        <f>COUNTIF(URS確認!$D:$D,業務統計!B29)</f>
        <v>17</v>
      </c>
      <c r="D29" s="260">
        <v>17</v>
      </c>
      <c r="E29" s="260">
        <v>17</v>
      </c>
      <c r="F29" s="260">
        <f>COUNTIF(URS確認!AQ29:AQ579,LEFT(B29,3))</f>
        <v>16</v>
      </c>
      <c r="G29" s="260">
        <v>16</v>
      </c>
      <c r="H29" s="260">
        <v>16</v>
      </c>
      <c r="I29" s="260">
        <f>COUNTIF(URS確認!AR29:AR580,LEFT(B29,3))</f>
        <v>0</v>
      </c>
      <c r="K29" s="260" t="str">
        <f t="shared" si="11"/>
        <v/>
      </c>
      <c r="L29" s="260">
        <f t="shared" si="9"/>
        <v>0</v>
      </c>
      <c r="M29" s="260">
        <v>16</v>
      </c>
      <c r="P29" s="553" t="s">
        <v>2929</v>
      </c>
      <c r="Q29" s="553">
        <v>1</v>
      </c>
      <c r="R29" s="4">
        <f t="shared" si="3"/>
        <v>17</v>
      </c>
      <c r="S29" s="4">
        <f t="shared" si="13"/>
        <v>1</v>
      </c>
      <c r="V29" s="550"/>
      <c r="W29" s="547">
        <f>COUNTIF(URS確認!AQ$2:AQ$552,LEFT(B29,3))</f>
        <v>16</v>
      </c>
      <c r="X29" s="45">
        <f>COUNTIF(URS確認!AR$2:AR$553,LEFT(B29,3))</f>
        <v>0</v>
      </c>
      <c r="Y29" s="558">
        <f>COUNTIF(URS確認!AS$2:AS$552,LEFT(B29,3))</f>
        <v>0</v>
      </c>
      <c r="Z29" s="611">
        <f>COUNTIF(URS確認!AT$2:AT$552,LEFT(B29,3))</f>
        <v>0</v>
      </c>
      <c r="AA29" s="565">
        <f>COUNTIF(URS確認!AU$2:AU$552,LEFT(B29,3))</f>
        <v>0</v>
      </c>
      <c r="AB29" s="576">
        <f>COUNTIF(URS確認!AV$2:AV$553,LEFT(B29,3))</f>
        <v>1</v>
      </c>
      <c r="AC29" s="4">
        <f t="shared" si="5"/>
        <v>17</v>
      </c>
      <c r="AD29" s="585">
        <f t="shared" si="6"/>
        <v>0</v>
      </c>
      <c r="AE29" s="260" t="str">
        <f t="shared" si="10"/>
        <v/>
      </c>
      <c r="AG29" s="4" t="str">
        <f t="shared" si="7"/>
        <v/>
      </c>
    </row>
    <row r="30" spans="1:33" x14ac:dyDescent="0.35">
      <c r="B30" s="4" t="s">
        <v>431</v>
      </c>
      <c r="C30" s="260">
        <f>COUNTIF(URS確認!$D:$D,業務統計!B30)</f>
        <v>3</v>
      </c>
      <c r="D30" s="260">
        <v>3</v>
      </c>
      <c r="E30" s="260">
        <v>3</v>
      </c>
      <c r="F30" s="260">
        <f>COUNTIF(URS確認!AQ30:AQ580,LEFT(B30,3))</f>
        <v>2</v>
      </c>
      <c r="G30" s="260">
        <v>2</v>
      </c>
      <c r="H30" s="260">
        <v>2</v>
      </c>
      <c r="I30" s="260">
        <f>COUNTIF(URS確認!AR30:AR581,LEFT(B30,3))</f>
        <v>0</v>
      </c>
      <c r="K30" s="260" t="str">
        <f t="shared" si="11"/>
        <v/>
      </c>
      <c r="L30" s="260">
        <f t="shared" si="9"/>
        <v>0</v>
      </c>
      <c r="M30" s="260">
        <v>2</v>
      </c>
      <c r="P30" s="553" t="s">
        <v>2929</v>
      </c>
      <c r="Q30" s="553">
        <v>1</v>
      </c>
      <c r="R30" s="4">
        <f t="shared" si="3"/>
        <v>3</v>
      </c>
      <c r="S30" s="4">
        <f t="shared" si="13"/>
        <v>1</v>
      </c>
      <c r="V30" s="550"/>
      <c r="W30" s="547">
        <f>COUNTIF(URS確認!AQ$2:AQ$552,LEFT(B30,3))</f>
        <v>2</v>
      </c>
      <c r="X30" s="45">
        <f>COUNTIF(URS確認!AR$2:AR$553,LEFT(B30,3))</f>
        <v>0</v>
      </c>
      <c r="Y30" s="558">
        <f>COUNTIF(URS確認!AS$2:AS$552,LEFT(B30,3))</f>
        <v>0</v>
      </c>
      <c r="Z30" s="611">
        <f>COUNTIF(URS確認!AT$2:AT$552,LEFT(B30,3))</f>
        <v>0</v>
      </c>
      <c r="AA30" s="565">
        <f>COUNTIF(URS確認!AU$2:AU$552,LEFT(B30,3))</f>
        <v>0</v>
      </c>
      <c r="AB30" s="576">
        <f>COUNTIF(URS確認!AV$2:AV$553,LEFT(B30,3))</f>
        <v>1</v>
      </c>
      <c r="AC30" s="4">
        <f t="shared" si="5"/>
        <v>3</v>
      </c>
      <c r="AD30" s="585">
        <f t="shared" si="6"/>
        <v>0</v>
      </c>
      <c r="AE30" s="260" t="str">
        <f t="shared" si="10"/>
        <v/>
      </c>
      <c r="AG30" s="4" t="str">
        <f t="shared" si="7"/>
        <v/>
      </c>
    </row>
    <row r="31" spans="1:33" x14ac:dyDescent="0.35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1"/>
        <v/>
      </c>
      <c r="L31" s="259"/>
      <c r="M31" s="259"/>
      <c r="N31" s="259"/>
      <c r="O31" s="548"/>
      <c r="P31" s="549" t="s">
        <v>2929</v>
      </c>
      <c r="Q31" s="549" t="s">
        <v>2929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10"/>
        <v/>
      </c>
      <c r="AG31" s="4" t="str">
        <f t="shared" si="7"/>
        <v/>
      </c>
    </row>
    <row r="32" spans="1:33" x14ac:dyDescent="0.35">
      <c r="B32" s="4" t="s">
        <v>1018</v>
      </c>
      <c r="C32" s="260">
        <f>COUNTIF(URS確認!$D:$D,業務統計!B32)</f>
        <v>15</v>
      </c>
      <c r="D32" s="260">
        <v>15</v>
      </c>
      <c r="E32" s="554">
        <v>11</v>
      </c>
      <c r="F32" s="260">
        <f>COUNTIF(URS確認!AQ32:AQ582,LEFT(B32,3))</f>
        <v>0</v>
      </c>
      <c r="G32" s="260">
        <v>15</v>
      </c>
      <c r="H32" s="260">
        <v>15</v>
      </c>
      <c r="I32" s="260">
        <f>COUNTIF(URS確認!AR32:AR583,LEFT(B32,3))</f>
        <v>10</v>
      </c>
      <c r="J32" s="260">
        <v>11</v>
      </c>
      <c r="K32" s="260">
        <v>4</v>
      </c>
      <c r="L32" s="260">
        <f t="shared" si="9"/>
        <v>15</v>
      </c>
      <c r="P32" s="553" t="s">
        <v>2929</v>
      </c>
      <c r="Q32" s="553" t="s">
        <v>2929</v>
      </c>
      <c r="R32" s="4">
        <f t="shared" si="3"/>
        <v>0</v>
      </c>
      <c r="S32" s="4">
        <f>SUM(O32:Q32)</f>
        <v>0</v>
      </c>
      <c r="V32" s="550"/>
      <c r="W32" s="547">
        <f>COUNTIF(URS確認!AQ$2:AQ$552,LEFT(B32,3))</f>
        <v>0</v>
      </c>
      <c r="X32" s="45">
        <f>COUNTIF(URS確認!AR$2:AR$553,LEFT(B32,3))</f>
        <v>10</v>
      </c>
      <c r="Y32" s="558">
        <f>COUNTIF(URS確認!AS$2:AS$552,LEFT(B32,3))</f>
        <v>5</v>
      </c>
      <c r="Z32" s="611">
        <f>COUNTIF(URS確認!AT$2:AT$552,LEFT(B32,3))</f>
        <v>0</v>
      </c>
      <c r="AA32" s="565">
        <f>COUNTIF(URS確認!AU$2:AU$552,LEFT(B32,3))</f>
        <v>0</v>
      </c>
      <c r="AB32" s="576">
        <f>COUNTIF(URS確認!AV$2:AV$553,LEFT(B32,3))</f>
        <v>0</v>
      </c>
      <c r="AC32" s="4">
        <f t="shared" si="5"/>
        <v>15</v>
      </c>
      <c r="AD32" s="585">
        <f t="shared" si="6"/>
        <v>0</v>
      </c>
      <c r="AE32" s="260">
        <f t="shared" si="10"/>
        <v>5</v>
      </c>
      <c r="AF32" s="623">
        <v>44543</v>
      </c>
      <c r="AG32" s="4" t="str">
        <f t="shared" si="7"/>
        <v/>
      </c>
    </row>
    <row r="33" spans="1:33" x14ac:dyDescent="0.35">
      <c r="B33" s="4" t="s">
        <v>1479</v>
      </c>
      <c r="C33" s="260">
        <f>COUNTIF(URS確認!$D:$D,業務統計!B33)</f>
        <v>12</v>
      </c>
      <c r="D33" s="260">
        <v>12</v>
      </c>
      <c r="E33" s="554">
        <v>4</v>
      </c>
      <c r="F33" s="260">
        <f>COUNTIF(URS確認!AQ33:AQ583,LEFT(B33,3))</f>
        <v>0</v>
      </c>
      <c r="G33" s="260">
        <v>11</v>
      </c>
      <c r="H33" s="260">
        <v>11</v>
      </c>
      <c r="I33" s="260">
        <f>COUNTIF(URS確認!AR33:AR584,LEFT(B33,3))</f>
        <v>4</v>
      </c>
      <c r="J33" s="260">
        <v>4</v>
      </c>
      <c r="K33" s="260">
        <v>8</v>
      </c>
      <c r="L33" s="260">
        <f t="shared" si="9"/>
        <v>12</v>
      </c>
      <c r="P33" s="553" t="s">
        <v>2929</v>
      </c>
      <c r="Q33" s="553" t="s">
        <v>2929</v>
      </c>
      <c r="R33" s="4">
        <f t="shared" si="3"/>
        <v>0</v>
      </c>
      <c r="S33" s="4">
        <f t="shared" ref="S33:S37" si="14">SUM(O33:Q33)</f>
        <v>0</v>
      </c>
      <c r="V33" s="550"/>
      <c r="W33" s="547">
        <f>COUNTIF(URS確認!AQ$2:AQ$552,LEFT(B33,3))</f>
        <v>0</v>
      </c>
      <c r="X33" s="45">
        <f>COUNTIF(URS確認!AR$2:AR$553,LEFT(B33,3))</f>
        <v>4</v>
      </c>
      <c r="Y33" s="558">
        <f>COUNTIF(URS確認!AS$2:AS$552,LEFT(B33,3))</f>
        <v>8</v>
      </c>
      <c r="Z33" s="611">
        <f>COUNTIF(URS確認!AT$2:AT$552,LEFT(B33,3))</f>
        <v>0</v>
      </c>
      <c r="AA33" s="565">
        <f>COUNTIF(URS確認!AU$2:AU$552,LEFT(B33,3))</f>
        <v>0</v>
      </c>
      <c r="AB33" s="576">
        <f>COUNTIF(URS確認!AV$2:AV$553,LEFT(B33,3))</f>
        <v>0</v>
      </c>
      <c r="AC33" s="4">
        <f t="shared" si="5"/>
        <v>12</v>
      </c>
      <c r="AD33" s="585">
        <f t="shared" si="6"/>
        <v>0</v>
      </c>
      <c r="AE33" s="260">
        <f t="shared" si="10"/>
        <v>8</v>
      </c>
      <c r="AF33" s="626" t="s">
        <v>3195</v>
      </c>
      <c r="AG33" s="4" t="str">
        <f t="shared" si="7"/>
        <v/>
      </c>
    </row>
    <row r="34" spans="1:33" x14ac:dyDescent="0.35">
      <c r="B34" s="4" t="s">
        <v>2928</v>
      </c>
      <c r="C34" s="260">
        <f>COUNTIF(URS確認!$D:$D,業務統計!B34)</f>
        <v>15</v>
      </c>
      <c r="D34" s="260">
        <v>15</v>
      </c>
      <c r="E34" s="554">
        <v>9</v>
      </c>
      <c r="F34" s="260">
        <f>COUNTIF(URS確認!AQ34:AQ584,LEFT(B34,3))</f>
        <v>0</v>
      </c>
      <c r="G34" s="260">
        <v>15</v>
      </c>
      <c r="H34" s="260">
        <v>12</v>
      </c>
      <c r="I34" s="260">
        <f>COUNTIF(URS確認!AR34:AR585,LEFT(B34,3))</f>
        <v>0</v>
      </c>
      <c r="K34" s="260" t="str">
        <f>IF(J34="V",C34,"")</f>
        <v/>
      </c>
      <c r="L34" s="260">
        <f t="shared" si="9"/>
        <v>0</v>
      </c>
      <c r="P34" s="553">
        <v>12</v>
      </c>
      <c r="Q34" s="553">
        <v>3</v>
      </c>
      <c r="R34" s="4">
        <f t="shared" si="3"/>
        <v>15</v>
      </c>
      <c r="S34" s="4">
        <f t="shared" si="14"/>
        <v>15</v>
      </c>
      <c r="V34" s="550"/>
      <c r="W34" s="547">
        <f>COUNTIF(URS確認!AQ$2:AQ$552,LEFT(B34,3))</f>
        <v>0</v>
      </c>
      <c r="X34" s="45">
        <f>COUNTIF(URS確認!AR$2:AR$553,LEFT(B34,3))</f>
        <v>0</v>
      </c>
      <c r="Y34" s="558">
        <f>COUNTIF(URS確認!AS$2:AS$552,LEFT(B34,3))</f>
        <v>0</v>
      </c>
      <c r="Z34" s="611">
        <f>COUNTIF(URS確認!AT$2:AT$552,LEFT(B34,3))</f>
        <v>12</v>
      </c>
      <c r="AA34" s="565">
        <f>COUNTIF(URS確認!AU$2:AU$552,LEFT(B34,3))</f>
        <v>0</v>
      </c>
      <c r="AB34" s="576">
        <f>COUNTIF(URS確認!AV$2:AV$553,LEFT(B34,3))</f>
        <v>3</v>
      </c>
      <c r="AC34" s="4">
        <f t="shared" si="5"/>
        <v>15</v>
      </c>
      <c r="AD34" s="585">
        <f t="shared" si="6"/>
        <v>0</v>
      </c>
      <c r="AE34" s="260" t="str">
        <f t="shared" si="10"/>
        <v/>
      </c>
      <c r="AG34" s="4" t="str">
        <f t="shared" si="7"/>
        <v/>
      </c>
    </row>
    <row r="35" spans="1:33" x14ac:dyDescent="0.35">
      <c r="B35" s="4" t="s">
        <v>2992</v>
      </c>
      <c r="C35" s="260">
        <f>COUNTIF(URS確認!$D:$D,業務統計!B35)</f>
        <v>15</v>
      </c>
      <c r="D35" s="260">
        <v>15</v>
      </c>
      <c r="E35" s="554"/>
      <c r="F35" s="260">
        <f>COUNTIF(URS確認!AQ35:AQ585,LEFT(B35,3))</f>
        <v>15</v>
      </c>
      <c r="G35" s="260">
        <v>15</v>
      </c>
      <c r="H35" s="260">
        <v>14</v>
      </c>
      <c r="I35" s="260">
        <f>COUNTIF(URS確認!AR35:AR586,LEFT(B35,3))</f>
        <v>0</v>
      </c>
      <c r="K35" s="260" t="str">
        <f>IF(J35="V",C35,"")</f>
        <v/>
      </c>
      <c r="L35" s="260">
        <f t="shared" si="9"/>
        <v>0</v>
      </c>
      <c r="N35" s="260">
        <v>14</v>
      </c>
      <c r="P35" s="553" t="s">
        <v>2929</v>
      </c>
      <c r="Q35" s="553">
        <v>1</v>
      </c>
      <c r="R35" s="4">
        <f t="shared" si="3"/>
        <v>15</v>
      </c>
      <c r="S35" s="4">
        <f t="shared" si="14"/>
        <v>1</v>
      </c>
      <c r="V35" s="550"/>
      <c r="W35" s="547">
        <f>COUNTIF(URS確認!AQ$2:AQ$552,LEFT(B35,3))</f>
        <v>15</v>
      </c>
      <c r="X35" s="45">
        <f>COUNTIF(URS確認!AR$2:AR$553,LEFT(B35,3))</f>
        <v>0</v>
      </c>
      <c r="Y35" s="558">
        <f>COUNTIF(URS確認!AS$2:AS$552,LEFT(B35,3))</f>
        <v>0</v>
      </c>
      <c r="Z35" s="611">
        <f>COUNTIF(URS確認!AT$2:AT$552,LEFT(B35,3))</f>
        <v>0</v>
      </c>
      <c r="AA35" s="565">
        <f>COUNTIF(URS確認!AU$2:AU$552,LEFT(B35,3))</f>
        <v>0</v>
      </c>
      <c r="AB35" s="576">
        <f>COUNTIF(URS確認!AV$2:AV$553,LEFT(B35,3))</f>
        <v>0</v>
      </c>
      <c r="AC35" s="4">
        <f t="shared" si="5"/>
        <v>15</v>
      </c>
      <c r="AD35" s="585">
        <f t="shared" si="6"/>
        <v>0</v>
      </c>
      <c r="AE35" s="260" t="str">
        <f t="shared" si="10"/>
        <v/>
      </c>
      <c r="AF35" s="623">
        <v>44539</v>
      </c>
      <c r="AG35" s="4" t="str">
        <f t="shared" si="7"/>
        <v/>
      </c>
    </row>
    <row r="36" spans="1:33" x14ac:dyDescent="0.35">
      <c r="B36" s="4" t="s">
        <v>2948</v>
      </c>
      <c r="C36" s="260">
        <f>COUNTIF(URS確認!$D:$D,業務統計!B36)</f>
        <v>26</v>
      </c>
      <c r="D36" s="260">
        <v>26</v>
      </c>
      <c r="E36" s="260">
        <v>26</v>
      </c>
      <c r="F36" s="260">
        <f>COUNTIF(URS確認!AQ36:AQ586,LEFT(B36,3))</f>
        <v>26</v>
      </c>
      <c r="G36" s="260">
        <v>26</v>
      </c>
      <c r="H36" s="260">
        <v>26</v>
      </c>
      <c r="I36" s="260">
        <f>COUNTIF(URS確認!AR36:AR587,LEFT(B36,3))</f>
        <v>0</v>
      </c>
      <c r="K36" s="260" t="str">
        <f>IF(J36="V",C36,"")</f>
        <v/>
      </c>
      <c r="L36" s="260">
        <f t="shared" si="9"/>
        <v>0</v>
      </c>
      <c r="P36" s="553" t="s">
        <v>2929</v>
      </c>
      <c r="Q36" s="553" t="s">
        <v>2929</v>
      </c>
      <c r="R36" s="4">
        <f t="shared" si="3"/>
        <v>0</v>
      </c>
      <c r="S36" s="4">
        <f t="shared" si="14"/>
        <v>0</v>
      </c>
      <c r="V36" s="550"/>
      <c r="W36" s="547">
        <f>COUNTIF(URS確認!AQ$2:AQ$552,LEFT(B36,3))</f>
        <v>26</v>
      </c>
      <c r="X36" s="45">
        <f>COUNTIF(URS確認!AR$2:AR$553,LEFT(B36,3))</f>
        <v>0</v>
      </c>
      <c r="Y36" s="558">
        <f>COUNTIF(URS確認!AS$2:AS$552,LEFT(B36,3))</f>
        <v>0</v>
      </c>
      <c r="Z36" s="611">
        <f>COUNTIF(URS確認!AT$2:AT$552,LEFT(B36,3))</f>
        <v>0</v>
      </c>
      <c r="AA36" s="565">
        <f>COUNTIF(URS確認!AU$2:AU$552,LEFT(B36,3))</f>
        <v>0</v>
      </c>
      <c r="AB36" s="576">
        <f>COUNTIF(URS確認!AV$2:AV$553,LEFT(B36,3))</f>
        <v>0</v>
      </c>
      <c r="AC36" s="4">
        <f t="shared" si="5"/>
        <v>26</v>
      </c>
      <c r="AD36" s="585">
        <f t="shared" si="6"/>
        <v>0</v>
      </c>
      <c r="AE36" s="260" t="str">
        <f t="shared" si="10"/>
        <v/>
      </c>
      <c r="AG36" s="4" t="str">
        <f t="shared" si="7"/>
        <v/>
      </c>
    </row>
    <row r="37" spans="1:33" x14ac:dyDescent="0.35">
      <c r="B37" s="4" t="s">
        <v>2993</v>
      </c>
      <c r="C37" s="260">
        <f>COUNTIF(URS確認!$D:$D,業務統計!B37)</f>
        <v>4</v>
      </c>
      <c r="D37" s="260">
        <v>4</v>
      </c>
      <c r="F37" s="260">
        <f>COUNTIF(URS確認!AQ37:AQ587,LEFT(B37,3))</f>
        <v>0</v>
      </c>
      <c r="G37" s="260">
        <v>4</v>
      </c>
      <c r="H37" s="260">
        <v>4</v>
      </c>
      <c r="I37" s="260">
        <f>COUNTIF(URS確認!AR37:AR588,LEFT(B37,3))</f>
        <v>3</v>
      </c>
      <c r="J37" s="260">
        <v>0</v>
      </c>
      <c r="K37" s="260">
        <v>4</v>
      </c>
      <c r="L37" s="260">
        <f t="shared" si="9"/>
        <v>4</v>
      </c>
      <c r="P37" s="553" t="s">
        <v>2929</v>
      </c>
      <c r="Q37" s="553" t="s">
        <v>2929</v>
      </c>
      <c r="R37" s="4">
        <f t="shared" si="3"/>
        <v>0</v>
      </c>
      <c r="S37" s="4">
        <f t="shared" si="14"/>
        <v>0</v>
      </c>
      <c r="V37" s="550"/>
      <c r="W37" s="547">
        <f>COUNTIF(URS確認!AQ$2:AQ$552,LEFT(B37,3))</f>
        <v>0</v>
      </c>
      <c r="X37" s="45">
        <f>COUNTIF(URS確認!AR$2:AR$553,LEFT(B37,3))</f>
        <v>3</v>
      </c>
      <c r="Y37" s="558">
        <f>COUNTIF(URS確認!AS$2:AS$552,LEFT(B37,3))</f>
        <v>1</v>
      </c>
      <c r="Z37" s="611">
        <f>COUNTIF(URS確認!AT$2:AT$552,LEFT(B37,3))</f>
        <v>0</v>
      </c>
      <c r="AA37" s="565">
        <f>COUNTIF(URS確認!AU$2:AU$552,LEFT(B37,3))</f>
        <v>0</v>
      </c>
      <c r="AB37" s="576">
        <f>COUNTIF(URS確認!AV$2:AV$553,LEFT(B37,3))</f>
        <v>0</v>
      </c>
      <c r="AC37" s="4">
        <f t="shared" si="5"/>
        <v>4</v>
      </c>
      <c r="AD37" s="585">
        <f t="shared" si="6"/>
        <v>0</v>
      </c>
      <c r="AE37" s="260">
        <f t="shared" si="10"/>
        <v>1</v>
      </c>
      <c r="AF37" s="623">
        <v>44543</v>
      </c>
      <c r="AG37" s="4" t="str">
        <f t="shared" si="7"/>
        <v/>
      </c>
    </row>
    <row r="38" spans="1:33" x14ac:dyDescent="0.35">
      <c r="A38" s="547" t="s">
        <v>103</v>
      </c>
      <c r="B38" s="547"/>
      <c r="C38" s="259">
        <f>SUM(C39:C46)</f>
        <v>90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2929</v>
      </c>
      <c r="Q38" s="549" t="s">
        <v>2929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10"/>
        <v/>
      </c>
      <c r="AG38" s="4" t="str">
        <f t="shared" si="7"/>
        <v/>
      </c>
    </row>
    <row r="39" spans="1:33" x14ac:dyDescent="0.35">
      <c r="B39" s="4" t="s">
        <v>2994</v>
      </c>
      <c r="C39" s="260">
        <f>COUNTIF(URS確認!$D:$D,業務統計!B39)</f>
        <v>4</v>
      </c>
      <c r="D39" s="260">
        <v>4</v>
      </c>
      <c r="E39" s="554"/>
      <c r="F39" s="260">
        <f>COUNTIF(URS確認!AQ39:AQ589,LEFT(B39,3))</f>
        <v>0</v>
      </c>
      <c r="G39" s="260">
        <v>3</v>
      </c>
      <c r="H39" s="260">
        <v>3</v>
      </c>
      <c r="I39" s="260">
        <f>COUNTIF(URS確認!AR39:AR590,LEFT(B39,3))</f>
        <v>0</v>
      </c>
      <c r="K39" s="260" t="str">
        <f>IF(J39="V",C39,"")</f>
        <v/>
      </c>
      <c r="L39" s="260">
        <f t="shared" si="9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COUNTIF(URS確認!AQ$2:AQ$552,LEFT(B39,3))</f>
        <v>0</v>
      </c>
      <c r="X39" s="45">
        <f>COUNTIF(URS確認!AR$2:AR$553,LEFT(B39,3))</f>
        <v>0</v>
      </c>
      <c r="Y39" s="558">
        <f>COUNTIF(URS確認!AS$2:AS$552,LEFT(B39,3))</f>
        <v>3</v>
      </c>
      <c r="Z39" s="611">
        <f>COUNTIF(URS確認!AT$2:AT$552,LEFT(B39,3))</f>
        <v>0</v>
      </c>
      <c r="AA39" s="565">
        <f>COUNTIF(URS確認!AU$2:AU$552,LEFT(B39,3))</f>
        <v>0</v>
      </c>
      <c r="AB39" s="576">
        <f>COUNTIF(URS確認!AV$2:AV$553,LEFT(B39,3))</f>
        <v>1</v>
      </c>
      <c r="AC39" s="4">
        <f t="shared" si="5"/>
        <v>4</v>
      </c>
      <c r="AD39" s="585">
        <f t="shared" si="6"/>
        <v>0</v>
      </c>
      <c r="AE39" s="260" t="str">
        <f t="shared" si="10"/>
        <v/>
      </c>
      <c r="AG39" s="4" t="str">
        <f t="shared" si="7"/>
        <v/>
      </c>
    </row>
    <row r="40" spans="1:33" x14ac:dyDescent="0.35">
      <c r="B40" s="4" t="s">
        <v>2995</v>
      </c>
      <c r="C40" s="260">
        <f>COUNTIF(URS確認!$D:$D,業務統計!B40)</f>
        <v>9</v>
      </c>
      <c r="D40" s="260">
        <v>9</v>
      </c>
      <c r="E40" s="260">
        <v>7</v>
      </c>
      <c r="F40" s="260">
        <f>COUNTIF(URS確認!AQ40:AQ590,LEFT(B40,3))</f>
        <v>0</v>
      </c>
      <c r="G40" s="260">
        <v>9</v>
      </c>
      <c r="H40" s="260">
        <v>9</v>
      </c>
      <c r="I40" s="260">
        <f>COUNTIF(URS確認!AR40:AR591,LEFT(B40,3))</f>
        <v>7</v>
      </c>
      <c r="J40" s="260">
        <v>7</v>
      </c>
      <c r="K40" s="260">
        <v>2</v>
      </c>
      <c r="L40" s="260">
        <f t="shared" si="9"/>
        <v>9</v>
      </c>
      <c r="P40" s="553" t="s">
        <v>2929</v>
      </c>
      <c r="Q40" s="553" t="s">
        <v>2929</v>
      </c>
      <c r="R40" s="4">
        <f t="shared" si="3"/>
        <v>0</v>
      </c>
      <c r="S40" s="4">
        <f t="shared" ref="S40:S46" si="15">SUM(O40:Q40)</f>
        <v>0</v>
      </c>
      <c r="T40" s="4" t="s">
        <v>3046</v>
      </c>
      <c r="V40" s="550"/>
      <c r="W40" s="547">
        <f>COUNTIF(URS確認!AQ$2:AQ$552,LEFT(B40,3))</f>
        <v>0</v>
      </c>
      <c r="X40" s="45">
        <f>COUNTIF(URS確認!AR$2:AR$553,LEFT(B40,3))</f>
        <v>7</v>
      </c>
      <c r="Y40" s="558">
        <f>COUNTIF(URS確認!AS$2:AS$552,LEFT(B40,3))</f>
        <v>2</v>
      </c>
      <c r="Z40" s="611">
        <f>COUNTIF(URS確認!AT$2:AT$552,LEFT(B40,3))</f>
        <v>0</v>
      </c>
      <c r="AA40" s="565">
        <f>COUNTIF(URS確認!AU$2:AU$552,LEFT(B40,3))</f>
        <v>0</v>
      </c>
      <c r="AB40" s="576">
        <f>COUNTIF(URS確認!AV$2:AV$553,LEFT(B40,3))</f>
        <v>0</v>
      </c>
      <c r="AC40" s="4">
        <f t="shared" si="5"/>
        <v>9</v>
      </c>
      <c r="AD40" s="585">
        <f t="shared" si="6"/>
        <v>0</v>
      </c>
      <c r="AE40" s="260">
        <f t="shared" si="10"/>
        <v>2</v>
      </c>
      <c r="AF40" s="623">
        <v>44544</v>
      </c>
      <c r="AG40" s="4" t="s">
        <v>3093</v>
      </c>
    </row>
    <row r="41" spans="1:33" x14ac:dyDescent="0.35">
      <c r="B41" s="4" t="s">
        <v>2996</v>
      </c>
      <c r="C41" s="260">
        <f>COUNTIF(URS確認!$D:$D,業務統計!B41)</f>
        <v>6</v>
      </c>
      <c r="D41" s="260">
        <v>6</v>
      </c>
      <c r="F41" s="260">
        <f>COUNTIF(URS確認!AQ41:AQ591,LEFT(B41,3))</f>
        <v>0</v>
      </c>
      <c r="G41" s="260">
        <v>6</v>
      </c>
      <c r="H41" s="260">
        <v>6</v>
      </c>
      <c r="I41" s="260">
        <f>COUNTIF(URS確認!AR41:AR592,LEFT(B41,3))</f>
        <v>2</v>
      </c>
      <c r="J41" s="260">
        <v>0</v>
      </c>
      <c r="K41" s="260">
        <v>6</v>
      </c>
      <c r="L41" s="260">
        <f t="shared" si="9"/>
        <v>6</v>
      </c>
      <c r="P41" s="553" t="s">
        <v>2929</v>
      </c>
      <c r="Q41" s="553" t="s">
        <v>2929</v>
      </c>
      <c r="R41" s="4">
        <f t="shared" si="3"/>
        <v>0</v>
      </c>
      <c r="S41" s="4">
        <f t="shared" si="15"/>
        <v>0</v>
      </c>
      <c r="T41" s="4" t="s">
        <v>3046</v>
      </c>
      <c r="V41" s="550"/>
      <c r="W41" s="547">
        <f>COUNTIF(URS確認!AQ$2:AQ$552,LEFT(B41,3))</f>
        <v>0</v>
      </c>
      <c r="X41" s="45">
        <f>COUNTIF(URS確認!AR$2:AR$553,LEFT(B41,3))</f>
        <v>2</v>
      </c>
      <c r="Y41" s="558">
        <f>COUNTIF(URS確認!AS$2:AS$552,LEFT(B41,3))</f>
        <v>4</v>
      </c>
      <c r="Z41" s="611">
        <f>COUNTIF(URS確認!AT$2:AT$552,LEFT(B41,3))</f>
        <v>0</v>
      </c>
      <c r="AA41" s="565">
        <f>COUNTIF(URS確認!AU$2:AU$552,LEFT(B41,3))</f>
        <v>0</v>
      </c>
      <c r="AB41" s="576">
        <f>COUNTIF(URS確認!AV$2:AV$553,LEFT(B41,3))</f>
        <v>0</v>
      </c>
      <c r="AC41" s="4">
        <f t="shared" si="5"/>
        <v>6</v>
      </c>
      <c r="AD41" s="585">
        <f t="shared" si="6"/>
        <v>0</v>
      </c>
      <c r="AE41" s="260">
        <f t="shared" si="10"/>
        <v>4</v>
      </c>
      <c r="AF41" s="623">
        <v>44544</v>
      </c>
      <c r="AG41" s="4" t="s">
        <v>3093</v>
      </c>
    </row>
    <row r="42" spans="1:33" x14ac:dyDescent="0.35">
      <c r="B42" s="4" t="s">
        <v>2997</v>
      </c>
      <c r="C42" s="260">
        <f>COUNTIF(URS確認!$D:$D,業務統計!B42)</f>
        <v>8</v>
      </c>
      <c r="D42" s="260">
        <v>8</v>
      </c>
      <c r="E42" s="554"/>
      <c r="F42" s="260">
        <f>COUNTIF(URS確認!AQ42:AQ592,LEFT(B42,3))</f>
        <v>0</v>
      </c>
      <c r="G42" s="260">
        <v>7</v>
      </c>
      <c r="H42" s="260">
        <v>8</v>
      </c>
      <c r="I42" s="260">
        <f>COUNTIF(URS確認!AR42:AR593,LEFT(B42,3))</f>
        <v>0</v>
      </c>
      <c r="K42" s="260" t="str">
        <f>IF(J42="V",C42,"")</f>
        <v/>
      </c>
      <c r="L42" s="260">
        <f t="shared" si="9"/>
        <v>0</v>
      </c>
      <c r="P42" s="553">
        <v>8</v>
      </c>
      <c r="Q42" s="553" t="s">
        <v>2929</v>
      </c>
      <c r="R42" s="4">
        <f t="shared" si="3"/>
        <v>8</v>
      </c>
      <c r="S42" s="4">
        <f t="shared" si="15"/>
        <v>8</v>
      </c>
      <c r="V42" s="550"/>
      <c r="W42" s="547">
        <f>COUNTIF(URS確認!AQ$2:AQ$552,LEFT(B42,3))</f>
        <v>0</v>
      </c>
      <c r="X42" s="45">
        <f>COUNTIF(URS確認!AR$2:AR$553,LEFT(B42,3))</f>
        <v>0</v>
      </c>
      <c r="Y42" s="558">
        <f>COUNTIF(URS確認!AS$2:AS$552,LEFT(B42,3))</f>
        <v>8</v>
      </c>
      <c r="Z42" s="611">
        <f>COUNTIF(URS確認!AT$2:AT$552,LEFT(B42,3))</f>
        <v>0</v>
      </c>
      <c r="AA42" s="565">
        <f>COUNTIF(URS確認!AU$2:AU$552,LEFT(B42,3))</f>
        <v>0</v>
      </c>
      <c r="AB42" s="576">
        <f>COUNTIF(URS確認!AV$2:AV$553,LEFT(B42,3))</f>
        <v>0</v>
      </c>
      <c r="AC42" s="4">
        <f t="shared" si="5"/>
        <v>8</v>
      </c>
      <c r="AD42" s="585">
        <f t="shared" si="6"/>
        <v>0</v>
      </c>
      <c r="AE42" s="260">
        <f t="shared" si="10"/>
        <v>8</v>
      </c>
      <c r="AF42" s="623">
        <v>44544</v>
      </c>
      <c r="AG42" s="4" t="s">
        <v>3093</v>
      </c>
    </row>
    <row r="43" spans="1:33" x14ac:dyDescent="0.35">
      <c r="B43" s="4" t="s">
        <v>2998</v>
      </c>
      <c r="C43" s="260">
        <f>COUNTIF(URS確認!$D:$D,業務統計!B43)</f>
        <v>7</v>
      </c>
      <c r="D43" s="260">
        <v>7</v>
      </c>
      <c r="E43" s="554">
        <v>4</v>
      </c>
      <c r="F43" s="260">
        <f>COUNTIF(URS確認!AQ43:AQ593,LEFT(B43,3))</f>
        <v>0</v>
      </c>
      <c r="G43" s="260">
        <v>6</v>
      </c>
      <c r="H43" s="260">
        <v>6</v>
      </c>
      <c r="I43" s="260">
        <f>COUNTIF(URS確認!AR43:AR594,LEFT(B43,3))</f>
        <v>4</v>
      </c>
      <c r="L43" s="260">
        <f t="shared" si="9"/>
        <v>0</v>
      </c>
      <c r="M43" s="260">
        <v>4</v>
      </c>
      <c r="N43" s="260">
        <v>2</v>
      </c>
      <c r="P43" s="553" t="s">
        <v>2929</v>
      </c>
      <c r="Q43" s="553">
        <v>1</v>
      </c>
      <c r="R43" s="4">
        <f t="shared" si="3"/>
        <v>7</v>
      </c>
      <c r="S43" s="4">
        <f t="shared" si="15"/>
        <v>1</v>
      </c>
      <c r="V43" s="550"/>
      <c r="W43" s="547">
        <f>COUNTIF(URS確認!AQ$2:AQ$552,LEFT(B43,3))</f>
        <v>0</v>
      </c>
      <c r="X43" s="45">
        <f>COUNTIF(URS確認!AR$2:AR$553,LEFT(B43,3))</f>
        <v>4</v>
      </c>
      <c r="Y43" s="558">
        <f>COUNTIF(URS確認!AS$2:AS$552,LEFT(B43,3))</f>
        <v>3</v>
      </c>
      <c r="Z43" s="611">
        <f>COUNTIF(URS確認!AT$2:AT$552,LEFT(B43,3))</f>
        <v>0</v>
      </c>
      <c r="AA43" s="565">
        <f>COUNTIF(URS確認!AU$2:AU$552,LEFT(B43,3))</f>
        <v>0</v>
      </c>
      <c r="AB43" s="576">
        <f>COUNTIF(URS確認!AV$2:AV$553,LEFT(B43,3))</f>
        <v>0</v>
      </c>
      <c r="AC43" s="4">
        <f t="shared" si="5"/>
        <v>7</v>
      </c>
      <c r="AD43" s="585">
        <f t="shared" si="6"/>
        <v>0</v>
      </c>
      <c r="AE43" s="260">
        <f t="shared" si="10"/>
        <v>3</v>
      </c>
      <c r="AF43" s="623">
        <v>44544</v>
      </c>
      <c r="AG43" s="4" t="str">
        <f t="shared" ref="AG43:AG61" si="16">IF(AND(X43&gt;0,Y43=0,Z43=0,AA43=0,AB43=0),X43,"")</f>
        <v/>
      </c>
    </row>
    <row r="44" spans="1:33" x14ac:dyDescent="0.35">
      <c r="B44" s="4" t="s">
        <v>2999</v>
      </c>
      <c r="C44" s="260">
        <f>COUNTIF(URS確認!$D:$D,業務統計!B44)</f>
        <v>22</v>
      </c>
      <c r="D44" s="260">
        <v>20</v>
      </c>
      <c r="E44" s="554">
        <v>12</v>
      </c>
      <c r="F44" s="260">
        <f>COUNTIF(URS確認!AQ44:AQ594,LEFT(B44,3))</f>
        <v>0</v>
      </c>
      <c r="G44" s="260">
        <v>20</v>
      </c>
      <c r="H44" s="260">
        <v>20</v>
      </c>
      <c r="I44" s="260">
        <f>COUNTIF(URS確認!AR44:AR595,LEFT(B44,3))</f>
        <v>14</v>
      </c>
      <c r="J44" s="260">
        <v>12</v>
      </c>
      <c r="K44" s="260">
        <v>8</v>
      </c>
      <c r="L44" s="260">
        <f t="shared" si="9"/>
        <v>20</v>
      </c>
      <c r="P44" s="553" t="s">
        <v>2929</v>
      </c>
      <c r="Q44" s="553" t="s">
        <v>2929</v>
      </c>
      <c r="R44" s="4">
        <f t="shared" si="3"/>
        <v>0</v>
      </c>
      <c r="S44" s="4">
        <f t="shared" si="15"/>
        <v>0</v>
      </c>
      <c r="V44" s="550"/>
      <c r="W44" s="547">
        <f>COUNTIF(URS確認!AQ$2:AQ$552,LEFT(B44,3))</f>
        <v>0</v>
      </c>
      <c r="X44" s="45">
        <f>COUNTIF(URS確認!AR$2:AR$553,LEFT(B44,3))</f>
        <v>14</v>
      </c>
      <c r="Y44" s="558">
        <f>COUNTIF(URS確認!AS$2:AS$552,LEFT(B44,3))</f>
        <v>8</v>
      </c>
      <c r="Z44" s="611">
        <f>COUNTIF(URS確認!AT$2:AT$552,LEFT(B44,3))</f>
        <v>0</v>
      </c>
      <c r="AA44" s="565">
        <f>COUNTIF(URS確認!AU$2:AU$552,LEFT(B44,3))</f>
        <v>0</v>
      </c>
      <c r="AB44" s="576">
        <f>COUNTIF(URS確認!AV$2:AV$553,LEFT(B44,3))</f>
        <v>0</v>
      </c>
      <c r="AC44" s="4">
        <f t="shared" si="5"/>
        <v>22</v>
      </c>
      <c r="AD44" s="585">
        <f t="shared" si="6"/>
        <v>0</v>
      </c>
      <c r="AE44" s="260">
        <f t="shared" si="10"/>
        <v>8</v>
      </c>
      <c r="AF44" s="623">
        <v>44544</v>
      </c>
      <c r="AG44" s="4" t="str">
        <f t="shared" si="16"/>
        <v/>
      </c>
    </row>
    <row r="45" spans="1:33" x14ac:dyDescent="0.35">
      <c r="B45" s="4" t="s">
        <v>3000</v>
      </c>
      <c r="C45" s="260">
        <f>COUNTIF(URS確認!$D:$D,業務統計!B45)</f>
        <v>29</v>
      </c>
      <c r="D45" s="260">
        <v>29</v>
      </c>
      <c r="E45" s="554">
        <v>15</v>
      </c>
      <c r="F45" s="260">
        <f>COUNTIF(URS確認!AQ45:AQ595,LEFT(B45,3))</f>
        <v>0</v>
      </c>
      <c r="G45" s="260">
        <v>29</v>
      </c>
      <c r="H45" s="260">
        <v>29</v>
      </c>
      <c r="I45" s="260">
        <f>COUNTIF(URS確認!AR45:AR596,LEFT(B45,3))</f>
        <v>17</v>
      </c>
      <c r="J45" s="260">
        <v>15</v>
      </c>
      <c r="K45" s="260">
        <v>14</v>
      </c>
      <c r="L45" s="260">
        <f t="shared" si="9"/>
        <v>29</v>
      </c>
      <c r="P45" s="553" t="s">
        <v>2929</v>
      </c>
      <c r="Q45" s="553" t="s">
        <v>2929</v>
      </c>
      <c r="R45" s="4">
        <f t="shared" si="3"/>
        <v>0</v>
      </c>
      <c r="S45" s="4">
        <f t="shared" si="15"/>
        <v>0</v>
      </c>
      <c r="V45" s="550"/>
      <c r="W45" s="547">
        <f>COUNTIF(URS確認!AQ$2:AQ$552,LEFT(B45,3))</f>
        <v>0</v>
      </c>
      <c r="X45" s="45">
        <f>COUNTIF(URS確認!AR$2:AR$553,LEFT(B45,3))</f>
        <v>17</v>
      </c>
      <c r="Y45" s="558">
        <f>COUNTIF(URS確認!AS$2:AS$552,LEFT(B45,3))</f>
        <v>12</v>
      </c>
      <c r="Z45" s="611">
        <f>COUNTIF(URS確認!AT$2:AT$552,LEFT(B45,3))</f>
        <v>0</v>
      </c>
      <c r="AA45" s="565">
        <f>COUNTIF(URS確認!AU$2:AU$552,LEFT(B45,3))</f>
        <v>0</v>
      </c>
      <c r="AB45" s="576">
        <f>COUNTIF(URS確認!AV$2:AV$553,LEFT(B45,3))</f>
        <v>0</v>
      </c>
      <c r="AC45" s="4">
        <f t="shared" si="5"/>
        <v>29</v>
      </c>
      <c r="AD45" s="585">
        <f t="shared" si="6"/>
        <v>0</v>
      </c>
      <c r="AE45" s="260">
        <f t="shared" si="10"/>
        <v>12</v>
      </c>
      <c r="AF45" s="623">
        <v>44544</v>
      </c>
      <c r="AG45" s="4" t="str">
        <f t="shared" si="16"/>
        <v/>
      </c>
    </row>
    <row r="46" spans="1:33" x14ac:dyDescent="0.35">
      <c r="B46" s="4" t="s">
        <v>3001</v>
      </c>
      <c r="C46" s="260">
        <f>COUNTIF(URS確認!$D:$D,業務統計!B46)</f>
        <v>5</v>
      </c>
      <c r="D46" s="260">
        <v>5</v>
      </c>
      <c r="E46" s="554">
        <v>4</v>
      </c>
      <c r="F46" s="260">
        <f>COUNTIF(URS確認!AQ46:AQ596,LEFT(B46,3))</f>
        <v>0</v>
      </c>
      <c r="G46" s="260">
        <v>5</v>
      </c>
      <c r="H46" s="260">
        <v>5</v>
      </c>
      <c r="I46" s="260">
        <f>COUNTIF(URS確認!AR46:AR597,LEFT(B46,3))</f>
        <v>4</v>
      </c>
      <c r="K46" s="260" t="str">
        <f>IF(J46="V",C46,"")</f>
        <v/>
      </c>
      <c r="L46" s="260">
        <f t="shared" si="9"/>
        <v>0</v>
      </c>
      <c r="M46" s="260">
        <v>4</v>
      </c>
      <c r="P46" s="553">
        <v>1</v>
      </c>
      <c r="Q46" s="553" t="s">
        <v>2929</v>
      </c>
      <c r="R46" s="4">
        <f t="shared" si="3"/>
        <v>5</v>
      </c>
      <c r="S46" s="4">
        <f t="shared" si="15"/>
        <v>1</v>
      </c>
      <c r="V46" s="550"/>
      <c r="W46" s="547">
        <f>COUNTIF(URS確認!AQ$2:AQ$552,LEFT(B46,3))</f>
        <v>0</v>
      </c>
      <c r="X46" s="45">
        <f>COUNTIF(URS確認!AR$2:AR$553,LEFT(B46,3))</f>
        <v>4</v>
      </c>
      <c r="Y46" s="558">
        <f>COUNTIF(URS確認!AS$2:AS$552,LEFT(B46,3))</f>
        <v>0</v>
      </c>
      <c r="Z46" s="611">
        <f>COUNTIF(URS確認!AT$2:AT$552,LEFT(B46,3))</f>
        <v>1</v>
      </c>
      <c r="AA46" s="565">
        <f>COUNTIF(URS確認!AU$2:AU$552,LEFT(B46,3))</f>
        <v>0</v>
      </c>
      <c r="AB46" s="576">
        <f>COUNTIF(URS確認!AV$2:AV$553,LEFT(B46,3))</f>
        <v>0</v>
      </c>
      <c r="AC46" s="4">
        <f t="shared" si="5"/>
        <v>5</v>
      </c>
      <c r="AD46" s="585">
        <f t="shared" si="6"/>
        <v>0</v>
      </c>
      <c r="AE46" s="260" t="str">
        <f t="shared" si="10"/>
        <v/>
      </c>
      <c r="AG46" s="4" t="str">
        <f t="shared" si="16"/>
        <v/>
      </c>
    </row>
    <row r="47" spans="1:33" x14ac:dyDescent="0.35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2929</v>
      </c>
      <c r="Q47" s="549" t="s">
        <v>2929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10"/>
        <v/>
      </c>
      <c r="AG47" s="4" t="str">
        <f t="shared" si="16"/>
        <v/>
      </c>
    </row>
    <row r="48" spans="1:33" x14ac:dyDescent="0.35">
      <c r="B48" s="4" t="s">
        <v>3002</v>
      </c>
      <c r="C48" s="260">
        <f>COUNTIF(URS確認!$D:$D,業務統計!B48)</f>
        <v>1</v>
      </c>
      <c r="D48" s="260">
        <v>1</v>
      </c>
      <c r="E48" s="554"/>
      <c r="F48" s="260">
        <f>COUNTIF(URS確認!AQ48:AQ598,LEFT(B48,3))</f>
        <v>0</v>
      </c>
      <c r="G48" s="260">
        <v>1</v>
      </c>
      <c r="H48" s="260">
        <v>1</v>
      </c>
      <c r="I48" s="260">
        <f>COUNTIF(URS確認!AR48:AR599,LEFT(B48,3))</f>
        <v>0</v>
      </c>
      <c r="J48" s="260">
        <v>0</v>
      </c>
      <c r="K48" s="260">
        <v>1</v>
      </c>
      <c r="L48" s="260">
        <f t="shared" si="9"/>
        <v>1</v>
      </c>
      <c r="P48" s="553" t="s">
        <v>2929</v>
      </c>
      <c r="Q48" s="553" t="s">
        <v>2929</v>
      </c>
      <c r="R48" s="4">
        <f t="shared" si="3"/>
        <v>0</v>
      </c>
      <c r="S48" s="4">
        <f>SUM(O48:Q48)</f>
        <v>0</v>
      </c>
      <c r="V48" s="550"/>
      <c r="W48" s="547">
        <f>COUNTIF(URS確認!AQ$2:AQ$552,LEFT(B48,3))</f>
        <v>0</v>
      </c>
      <c r="X48" s="45">
        <f>COUNTIF(URS確認!AR$2:AR$553,LEFT(B48,3))</f>
        <v>0</v>
      </c>
      <c r="Y48" s="558">
        <f>COUNTIF(URS確認!AS$2:AS$552,LEFT(B48,3))</f>
        <v>1</v>
      </c>
      <c r="Z48" s="611">
        <f>COUNTIF(URS確認!AT$2:AT$552,LEFT(B48,3))</f>
        <v>0</v>
      </c>
      <c r="AA48" s="565">
        <f>COUNTIF(URS確認!AU$2:AU$552,LEFT(B48,3))</f>
        <v>0</v>
      </c>
      <c r="AB48" s="576">
        <f>COUNTIF(URS確認!AV$2:AV$553,LEFT(B48,3))</f>
        <v>0</v>
      </c>
      <c r="AC48" s="4">
        <f t="shared" si="5"/>
        <v>1</v>
      </c>
      <c r="AD48" s="585">
        <f t="shared" si="6"/>
        <v>0</v>
      </c>
      <c r="AE48" s="260">
        <f t="shared" si="10"/>
        <v>1</v>
      </c>
      <c r="AF48" s="623">
        <v>44544</v>
      </c>
      <c r="AG48" s="4" t="s">
        <v>3093</v>
      </c>
    </row>
    <row r="49" spans="1:33" x14ac:dyDescent="0.35">
      <c r="B49" s="4" t="s">
        <v>2947</v>
      </c>
      <c r="C49" s="260">
        <f>COUNTIF(URS確認!$D:$D,業務統計!B49)</f>
        <v>9</v>
      </c>
      <c r="D49" s="260">
        <v>9</v>
      </c>
      <c r="E49" s="554"/>
      <c r="F49" s="260">
        <f>COUNTIF(URS確認!AQ49:AQ599,LEFT(B49,3))</f>
        <v>0</v>
      </c>
      <c r="G49" s="260">
        <v>9</v>
      </c>
      <c r="H49" s="260">
        <v>8</v>
      </c>
      <c r="I49" s="260">
        <f>COUNTIF(URS確認!AR49:AR600,LEFT(B49,3))</f>
        <v>0</v>
      </c>
      <c r="K49" s="260" t="str">
        <f>IF(J49="V",C49,"")</f>
        <v/>
      </c>
      <c r="L49" s="260">
        <f t="shared" si="9"/>
        <v>0</v>
      </c>
      <c r="N49" s="260">
        <v>8</v>
      </c>
      <c r="P49" s="553" t="s">
        <v>2929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COUNTIF(URS確認!AQ$2:AQ$552,LEFT(B49,3))</f>
        <v>0</v>
      </c>
      <c r="X49" s="45">
        <f>COUNTIF(URS確認!AR$2:AR$553,LEFT(B49,3))</f>
        <v>0</v>
      </c>
      <c r="Y49" s="558">
        <f>COUNTIF(URS確認!AS$2:AS$552,LEFT(B49,3))</f>
        <v>8</v>
      </c>
      <c r="Z49" s="611">
        <f>COUNTIF(URS確認!AT$2:AT$552,LEFT(B49,3))</f>
        <v>0</v>
      </c>
      <c r="AA49" s="565">
        <f>COUNTIF(URS確認!AU$2:AU$552,LEFT(B49,3))</f>
        <v>0</v>
      </c>
      <c r="AB49" s="576">
        <f>COUNTIF(URS確認!AV$2:AV$553,LEFT(B49,3))</f>
        <v>1</v>
      </c>
      <c r="AC49" s="4">
        <f t="shared" si="5"/>
        <v>9</v>
      </c>
      <c r="AD49" s="585">
        <f t="shared" si="6"/>
        <v>0</v>
      </c>
      <c r="AE49" s="260" t="str">
        <f t="shared" si="10"/>
        <v/>
      </c>
      <c r="AG49" s="4" t="str">
        <f t="shared" si="16"/>
        <v/>
      </c>
    </row>
    <row r="50" spans="1:33" x14ac:dyDescent="0.35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2929</v>
      </c>
      <c r="Q50" s="549" t="s">
        <v>2929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10"/>
        <v/>
      </c>
      <c r="AG50" s="4" t="str">
        <f t="shared" si="16"/>
        <v/>
      </c>
    </row>
    <row r="51" spans="1:33" x14ac:dyDescent="0.35">
      <c r="B51" s="4" t="s">
        <v>930</v>
      </c>
      <c r="C51" s="260">
        <f>COUNTIF(URS確認!$D:$D,業務統計!B51)</f>
        <v>7</v>
      </c>
      <c r="D51" s="260">
        <v>7</v>
      </c>
      <c r="E51" s="554">
        <v>2</v>
      </c>
      <c r="F51" s="260">
        <f>COUNTIF(URS確認!AQ51:AQ601,LEFT(B51,3))</f>
        <v>0</v>
      </c>
      <c r="G51" s="260">
        <v>7</v>
      </c>
      <c r="H51" s="260">
        <v>2</v>
      </c>
      <c r="I51" s="260">
        <f>COUNTIF(URS確認!AR51:AR602,LEFT(B51,3))</f>
        <v>2</v>
      </c>
      <c r="K51" s="260" t="str">
        <f>IF(J51="V",C51,"")</f>
        <v/>
      </c>
      <c r="L51" s="260">
        <f t="shared" si="9"/>
        <v>0</v>
      </c>
      <c r="M51" s="260">
        <v>2</v>
      </c>
      <c r="P51" s="553">
        <v>5</v>
      </c>
      <c r="Q51" s="553" t="s">
        <v>2929</v>
      </c>
      <c r="R51" s="4">
        <f t="shared" si="3"/>
        <v>7</v>
      </c>
      <c r="S51" s="4">
        <f>SUM(O51:Q51)</f>
        <v>5</v>
      </c>
      <c r="V51" s="550"/>
      <c r="W51" s="547">
        <f>COUNTIF(URS確認!AQ$2:AQ$552,LEFT(B51,3))</f>
        <v>0</v>
      </c>
      <c r="X51" s="45">
        <f>COUNTIF(URS確認!AR$2:AR$553,LEFT(B51,3))</f>
        <v>2</v>
      </c>
      <c r="Y51" s="558">
        <f>COUNTIF(URS確認!AS$2:AS$552,LEFT(B51,3))</f>
        <v>0</v>
      </c>
      <c r="Z51" s="611">
        <f>COUNTIF(URS確認!AT$2:AT$552,LEFT(B51,3))</f>
        <v>5</v>
      </c>
      <c r="AA51" s="565">
        <f>COUNTIF(URS確認!AU$2:AU$552,LEFT(B51,3))</f>
        <v>0</v>
      </c>
      <c r="AB51" s="576">
        <f>COUNTIF(URS確認!AV$2:AV$553,LEFT(B51,3))</f>
        <v>0</v>
      </c>
      <c r="AC51" s="4">
        <f t="shared" si="5"/>
        <v>7</v>
      </c>
      <c r="AD51" s="585">
        <f t="shared" si="6"/>
        <v>0</v>
      </c>
      <c r="AE51" s="260" t="str">
        <f t="shared" si="10"/>
        <v/>
      </c>
      <c r="AG51" s="4" t="str">
        <f t="shared" si="16"/>
        <v/>
      </c>
    </row>
    <row r="52" spans="1:33" x14ac:dyDescent="0.35">
      <c r="B52" s="4" t="s">
        <v>951</v>
      </c>
      <c r="C52" s="260">
        <f>COUNTIF(URS確認!$D:$D,業務統計!B52)</f>
        <v>9</v>
      </c>
      <c r="D52" s="260">
        <v>9</v>
      </c>
      <c r="E52" s="554">
        <v>2</v>
      </c>
      <c r="F52" s="260">
        <f>COUNTIF(URS確認!AQ52:AQ602,LEFT(B52,3))</f>
        <v>0</v>
      </c>
      <c r="G52" s="260">
        <v>8</v>
      </c>
      <c r="H52" s="260">
        <v>8</v>
      </c>
      <c r="I52" s="260">
        <f>COUNTIF(URS確認!AR52:AR603,LEFT(B52,3))</f>
        <v>3</v>
      </c>
      <c r="K52" s="260" t="str">
        <f>IF(J52="V",C52,"")</f>
        <v/>
      </c>
      <c r="L52" s="260">
        <f t="shared" si="9"/>
        <v>0</v>
      </c>
      <c r="M52" s="260">
        <v>2</v>
      </c>
      <c r="N52" s="260">
        <v>6</v>
      </c>
      <c r="P52" s="553" t="s">
        <v>2929</v>
      </c>
      <c r="Q52" s="553">
        <v>1</v>
      </c>
      <c r="R52" s="4">
        <f t="shared" si="3"/>
        <v>9</v>
      </c>
      <c r="S52" s="4">
        <f t="shared" ref="S52:S56" si="17">SUM(O52:Q52)</f>
        <v>1</v>
      </c>
      <c r="V52" s="550"/>
      <c r="W52" s="547">
        <f>COUNTIF(URS確認!AQ$2:AQ$552,LEFT(B52,3))</f>
        <v>0</v>
      </c>
      <c r="X52" s="45">
        <f>COUNTIF(URS確認!AR$2:AR$553,LEFT(B52,3))</f>
        <v>3</v>
      </c>
      <c r="Y52" s="558">
        <f>COUNTIF(URS確認!AS$2:AS$552,LEFT(B52,3))</f>
        <v>6</v>
      </c>
      <c r="Z52" s="611">
        <f>COUNTIF(URS確認!AT$2:AT$552,LEFT(B52,3))</f>
        <v>0</v>
      </c>
      <c r="AA52" s="565">
        <f>COUNTIF(URS確認!AU$2:AU$552,LEFT(B52,3))</f>
        <v>0</v>
      </c>
      <c r="AB52" s="576">
        <f>COUNTIF(URS確認!AV$2:AV$553,LEFT(B52,3))</f>
        <v>0</v>
      </c>
      <c r="AC52" s="4">
        <f t="shared" si="5"/>
        <v>9</v>
      </c>
      <c r="AD52" s="585">
        <f t="shared" si="6"/>
        <v>0</v>
      </c>
      <c r="AE52" s="260">
        <f t="shared" si="10"/>
        <v>6</v>
      </c>
      <c r="AF52" s="623">
        <v>44544</v>
      </c>
      <c r="AG52" s="4" t="s">
        <v>3093</v>
      </c>
    </row>
    <row r="53" spans="1:33" x14ac:dyDescent="0.35">
      <c r="B53" s="4" t="s">
        <v>3003</v>
      </c>
      <c r="C53" s="260">
        <f>COUNTIF(URS確認!$D:$D,業務統計!B53)</f>
        <v>112</v>
      </c>
      <c r="D53" s="260">
        <v>112</v>
      </c>
      <c r="E53" s="554"/>
      <c r="F53" s="260">
        <f>COUNTIF(URS確認!AQ53:AQ603,LEFT(B53,3))</f>
        <v>0</v>
      </c>
      <c r="G53" s="260">
        <v>112</v>
      </c>
      <c r="H53" s="260">
        <v>75</v>
      </c>
      <c r="I53" s="260">
        <f>COUNTIF(URS確認!AR53:AR604,LEFT(B53,3))</f>
        <v>0</v>
      </c>
      <c r="K53" s="260" t="str">
        <f>IF(J53="V",C53,"")</f>
        <v/>
      </c>
      <c r="L53" s="260">
        <f t="shared" si="9"/>
        <v>0</v>
      </c>
      <c r="N53" s="260">
        <v>75</v>
      </c>
      <c r="P53" s="553" t="s">
        <v>2929</v>
      </c>
      <c r="Q53" s="553">
        <v>37</v>
      </c>
      <c r="R53" s="4">
        <f t="shared" si="3"/>
        <v>112</v>
      </c>
      <c r="S53" s="4">
        <f t="shared" si="17"/>
        <v>37</v>
      </c>
      <c r="V53" s="550"/>
      <c r="W53" s="547">
        <f>COUNTIF(URS確認!AQ$2:AQ$552,LEFT(B53,3))</f>
        <v>0</v>
      </c>
      <c r="X53" s="45">
        <f>COUNTIF(URS確認!AR$2:AR$553,LEFT(B53,3))</f>
        <v>0</v>
      </c>
      <c r="Y53" s="558">
        <f>COUNTIF(URS確認!AS$2:AS$552,LEFT(B53,3))</f>
        <v>75</v>
      </c>
      <c r="Z53" s="611">
        <f>COUNTIF(URS確認!AT$2:AT$552,LEFT(B53,3))</f>
        <v>0</v>
      </c>
      <c r="AA53" s="565">
        <f>COUNTIF(URS確認!AU$2:AU$552,LEFT(B53,3))</f>
        <v>0</v>
      </c>
      <c r="AB53" s="576">
        <f>COUNTIF(URS確認!AV$2:AV$553,LEFT(B53,3))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10"/>
        <v/>
      </c>
      <c r="AF53" s="624">
        <v>44540</v>
      </c>
      <c r="AG53" s="4" t="str">
        <f t="shared" si="16"/>
        <v/>
      </c>
    </row>
    <row r="54" spans="1:33" x14ac:dyDescent="0.35">
      <c r="B54" s="4" t="s">
        <v>3004</v>
      </c>
      <c r="C54" s="260">
        <f>COUNTIF(URS確認!$D:$D,業務統計!B54)</f>
        <v>2</v>
      </c>
      <c r="D54" s="260">
        <v>2</v>
      </c>
      <c r="E54" s="554"/>
      <c r="F54" s="260">
        <f>COUNTIF(URS確認!AQ56:AQ604,LEFT(B54,3))</f>
        <v>0</v>
      </c>
      <c r="G54" s="260">
        <v>2</v>
      </c>
      <c r="H54" s="260">
        <v>2</v>
      </c>
      <c r="I54" s="260">
        <f>COUNTIF(URS確認!AR56:AR605,LEFT(B54,3))</f>
        <v>0</v>
      </c>
      <c r="J54" s="260">
        <v>0</v>
      </c>
      <c r="K54" s="260">
        <v>2</v>
      </c>
      <c r="L54" s="260">
        <f t="shared" si="9"/>
        <v>2</v>
      </c>
      <c r="P54" s="553" t="s">
        <v>2929</v>
      </c>
      <c r="Q54" s="553" t="s">
        <v>2929</v>
      </c>
      <c r="R54" s="4">
        <f t="shared" si="3"/>
        <v>0</v>
      </c>
      <c r="S54" s="4">
        <f t="shared" si="17"/>
        <v>0</v>
      </c>
      <c r="V54" s="550"/>
      <c r="W54" s="547">
        <f>COUNTIF(URS確認!AQ$2:AQ$552,LEFT(B54,3))</f>
        <v>0</v>
      </c>
      <c r="X54" s="45">
        <f>COUNTIF(URS確認!AR$2:AR$553,LEFT(B54,3))</f>
        <v>0</v>
      </c>
      <c r="Y54" s="558">
        <f>COUNTIF(URS確認!AS$2:AS$552,LEFT(B54,3))</f>
        <v>2</v>
      </c>
      <c r="Z54" s="611">
        <f>COUNTIF(URS確認!AT$2:AT$552,LEFT(B54,3))</f>
        <v>0</v>
      </c>
      <c r="AA54" s="565">
        <f>COUNTIF(URS確認!AU$2:AU$552,LEFT(B54,3))</f>
        <v>0</v>
      </c>
      <c r="AB54" s="576">
        <f>COUNTIF(URS確認!AV$2:AV$553,LEFT(B54,3))</f>
        <v>0</v>
      </c>
      <c r="AC54" s="4">
        <f t="shared" si="5"/>
        <v>2</v>
      </c>
      <c r="AD54" s="585">
        <f t="shared" si="6"/>
        <v>0</v>
      </c>
      <c r="AE54" s="260">
        <f t="shared" si="10"/>
        <v>2</v>
      </c>
      <c r="AF54" s="623">
        <v>44544</v>
      </c>
      <c r="AG54" s="4" t="str">
        <f t="shared" si="16"/>
        <v/>
      </c>
    </row>
    <row r="55" spans="1:33" x14ac:dyDescent="0.35">
      <c r="B55" s="4" t="s">
        <v>3005</v>
      </c>
      <c r="C55" s="260">
        <f>COUNTIF(URS確認!$D:$D,業務統計!B55)</f>
        <v>3</v>
      </c>
      <c r="D55" s="260">
        <v>3</v>
      </c>
      <c r="E55" s="554"/>
      <c r="F55" s="260">
        <f>COUNTIF(URS確認!AQ57:AQ605,LEFT(B55,3))</f>
        <v>0</v>
      </c>
      <c r="G55" s="260">
        <v>3</v>
      </c>
      <c r="H55" s="260">
        <v>3</v>
      </c>
      <c r="I55" s="260">
        <f>COUNTIF(URS確認!AR57:AR606,LEFT(B55,3))</f>
        <v>0</v>
      </c>
      <c r="J55" s="260">
        <v>0</v>
      </c>
      <c r="K55" s="260">
        <v>3</v>
      </c>
      <c r="L55" s="260">
        <f t="shared" si="9"/>
        <v>3</v>
      </c>
      <c r="P55" s="553" t="s">
        <v>2929</v>
      </c>
      <c r="Q55" s="553" t="s">
        <v>2929</v>
      </c>
      <c r="R55" s="4">
        <f t="shared" si="3"/>
        <v>0</v>
      </c>
      <c r="S55" s="4">
        <f t="shared" si="17"/>
        <v>0</v>
      </c>
      <c r="V55" s="550"/>
      <c r="W55" s="547">
        <f>COUNTIF(URS確認!AQ$2:AQ$552,LEFT(B55,3))</f>
        <v>0</v>
      </c>
      <c r="X55" s="45">
        <f>COUNTIF(URS確認!AR$2:AR$553,LEFT(B55,3))</f>
        <v>0</v>
      </c>
      <c r="Y55" s="558">
        <f>COUNTIF(URS確認!AS$2:AS$552,LEFT(B55,3))</f>
        <v>3</v>
      </c>
      <c r="Z55" s="611">
        <f>COUNTIF(URS確認!AT$2:AT$552,LEFT(B55,3))</f>
        <v>0</v>
      </c>
      <c r="AA55" s="565">
        <f>COUNTIF(URS確認!AU$2:AU$552,LEFT(B55,3))</f>
        <v>0</v>
      </c>
      <c r="AB55" s="576">
        <f>COUNTIF(URS確認!AV$2:AV$553,LEFT(B55,3))</f>
        <v>0</v>
      </c>
      <c r="AC55" s="4">
        <f t="shared" si="5"/>
        <v>3</v>
      </c>
      <c r="AD55" s="585">
        <f t="shared" si="6"/>
        <v>0</v>
      </c>
      <c r="AE55" s="260">
        <f t="shared" si="10"/>
        <v>3</v>
      </c>
      <c r="AF55" s="623">
        <v>44540</v>
      </c>
      <c r="AG55" s="4" t="str">
        <f t="shared" si="16"/>
        <v/>
      </c>
    </row>
    <row r="56" spans="1:33" x14ac:dyDescent="0.35">
      <c r="B56" s="4" t="s">
        <v>947</v>
      </c>
      <c r="C56" s="260">
        <f>COUNTIF(URS確認!$D:$D,業務統計!B56)</f>
        <v>1</v>
      </c>
      <c r="D56" s="260">
        <v>1</v>
      </c>
      <c r="E56" s="554"/>
      <c r="F56" s="260">
        <f>COUNTIF(URS確認!AQ58:AQ606,LEFT(B56,3))</f>
        <v>0</v>
      </c>
      <c r="G56" s="260">
        <v>1</v>
      </c>
      <c r="H56" s="260">
        <v>1</v>
      </c>
      <c r="I56" s="260">
        <f>COUNTIF(URS確認!AR58:AR607,LEFT(B56,3))</f>
        <v>0</v>
      </c>
      <c r="J56" s="260">
        <v>0</v>
      </c>
      <c r="K56" s="260">
        <v>1</v>
      </c>
      <c r="L56" s="260">
        <f t="shared" si="9"/>
        <v>1</v>
      </c>
      <c r="P56" s="553" t="s">
        <v>2929</v>
      </c>
      <c r="Q56" s="553" t="s">
        <v>2929</v>
      </c>
      <c r="R56" s="4">
        <f t="shared" si="3"/>
        <v>0</v>
      </c>
      <c r="S56" s="4">
        <f t="shared" si="17"/>
        <v>0</v>
      </c>
      <c r="V56" s="550"/>
      <c r="W56" s="547">
        <f>COUNTIF(URS確認!AQ$2:AQ$552,LEFT(B56,3))</f>
        <v>0</v>
      </c>
      <c r="X56" s="45">
        <f>COUNTIF(URS確認!AR$2:AR$553,LEFT(B56,3))</f>
        <v>0</v>
      </c>
      <c r="Y56" s="558">
        <f>COUNTIF(URS確認!AS$2:AS$552,LEFT(B56,3))</f>
        <v>1</v>
      </c>
      <c r="Z56" s="611">
        <f>COUNTIF(URS確認!AT$2:AT$552,LEFT(B56,3))</f>
        <v>0</v>
      </c>
      <c r="AA56" s="565">
        <f>COUNTIF(URS確認!AU$2:AU$552,LEFT(B56,3))</f>
        <v>0</v>
      </c>
      <c r="AB56" s="576">
        <f>COUNTIF(URS確認!AV$2:AV$553,LEFT(B56,3))</f>
        <v>0</v>
      </c>
      <c r="AC56" s="4">
        <f t="shared" si="5"/>
        <v>1</v>
      </c>
      <c r="AD56" s="585">
        <f t="shared" si="6"/>
        <v>0</v>
      </c>
      <c r="AE56" s="260">
        <f t="shared" si="10"/>
        <v>1</v>
      </c>
      <c r="AF56" s="623">
        <v>44544</v>
      </c>
      <c r="AG56" s="4" t="str">
        <f t="shared" si="16"/>
        <v/>
      </c>
    </row>
    <row r="57" spans="1:33" x14ac:dyDescent="0.35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2929</v>
      </c>
      <c r="Q57" s="549" t="s">
        <v>2929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10"/>
        <v/>
      </c>
      <c r="AG57" s="4" t="str">
        <f t="shared" si="16"/>
        <v/>
      </c>
    </row>
    <row r="58" spans="1:33" x14ac:dyDescent="0.35">
      <c r="B58" s="4" t="s">
        <v>3006</v>
      </c>
      <c r="C58" s="260">
        <f>COUNTIF(URS確認!$D:$D,業務統計!B58)</f>
        <v>1</v>
      </c>
      <c r="D58" s="260">
        <v>1</v>
      </c>
      <c r="E58" s="554"/>
      <c r="F58" s="260">
        <f>COUNTIF(URS確認!AQ60:AQ608,LEFT(B58,3))</f>
        <v>0</v>
      </c>
      <c r="G58" s="260">
        <v>1</v>
      </c>
      <c r="H58" s="260">
        <v>1</v>
      </c>
      <c r="I58" s="260">
        <f>COUNTIF(URS確認!AR60:AR609,LEFT(B58,3))</f>
        <v>0</v>
      </c>
      <c r="J58" s="260">
        <v>0</v>
      </c>
      <c r="K58" s="260">
        <v>1</v>
      </c>
      <c r="L58" s="260">
        <f t="shared" si="9"/>
        <v>1</v>
      </c>
      <c r="P58" s="553" t="s">
        <v>2929</v>
      </c>
      <c r="Q58" s="553" t="s">
        <v>2929</v>
      </c>
      <c r="R58" s="4">
        <f t="shared" si="3"/>
        <v>0</v>
      </c>
      <c r="S58" s="4">
        <f>SUM(O58:Q58)</f>
        <v>0</v>
      </c>
      <c r="V58" s="550"/>
      <c r="W58" s="547">
        <f>COUNTIF(URS確認!AQ$2:AQ$552,LEFT(B58,3))</f>
        <v>0</v>
      </c>
      <c r="X58" s="45">
        <f>COUNTIF(URS確認!AR$2:AR$553,LEFT(B58,3))</f>
        <v>0</v>
      </c>
      <c r="Y58" s="558">
        <f>COUNTIF(URS確認!AS$2:AS$552,LEFT(B58,3))</f>
        <v>1</v>
      </c>
      <c r="Z58" s="611">
        <f>COUNTIF(URS確認!AT$2:AT$552,LEFT(B58,3))</f>
        <v>0</v>
      </c>
      <c r="AA58" s="565">
        <f>COUNTIF(URS確認!AU$2:AU$552,LEFT(B58,3))</f>
        <v>0</v>
      </c>
      <c r="AB58" s="576">
        <f>COUNTIF(URS確認!AV$2:AV$553,LEFT(B58,3))</f>
        <v>0</v>
      </c>
      <c r="AC58" s="4">
        <f t="shared" si="5"/>
        <v>1</v>
      </c>
      <c r="AD58" s="585">
        <f t="shared" si="6"/>
        <v>0</v>
      </c>
      <c r="AE58" s="260">
        <f t="shared" si="10"/>
        <v>1</v>
      </c>
      <c r="AF58" s="623">
        <v>44544</v>
      </c>
      <c r="AG58" s="4" t="str">
        <f t="shared" si="16"/>
        <v/>
      </c>
    </row>
    <row r="59" spans="1:33" x14ac:dyDescent="0.35">
      <c r="A59" s="547" t="s">
        <v>3007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2929</v>
      </c>
      <c r="Q59" s="549" t="s">
        <v>2929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10"/>
        <v/>
      </c>
      <c r="AG59" s="4" t="str">
        <f t="shared" si="16"/>
        <v/>
      </c>
    </row>
    <row r="60" spans="1:33" x14ac:dyDescent="0.35">
      <c r="B60" s="4" t="s">
        <v>3074</v>
      </c>
      <c r="C60" s="260">
        <f>COUNTIF(URS確認!$D:$D,業務統計!B60)</f>
        <v>9</v>
      </c>
      <c r="D60" s="260">
        <v>7</v>
      </c>
      <c r="E60" s="554"/>
      <c r="F60" s="260">
        <f>COUNTIF(URS確認!AQ64:AQ612,LEFT(B60,3))</f>
        <v>0</v>
      </c>
      <c r="G60" s="260">
        <v>9</v>
      </c>
      <c r="I60" s="260">
        <f>COUNTIF(URS確認!AR62:AR611,LEFT(B60,3))</f>
        <v>0</v>
      </c>
      <c r="K60" s="260" t="str">
        <f>IF(J60="V",C60,"")</f>
        <v/>
      </c>
      <c r="L60" s="260">
        <f t="shared" si="9"/>
        <v>0</v>
      </c>
      <c r="P60" s="553" t="s">
        <v>2929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COUNTIF(URS確認!AQ$2:AQ$552,LEFT(B60,3))</f>
        <v>0</v>
      </c>
      <c r="X60" s="45">
        <f>COUNTIF(URS確認!AR$2:AR$553,LEFT(B60,3))</f>
        <v>0</v>
      </c>
      <c r="Y60" s="558">
        <f>COUNTIF(URS確認!AS$2:AS$552,LEFT(B60,3))</f>
        <v>0</v>
      </c>
      <c r="Z60" s="611">
        <f>COUNTIF(URS確認!AT$2:AT$552,LEFT(B60,3))</f>
        <v>0</v>
      </c>
      <c r="AA60" s="565">
        <f>COUNTIF(URS確認!AU$2:AU$552,LEFT(B60,3))</f>
        <v>1</v>
      </c>
      <c r="AB60" s="576">
        <f>COUNTIF(URS確認!AV$2:AV$553,LEFT(B60,3))</f>
        <v>8</v>
      </c>
      <c r="AC60" s="4">
        <f t="shared" si="5"/>
        <v>9</v>
      </c>
      <c r="AD60" s="585">
        <f t="shared" si="6"/>
        <v>0</v>
      </c>
      <c r="AE60" s="260" t="str">
        <f t="shared" si="10"/>
        <v/>
      </c>
      <c r="AG60" s="4" t="str">
        <f t="shared" si="16"/>
        <v/>
      </c>
    </row>
    <row r="61" spans="1:33" x14ac:dyDescent="0.35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  <c r="AG61" s="4" t="str">
        <f t="shared" si="16"/>
        <v/>
      </c>
    </row>
    <row r="62" spans="1:33" x14ac:dyDescent="0.35">
      <c r="A62" s="558"/>
      <c r="B62" s="558" t="s">
        <v>3043</v>
      </c>
      <c r="C62" s="574">
        <f>C4+C9+C17+C23+C31+C38+C47+C50+C57+C59</f>
        <v>538</v>
      </c>
      <c r="D62" s="259"/>
      <c r="E62" s="259"/>
      <c r="F62" s="559">
        <f>SUM(F5:F60)</f>
        <v>185</v>
      </c>
      <c r="G62" s="259"/>
      <c r="H62" s="259"/>
      <c r="I62" s="560">
        <f t="shared" ref="I62:R62" si="18">SUM(I5:I60)</f>
        <v>107</v>
      </c>
      <c r="J62" s="548">
        <f t="shared" si="18"/>
        <v>86</v>
      </c>
      <c r="K62" s="548">
        <f t="shared" si="18"/>
        <v>67</v>
      </c>
      <c r="L62" s="561">
        <f t="shared" si="18"/>
        <v>153</v>
      </c>
      <c r="M62" s="548">
        <f t="shared" si="18"/>
        <v>54</v>
      </c>
      <c r="N62" s="548">
        <f t="shared" si="18"/>
        <v>107</v>
      </c>
      <c r="O62" s="548">
        <f t="shared" si="18"/>
        <v>0</v>
      </c>
      <c r="P62" s="562">
        <f t="shared" si="18"/>
        <v>31</v>
      </c>
      <c r="Q62" s="562">
        <f t="shared" si="18"/>
        <v>58</v>
      </c>
      <c r="R62" s="551">
        <f t="shared" si="18"/>
        <v>250</v>
      </c>
      <c r="S62" s="547">
        <f>SUM(S6:S60)</f>
        <v>89</v>
      </c>
      <c r="T62" s="563" t="s">
        <v>3053</v>
      </c>
      <c r="U62" s="563">
        <f>F62+I62+L62+R62</f>
        <v>695</v>
      </c>
      <c r="V62" s="564"/>
      <c r="W62" s="558">
        <f>SUM(W5:W60)</f>
        <v>185</v>
      </c>
      <c r="X62" s="558">
        <f t="shared" ref="X62:AD62" si="19">SUM(X5:X60)</f>
        <v>107</v>
      </c>
      <c r="Y62" s="558">
        <f t="shared" si="19"/>
        <v>171</v>
      </c>
      <c r="Z62" s="558">
        <f t="shared" si="19"/>
        <v>18</v>
      </c>
      <c r="AA62" s="558">
        <f t="shared" si="19"/>
        <v>2</v>
      </c>
      <c r="AB62" s="558">
        <f t="shared" si="19"/>
        <v>55</v>
      </c>
      <c r="AC62" s="575">
        <f>SUM(W62:AB62)</f>
        <v>538</v>
      </c>
      <c r="AD62" s="585">
        <f t="shared" si="19"/>
        <v>0</v>
      </c>
    </row>
    <row r="63" spans="1:33" x14ac:dyDescent="0.35">
      <c r="A63" s="577"/>
      <c r="B63" s="577" t="s">
        <v>3047</v>
      </c>
      <c r="C63" s="578"/>
      <c r="F63" s="566">
        <f t="shared" ref="F63:L63" si="20">F62/$C$62</f>
        <v>0.34386617100371747</v>
      </c>
      <c r="G63" s="566">
        <f t="shared" si="20"/>
        <v>0</v>
      </c>
      <c r="H63" s="566">
        <f t="shared" si="20"/>
        <v>0</v>
      </c>
      <c r="I63" s="566">
        <f t="shared" si="20"/>
        <v>0.19888475836431227</v>
      </c>
      <c r="J63" s="566"/>
      <c r="K63" s="566"/>
      <c r="L63" s="566">
        <f t="shared" si="20"/>
        <v>0.28438661710037177</v>
      </c>
      <c r="M63" s="566"/>
      <c r="N63" s="566"/>
      <c r="O63" s="566"/>
      <c r="P63" s="566"/>
      <c r="Q63" s="567"/>
      <c r="R63" s="568">
        <f>R62/C62</f>
        <v>0.46468401486988847</v>
      </c>
      <c r="S63" s="569">
        <f>S62/$C$62</f>
        <v>0.1654275092936803</v>
      </c>
      <c r="T63" s="570" t="s">
        <v>3063</v>
      </c>
      <c r="U63" s="570"/>
      <c r="V63" s="571"/>
      <c r="W63" s="614">
        <f>W62/$AC$62</f>
        <v>0.34386617100371747</v>
      </c>
      <c r="X63" s="614">
        <f t="shared" ref="X63:AB63" si="21">X62/$AC$62</f>
        <v>0.19888475836431227</v>
      </c>
      <c r="Y63" s="614">
        <f t="shared" si="21"/>
        <v>0.31784386617100374</v>
      </c>
      <c r="Z63" s="614">
        <f t="shared" si="21"/>
        <v>3.3457249070631967E-2</v>
      </c>
      <c r="AA63" s="614">
        <f t="shared" si="21"/>
        <v>3.7174721189591076E-3</v>
      </c>
      <c r="AB63" s="614">
        <f t="shared" si="21"/>
        <v>0.10223048327137546</v>
      </c>
      <c r="AC63" s="579">
        <f>SUM(W63:AB63)</f>
        <v>1</v>
      </c>
      <c r="AD63" s="615">
        <f>AD62/AC62</f>
        <v>0</v>
      </c>
    </row>
    <row r="64" spans="1:33" x14ac:dyDescent="0.35">
      <c r="R64" s="572"/>
      <c r="AB64" s="616">
        <f>SUM(Z62:AB62)/AC62</f>
        <v>0.13940520446096655</v>
      </c>
    </row>
    <row r="65" spans="6:6" x14ac:dyDescent="0.35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1"/>
  <sheetViews>
    <sheetView zoomScale="115" zoomScaleNormal="115" workbookViewId="0">
      <pane xSplit="6" ySplit="1" topLeftCell="G253" activePane="bottomRight" state="frozen"/>
      <selection pane="topRight" activeCell="H1" sqref="H1"/>
      <selection pane="bottomLeft" activeCell="A2" sqref="A2"/>
      <selection pane="bottomRight" activeCell="A280" sqref="A280"/>
    </sheetView>
  </sheetViews>
  <sheetFormatPr defaultColWidth="8.69921875" defaultRowHeight="14.5" x14ac:dyDescent="0.3"/>
  <cols>
    <col min="1" max="1" width="8.69921875" style="618" customWidth="1"/>
    <col min="2" max="2" width="2.3984375" style="293" hidden="1" customWidth="1"/>
    <col min="3" max="3" width="10.19921875" style="292" customWidth="1"/>
    <col min="4" max="4" width="15.1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69921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17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17" t="s">
        <v>3055</v>
      </c>
      <c r="B1" s="219" t="s">
        <v>3064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2876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2911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2977</v>
      </c>
      <c r="AP1" s="517" t="s">
        <v>3079</v>
      </c>
      <c r="AQ1" s="588" t="s">
        <v>3067</v>
      </c>
      <c r="AR1" s="589" t="s">
        <v>3082</v>
      </c>
      <c r="AS1" s="591" t="s">
        <v>3073</v>
      </c>
      <c r="AT1" s="593" t="s">
        <v>3070</v>
      </c>
      <c r="AU1" s="595" t="s">
        <v>3071</v>
      </c>
      <c r="AV1" s="597" t="s">
        <v>3072</v>
      </c>
      <c r="AW1" s="503" t="s">
        <v>3090</v>
      </c>
    </row>
    <row r="2" spans="1:49" x14ac:dyDescent="0.3">
      <c r="B2" s="293">
        <v>1</v>
      </c>
      <c r="C2" s="293" t="s">
        <v>98</v>
      </c>
      <c r="D2" s="293" t="s">
        <v>2932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7" si="0">IF(COUNTA(AC2)=1,LEFT(D2,3),"")</f>
        <v>1-1</v>
      </c>
      <c r="AR2" s="590" t="str">
        <f t="shared" ref="AR2:AR67" si="1">IF(AND(COUNTA(L2)=1,COUNTA(M2)=1,COUNTA(Y2)=1,COUNTA(AB2)=1,COUNTA(AC2)=0),LEFT(D2,3),"")</f>
        <v/>
      </c>
      <c r="AS2" s="592" t="str">
        <f t="shared" ref="AS2:AS67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22" t="str">
        <f>IFERROR(VLOOKUP(功能_33[[#This Row],[流程]],#REF!,1,FALSE),"")</f>
        <v/>
      </c>
    </row>
    <row r="3" spans="1:49" x14ac:dyDescent="0.3">
      <c r="B3" s="293">
        <v>1</v>
      </c>
      <c r="C3" s="293" t="s">
        <v>98</v>
      </c>
      <c r="D3" s="293" t="s">
        <v>2932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22" t="str">
        <f>IFERROR(VLOOKUP(功能_33[[#This Row],[流程]],#REF!,1,FALSE),"")</f>
        <v/>
      </c>
    </row>
    <row r="4" spans="1:49" x14ac:dyDescent="0.3">
      <c r="B4" s="293">
        <v>1</v>
      </c>
      <c r="C4" s="293" t="s">
        <v>98</v>
      </c>
      <c r="D4" s="293" t="s">
        <v>2932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22" t="str">
        <f>IFERROR(VLOOKUP(功能_33[[#This Row],[流程]],#REF!,1,FALSE),"")</f>
        <v/>
      </c>
    </row>
    <row r="5" spans="1:49" x14ac:dyDescent="0.3">
      <c r="B5" s="293">
        <v>1</v>
      </c>
      <c r="C5" s="293" t="s">
        <v>98</v>
      </c>
      <c r="D5" s="293" t="s">
        <v>2932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22" t="str">
        <f>IFERROR(VLOOKUP(功能_33[[#This Row],[流程]],#REF!,1,FALSE),"")</f>
        <v/>
      </c>
    </row>
    <row r="6" spans="1:49" x14ac:dyDescent="0.3">
      <c r="B6" s="293">
        <v>1</v>
      </c>
      <c r="C6" s="293" t="s">
        <v>98</v>
      </c>
      <c r="D6" s="293" t="s">
        <v>2932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22" t="str">
        <f>IFERROR(VLOOKUP(功能_33[[#This Row],[流程]],#REF!,1,FALSE),"")</f>
        <v/>
      </c>
    </row>
    <row r="7" spans="1:49" x14ac:dyDescent="0.3">
      <c r="B7" s="293">
        <v>1</v>
      </c>
      <c r="C7" s="293" t="s">
        <v>98</v>
      </c>
      <c r="D7" s="293" t="s">
        <v>2932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22" t="str">
        <f>IFERROR(VLOOKUP(功能_33[[#This Row],[流程]],#REF!,1,FALSE),"")</f>
        <v/>
      </c>
    </row>
    <row r="8" spans="1:49" x14ac:dyDescent="0.3">
      <c r="B8" s="293">
        <v>1</v>
      </c>
      <c r="C8" s="293" t="s">
        <v>98</v>
      </c>
      <c r="D8" s="293" t="s">
        <v>2932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22" t="str">
        <f>IFERROR(VLOOKUP(功能_33[[#This Row],[流程]],#REF!,1,FALSE),"")</f>
        <v/>
      </c>
    </row>
    <row r="9" spans="1:49" x14ac:dyDescent="0.3">
      <c r="B9" s="293">
        <v>1</v>
      </c>
      <c r="C9" s="293" t="s">
        <v>98</v>
      </c>
      <c r="D9" s="293" t="s">
        <v>2932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22" t="str">
        <f>IFERROR(VLOOKUP(功能_33[[#This Row],[流程]],#REF!,1,FALSE),"")</f>
        <v/>
      </c>
    </row>
    <row r="10" spans="1:49" x14ac:dyDescent="0.3">
      <c r="B10" s="293">
        <v>1</v>
      </c>
      <c r="C10" s="293" t="s">
        <v>98</v>
      </c>
      <c r="D10" s="293" t="s">
        <v>2932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22" t="str">
        <f>IFERROR(VLOOKUP(功能_33[[#This Row],[流程]],#REF!,1,FALSE),"")</f>
        <v/>
      </c>
    </row>
    <row r="11" spans="1:49" x14ac:dyDescent="0.3">
      <c r="B11" s="293">
        <v>1</v>
      </c>
      <c r="C11" s="293" t="s">
        <v>98</v>
      </c>
      <c r="D11" s="293" t="s">
        <v>2976</v>
      </c>
      <c r="E11" s="292" t="s">
        <v>2973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22" t="str">
        <f>IFERROR(VLOOKUP(功能_33[[#This Row],[流程]],#REF!,1,FALSE),"")</f>
        <v/>
      </c>
    </row>
    <row r="12" spans="1:49" x14ac:dyDescent="0.3">
      <c r="B12" s="293">
        <v>1</v>
      </c>
      <c r="C12" s="293" t="s">
        <v>98</v>
      </c>
      <c r="D12" s="293" t="s">
        <v>2933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22" t="str">
        <f>IFERROR(VLOOKUP(功能_33[[#This Row],[流程]],#REF!,1,FALSE),"")</f>
        <v/>
      </c>
    </row>
    <row r="13" spans="1:49" x14ac:dyDescent="0.3">
      <c r="B13" s="293">
        <v>1</v>
      </c>
      <c r="C13" s="293" t="s">
        <v>98</v>
      </c>
      <c r="D13" s="293" t="s">
        <v>2933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22" t="str">
        <f>IFERROR(VLOOKUP(功能_33[[#This Row],[流程]],#REF!,1,FALSE),"")</f>
        <v/>
      </c>
    </row>
    <row r="14" spans="1:49" x14ac:dyDescent="0.3">
      <c r="B14" s="293">
        <v>1</v>
      </c>
      <c r="C14" s="293" t="s">
        <v>98</v>
      </c>
      <c r="D14" s="293" t="s">
        <v>2932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22" t="str">
        <f>IFERROR(VLOOKUP(功能_33[[#This Row],[流程]],#REF!,1,FALSE),"")</f>
        <v/>
      </c>
    </row>
    <row r="15" spans="1:49" x14ac:dyDescent="0.3">
      <c r="B15" s="293">
        <v>1</v>
      </c>
      <c r="C15" s="293" t="s">
        <v>98</v>
      </c>
      <c r="D15" s="293" t="s">
        <v>2934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22" t="str">
        <f>IFERROR(VLOOKUP(功能_33[[#This Row],[流程]],#REF!,1,FALSE),"")</f>
        <v/>
      </c>
    </row>
    <row r="16" spans="1:49" x14ac:dyDescent="0.3">
      <c r="B16" s="293">
        <v>1</v>
      </c>
      <c r="C16" s="293" t="s">
        <v>98</v>
      </c>
      <c r="D16" s="293" t="s">
        <v>2934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22" t="str">
        <f>IFERROR(VLOOKUP(功能_33[[#This Row],[流程]],#REF!,1,FALSE),"")</f>
        <v/>
      </c>
    </row>
    <row r="17" spans="2:49" ht="14.25" customHeight="1" x14ac:dyDescent="0.3">
      <c r="B17" s="293">
        <v>1</v>
      </c>
      <c r="C17" s="293" t="s">
        <v>98</v>
      </c>
      <c r="D17" s="293" t="s">
        <v>2932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22" t="str">
        <f>IFERROR(VLOOKUP(功能_33[[#This Row],[流程]],#REF!,1,FALSE),"")</f>
        <v/>
      </c>
    </row>
    <row r="18" spans="2:49" ht="14.25" customHeight="1" x14ac:dyDescent="0.3">
      <c r="C18" s="293" t="s">
        <v>99</v>
      </c>
      <c r="D18" s="293" t="s">
        <v>2930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3088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>
        <v>44539</v>
      </c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>2-1</v>
      </c>
      <c r="AR18" s="590" t="str">
        <f t="shared" si="1"/>
        <v/>
      </c>
      <c r="AS18" s="592" t="str">
        <f>IF(AND(COUNTA(L18)=1,COUNTA(M18)=1,COUNTA(Y18)=1,COUNTA(AB18)=0,COUNTA(AC18)=0),LEFT(D18,3),"")</f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22" t="str">
        <f>IFERROR(VLOOKUP(功能_33[[#This Row],[流程]],#REF!,1,FALSE),"")</f>
        <v/>
      </c>
    </row>
    <row r="19" spans="2:49" ht="14.25" customHeight="1" x14ac:dyDescent="0.3">
      <c r="C19" s="293" t="s">
        <v>99</v>
      </c>
      <c r="D19" s="293" t="s">
        <v>2930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3088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>
        <v>44539</v>
      </c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>2-1</v>
      </c>
      <c r="AR19" s="590" t="str">
        <f t="shared" si="1"/>
        <v/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22" t="str">
        <f>IFERROR(VLOOKUP(功能_33[[#This Row],[流程]],#REF!,1,FALSE),"")</f>
        <v/>
      </c>
    </row>
    <row r="20" spans="2:49" ht="14.25" customHeight="1" x14ac:dyDescent="0.3">
      <c r="C20" s="293" t="s">
        <v>99</v>
      </c>
      <c r="D20" s="293" t="s">
        <v>2931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22" t="str">
        <f>IFERROR(VLOOKUP(功能_33[[#This Row],[流程]],#REF!,1,FALSE),"")</f>
        <v/>
      </c>
    </row>
    <row r="21" spans="2:49" ht="14.25" customHeight="1" x14ac:dyDescent="0.3">
      <c r="C21" s="293" t="s">
        <v>99</v>
      </c>
      <c r="D21" s="227" t="s">
        <v>2931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22" t="str">
        <f>IFERROR(VLOOKUP(功能_33[[#This Row],[流程]],#REF!,1,FALSE),"")</f>
        <v/>
      </c>
    </row>
    <row r="22" spans="2:49" ht="14.25" customHeight="1" x14ac:dyDescent="0.3">
      <c r="C22" s="293" t="s">
        <v>99</v>
      </c>
      <c r="D22" s="227" t="s">
        <v>2931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22" t="str">
        <f>IFERROR(VLOOKUP(功能_33[[#This Row],[流程]],#REF!,1,FALSE),"")</f>
        <v/>
      </c>
    </row>
    <row r="23" spans="2:49" ht="14.25" customHeight="1" x14ac:dyDescent="0.3">
      <c r="C23" s="293" t="s">
        <v>99</v>
      </c>
      <c r="D23" s="227" t="s">
        <v>2931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3028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22" t="str">
        <f>IFERROR(VLOOKUP(功能_33[[#This Row],[流程]],#REF!,1,FALSE),"")</f>
        <v/>
      </c>
    </row>
    <row r="24" spans="2:49" ht="14.25" customHeight="1" x14ac:dyDescent="0.3">
      <c r="C24" s="293" t="s">
        <v>99</v>
      </c>
      <c r="D24" s="227" t="s">
        <v>2931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22" t="str">
        <f>IFERROR(VLOOKUP(功能_33[[#This Row],[流程]],#REF!,1,FALSE),"")</f>
        <v/>
      </c>
    </row>
    <row r="25" spans="2:49" ht="14.25" customHeight="1" x14ac:dyDescent="0.3">
      <c r="C25" s="293" t="s">
        <v>99</v>
      </c>
      <c r="D25" s="227" t="s">
        <v>2931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22" t="str">
        <f>IFERROR(VLOOKUP(功能_33[[#This Row],[流程]],#REF!,1,FALSE),"")</f>
        <v/>
      </c>
    </row>
    <row r="26" spans="2:49" ht="14.25" customHeight="1" x14ac:dyDescent="0.3">
      <c r="C26" s="293" t="s">
        <v>99</v>
      </c>
      <c r="D26" s="227" t="s">
        <v>2931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22" t="str">
        <f>IFERROR(VLOOKUP(功能_33[[#This Row],[流程]],#REF!,1,FALSE),"")</f>
        <v/>
      </c>
    </row>
    <row r="27" spans="2:49" ht="14.25" customHeight="1" x14ac:dyDescent="0.3">
      <c r="C27" s="293" t="s">
        <v>99</v>
      </c>
      <c r="D27" s="227" t="s">
        <v>2931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22" t="str">
        <f>IFERROR(VLOOKUP(功能_33[[#This Row],[流程]],#REF!,1,FALSE),"")</f>
        <v/>
      </c>
    </row>
    <row r="28" spans="2:49" ht="14.25" customHeight="1" x14ac:dyDescent="0.3">
      <c r="C28" s="293" t="s">
        <v>99</v>
      </c>
      <c r="D28" s="293" t="s">
        <v>2965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3088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>
        <v>44539</v>
      </c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>2-3</v>
      </c>
      <c r="AR28" s="590" t="str">
        <f t="shared" si="1"/>
        <v/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22" t="str">
        <f>IFERROR(VLOOKUP(功能_33[[#This Row],[流程]],#REF!,1,FALSE),"")</f>
        <v/>
      </c>
    </row>
    <row r="29" spans="2:49" ht="14.25" customHeight="1" x14ac:dyDescent="0.3">
      <c r="C29" s="293" t="s">
        <v>99</v>
      </c>
      <c r="D29" s="293" t="s">
        <v>2965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3088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>
        <v>44539</v>
      </c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>2-3</v>
      </c>
      <c r="AR29" s="590" t="str">
        <f t="shared" si="1"/>
        <v/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22" t="str">
        <f>IFERROR(VLOOKUP(功能_33[[#This Row],[流程]],#REF!,1,FALSE),"")</f>
        <v/>
      </c>
    </row>
    <row r="30" spans="2:49" ht="14.25" customHeight="1" x14ac:dyDescent="0.3">
      <c r="C30" s="293" t="s">
        <v>99</v>
      </c>
      <c r="D30" s="293" t="s">
        <v>2965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3088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>
        <v>44539</v>
      </c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>2-3</v>
      </c>
      <c r="AR30" s="590" t="str">
        <f t="shared" si="1"/>
        <v/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22" t="str">
        <f>IFERROR(VLOOKUP(功能_33[[#This Row],[流程]],#REF!,1,FALSE),"")</f>
        <v/>
      </c>
    </row>
    <row r="31" spans="2:49" ht="14.25" customHeight="1" x14ac:dyDescent="0.3">
      <c r="C31" s="293" t="s">
        <v>103</v>
      </c>
      <c r="D31" s="293" t="s">
        <v>2966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429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22" t="str">
        <f>IFERROR(VLOOKUP(功能_33[[#This Row],[流程]],#REF!,1,FALSE),"")</f>
        <v/>
      </c>
    </row>
    <row r="32" spans="2:49" ht="14.25" customHeight="1" x14ac:dyDescent="0.3">
      <c r="C32" s="293" t="s">
        <v>103</v>
      </c>
      <c r="D32" s="293" t="s">
        <v>2966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429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22" t="str">
        <f>IFERROR(VLOOKUP(功能_33[[#This Row],[流程]],#REF!,1,FALSE),"")</f>
        <v/>
      </c>
    </row>
    <row r="33" spans="3:49" ht="14.25" customHeight="1" x14ac:dyDescent="0.3">
      <c r="C33" s="293" t="s">
        <v>99</v>
      </c>
      <c r="D33" s="227" t="s">
        <v>2931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22" t="str">
        <f>IFERROR(VLOOKUP(功能_33[[#This Row],[流程]],#REF!,1,FALSE),"")</f>
        <v/>
      </c>
    </row>
    <row r="34" spans="3:49" ht="14.25" customHeight="1" x14ac:dyDescent="0.3">
      <c r="C34" s="293" t="s">
        <v>99</v>
      </c>
      <c r="D34" s="227" t="s">
        <v>2931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7" si="6">IF(AND(COUNTA(M34)=0,COUNTA(Y34)=1),LEFT(D34,3),"")</f>
        <v/>
      </c>
      <c r="AU34" s="596" t="str">
        <f t="shared" ref="AU34:AU67" si="7">IF(AND(COUNTA(M34)=1,COUNTA(Y34)=0),LEFT(D34,3),"")</f>
        <v/>
      </c>
      <c r="AV34" s="598" t="str">
        <f t="shared" ref="AV34:AV67" si="8">IF(AND(COUNTA(M34)=0,COUNTA(Y34)=0),LEFT(D34,3),"")</f>
        <v/>
      </c>
      <c r="AW34" s="622" t="str">
        <f>IFERROR(VLOOKUP(功能_33[[#This Row],[流程]],#REF!,1,FALSE),"")</f>
        <v/>
      </c>
    </row>
    <row r="35" spans="3:49" ht="14.25" customHeight="1" x14ac:dyDescent="0.3">
      <c r="C35" s="293" t="s">
        <v>99</v>
      </c>
      <c r="D35" s="227" t="s">
        <v>2931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22" t="str">
        <f>IFERROR(VLOOKUP(功能_33[[#This Row],[流程]],#REF!,1,FALSE),"")</f>
        <v/>
      </c>
    </row>
    <row r="36" spans="3:49" ht="14.25" customHeight="1" x14ac:dyDescent="0.3">
      <c r="C36" s="293" t="s">
        <v>99</v>
      </c>
      <c r="D36" s="227" t="s">
        <v>2931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22" t="str">
        <f>IFERROR(VLOOKUP(功能_33[[#This Row],[流程]],#REF!,1,FALSE),"")</f>
        <v/>
      </c>
    </row>
    <row r="37" spans="3:49" ht="14.25" customHeight="1" x14ac:dyDescent="0.3">
      <c r="C37" s="293" t="s">
        <v>99</v>
      </c>
      <c r="D37" s="227" t="s">
        <v>2931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22" t="str">
        <f>IFERROR(VLOOKUP(功能_33[[#This Row],[流程]],#REF!,1,FALSE),"")</f>
        <v/>
      </c>
    </row>
    <row r="38" spans="3:49" ht="14.25" customHeight="1" x14ac:dyDescent="0.3">
      <c r="C38" s="293" t="s">
        <v>99</v>
      </c>
      <c r="D38" s="227" t="s">
        <v>2931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22" t="str">
        <f>IFERROR(VLOOKUP(功能_33[[#This Row],[流程]],#REF!,1,FALSE),"")</f>
        <v/>
      </c>
    </row>
    <row r="39" spans="3:49" ht="14.25" customHeight="1" x14ac:dyDescent="0.3">
      <c r="C39" s="293" t="s">
        <v>99</v>
      </c>
      <c r="D39" s="227" t="s">
        <v>2931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22" t="str">
        <f>IFERROR(VLOOKUP(功能_33[[#This Row],[流程]],#REF!,1,FALSE),"")</f>
        <v/>
      </c>
    </row>
    <row r="40" spans="3:49" ht="14.25" customHeight="1" x14ac:dyDescent="0.3">
      <c r="C40" s="293" t="s">
        <v>99</v>
      </c>
      <c r="D40" s="227" t="s">
        <v>2931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22" t="str">
        <f>IFERROR(VLOOKUP(功能_33[[#This Row],[流程]],#REF!,1,FALSE),"")</f>
        <v/>
      </c>
    </row>
    <row r="41" spans="3:49" ht="14.25" customHeight="1" x14ac:dyDescent="0.3">
      <c r="C41" s="293" t="s">
        <v>99</v>
      </c>
      <c r="D41" s="293" t="s">
        <v>2965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3088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>
        <v>44539</v>
      </c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>2-3</v>
      </c>
      <c r="AR41" s="590" t="str">
        <f t="shared" si="1"/>
        <v/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22" t="str">
        <f>IFERROR(VLOOKUP(功能_33[[#This Row],[流程]],#REF!,1,FALSE),"")</f>
        <v/>
      </c>
    </row>
    <row r="42" spans="3:49" ht="14.25" customHeight="1" x14ac:dyDescent="0.3">
      <c r="C42" s="293" t="s">
        <v>99</v>
      </c>
      <c r="D42" s="293" t="s">
        <v>2965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3088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>
        <v>44539</v>
      </c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>2-3</v>
      </c>
      <c r="AR42" s="590" t="str">
        <f t="shared" si="1"/>
        <v/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22" t="str">
        <f>IFERROR(VLOOKUP(功能_33[[#This Row],[流程]],#REF!,1,FALSE),"")</f>
        <v/>
      </c>
    </row>
    <row r="43" spans="3:49" ht="14.25" customHeight="1" x14ac:dyDescent="0.3">
      <c r="C43" s="293" t="s">
        <v>99</v>
      </c>
      <c r="D43" s="293" t="s">
        <v>2955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22" t="str">
        <f>IFERROR(VLOOKUP(功能_33[[#This Row],[流程]],#REF!,1,FALSE),"")</f>
        <v/>
      </c>
    </row>
    <row r="44" spans="3:49" ht="14.25" customHeight="1" x14ac:dyDescent="0.3">
      <c r="C44" s="293" t="s">
        <v>99</v>
      </c>
      <c r="D44" s="293" t="s">
        <v>2955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22" t="str">
        <f>IFERROR(VLOOKUP(功能_33[[#This Row],[流程]],#REF!,1,FALSE),"")</f>
        <v/>
      </c>
    </row>
    <row r="45" spans="3:49" ht="14.25" customHeight="1" x14ac:dyDescent="0.3">
      <c r="C45" s="293" t="s">
        <v>99</v>
      </c>
      <c r="D45" s="293" t="s">
        <v>2955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22" t="str">
        <f>IFERROR(VLOOKUP(功能_33[[#This Row],[流程]],#REF!,1,FALSE),"")</f>
        <v/>
      </c>
    </row>
    <row r="46" spans="3:49" ht="14.25" customHeight="1" x14ac:dyDescent="0.3">
      <c r="C46" s="293" t="s">
        <v>99</v>
      </c>
      <c r="D46" s="293" t="s">
        <v>2955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22" t="str">
        <f>IFERROR(VLOOKUP(功能_33[[#This Row],[流程]],#REF!,1,FALSE),"")</f>
        <v/>
      </c>
    </row>
    <row r="47" spans="3:49" ht="14.25" customHeight="1" x14ac:dyDescent="0.3">
      <c r="C47" s="293" t="s">
        <v>99</v>
      </c>
      <c r="D47" s="293" t="s">
        <v>2955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3028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22" t="str">
        <f>IFERROR(VLOOKUP(功能_33[[#This Row],[流程]],#REF!,1,FALSE),"")</f>
        <v/>
      </c>
    </row>
    <row r="48" spans="3:49" ht="14.25" customHeight="1" x14ac:dyDescent="0.3">
      <c r="C48" s="293" t="s">
        <v>99</v>
      </c>
      <c r="D48" s="293" t="s">
        <v>2955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3028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22" t="str">
        <f>IFERROR(VLOOKUP(功能_33[[#This Row],[流程]],#REF!,1,FALSE),"")</f>
        <v/>
      </c>
    </row>
    <row r="49" spans="2:49" ht="14.25" customHeight="1" x14ac:dyDescent="0.3">
      <c r="C49" s="293" t="s">
        <v>99</v>
      </c>
      <c r="D49" s="293" t="s">
        <v>2955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3028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22" t="str">
        <f>IFERROR(VLOOKUP(功能_33[[#This Row],[流程]],#REF!,1,FALSE),"")</f>
        <v/>
      </c>
    </row>
    <row r="50" spans="2:49" ht="14.25" customHeight="1" x14ac:dyDescent="0.3">
      <c r="C50" s="293" t="s">
        <v>99</v>
      </c>
      <c r="D50" s="293" t="s">
        <v>2955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22" t="str">
        <f>IFERROR(VLOOKUP(功能_33[[#This Row],[流程]],#REF!,1,FALSE),"")</f>
        <v/>
      </c>
    </row>
    <row r="51" spans="2:49" ht="14.25" customHeight="1" x14ac:dyDescent="0.3">
      <c r="C51" s="293" t="s">
        <v>99</v>
      </c>
      <c r="D51" s="293" t="s">
        <v>2955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22" t="str">
        <f>IFERROR(VLOOKUP(功能_33[[#This Row],[流程]],#REF!,1,FALSE),"")</f>
        <v/>
      </c>
    </row>
    <row r="52" spans="2:49" ht="13.5" customHeight="1" x14ac:dyDescent="0.3">
      <c r="C52" s="293" t="s">
        <v>103</v>
      </c>
      <c r="D52" s="293" t="s">
        <v>2941</v>
      </c>
      <c r="E52" s="292" t="s">
        <v>3198</v>
      </c>
      <c r="F52" s="293" t="s">
        <v>3201</v>
      </c>
      <c r="G52" s="293" t="s">
        <v>3202</v>
      </c>
      <c r="H52" s="292" t="s">
        <v>202</v>
      </c>
      <c r="I52" s="292" t="s">
        <v>203</v>
      </c>
      <c r="J52" s="226"/>
      <c r="K52" s="300">
        <v>44433</v>
      </c>
      <c r="L52" s="300">
        <v>44433</v>
      </c>
      <c r="M52" s="300">
        <v>44539</v>
      </c>
      <c r="N52" s="292" t="s">
        <v>10</v>
      </c>
      <c r="O52" s="292" t="s">
        <v>11</v>
      </c>
      <c r="T52" s="292"/>
      <c r="V52" s="292"/>
      <c r="W52" s="292"/>
      <c r="X52" s="293" t="str">
        <f>VLOOKUP(功能_33[[#This Row],[User]],SKL放款!A:G,7,FALSE)</f>
        <v>放款服務課</v>
      </c>
      <c r="Y52" s="300">
        <v>44539</v>
      </c>
      <c r="Z52" s="300" t="s">
        <v>358</v>
      </c>
      <c r="AA52" s="283">
        <v>44543</v>
      </c>
      <c r="AB52" s="284"/>
      <c r="AC52" s="284"/>
      <c r="AD52" s="284"/>
      <c r="AE52" s="284"/>
      <c r="AF52" s="284"/>
      <c r="AG52" s="284" t="str">
        <f>IFERROR(IF(VLOOKUP(功能_33[[#This Row],[功能代號]],E:Q,11,FALSE)=0,"",VLOOKUP(功能_33[[#This Row],[功能代號]],E:Q,11,FALSE)),"")</f>
        <v>蔡珮瑜</v>
      </c>
      <c r="AH52" s="284"/>
      <c r="AI52" s="284"/>
      <c r="AJ52" s="293"/>
      <c r="AL52" s="292" t="s">
        <v>199</v>
      </c>
      <c r="AM52" s="292" t="s">
        <v>199</v>
      </c>
      <c r="AN52" s="293" t="e">
        <f>VLOOKUP(功能_33[[#This Row],[功能代號]],需二審tmp!A:A,1,FALSE)</f>
        <v>#N/A</v>
      </c>
      <c r="AO52" s="357">
        <v>44526</v>
      </c>
      <c r="AQ52" s="588" t="str">
        <f t="shared" si="0"/>
        <v/>
      </c>
      <c r="AR52" s="590" t="str">
        <f t="shared" si="1"/>
        <v/>
      </c>
      <c r="AS52" s="592" t="str">
        <f t="shared" si="2"/>
        <v>6-6</v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22" t="str">
        <f>IFERROR(VLOOKUP(功能_33[[#This Row],[流程]],#REF!,1,FALSE),"")</f>
        <v/>
      </c>
    </row>
    <row r="53" spans="2:49" ht="13.5" customHeight="1" x14ac:dyDescent="0.3">
      <c r="C53" s="293" t="s">
        <v>103</v>
      </c>
      <c r="D53" s="293" t="s">
        <v>2941</v>
      </c>
      <c r="E53" s="292" t="s">
        <v>3199</v>
      </c>
      <c r="F53" s="293" t="s">
        <v>3200</v>
      </c>
      <c r="G53" s="293" t="s">
        <v>3202</v>
      </c>
      <c r="H53" s="292" t="s">
        <v>202</v>
      </c>
      <c r="I53" s="292" t="s">
        <v>203</v>
      </c>
      <c r="J53" s="226"/>
      <c r="K53" s="300">
        <v>44433</v>
      </c>
      <c r="L53" s="300">
        <v>44433</v>
      </c>
      <c r="M53" s="300">
        <v>44539</v>
      </c>
      <c r="N53" s="292" t="s">
        <v>10</v>
      </c>
      <c r="O53" s="292" t="s">
        <v>11</v>
      </c>
      <c r="T53" s="292"/>
      <c r="V53" s="292"/>
      <c r="W53" s="292"/>
      <c r="X53" s="293" t="str">
        <f>VLOOKUP(功能_33[[#This Row],[User]],SKL放款!A:G,7,FALSE)</f>
        <v>放款服務課</v>
      </c>
      <c r="Y53" s="300">
        <v>44539</v>
      </c>
      <c r="Z53" s="300" t="s">
        <v>358</v>
      </c>
      <c r="AA53" s="283">
        <v>44543</v>
      </c>
      <c r="AB53" s="284"/>
      <c r="AC53" s="284"/>
      <c r="AD53" s="284"/>
      <c r="AE53" s="284"/>
      <c r="AF53" s="284"/>
      <c r="AG53" s="284" t="str">
        <f>IFERROR(IF(VLOOKUP(功能_33[[#This Row],[功能代號]],E:Q,11,FALSE)=0,"",VLOOKUP(功能_33[[#This Row],[功能代號]],E:Q,11,FALSE)),"")</f>
        <v>蔡珮瑜</v>
      </c>
      <c r="AH53" s="284"/>
      <c r="AI53" s="284"/>
      <c r="AJ53" s="293"/>
      <c r="AL53" s="292" t="s">
        <v>199</v>
      </c>
      <c r="AM53" s="292" t="s">
        <v>199</v>
      </c>
      <c r="AN53" s="293" t="e">
        <f>VLOOKUP(功能_33[[#This Row],[功能代號]],需二審tmp!A:A,1,FALSE)</f>
        <v>#N/A</v>
      </c>
      <c r="AO53" s="357">
        <v>44526</v>
      </c>
      <c r="AQ53" s="588" t="str">
        <f t="shared" si="0"/>
        <v/>
      </c>
      <c r="AR53" s="590" t="str">
        <f t="shared" si="1"/>
        <v/>
      </c>
      <c r="AS53" s="592" t="str">
        <f t="shared" si="2"/>
        <v>6-6</v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22" t="str">
        <f>IFERROR(VLOOKUP(功能_33[[#This Row],[流程]],#REF!,1,FALSE),"")</f>
        <v/>
      </c>
    </row>
    <row r="54" spans="2:49" ht="14.25" customHeight="1" x14ac:dyDescent="0.3">
      <c r="C54" s="293" t="s">
        <v>99</v>
      </c>
      <c r="D54" s="293" t="s">
        <v>2955</v>
      </c>
      <c r="E54" s="292" t="s">
        <v>295</v>
      </c>
      <c r="F54" s="293" t="s">
        <v>296</v>
      </c>
      <c r="G54" s="293"/>
      <c r="H54" s="292" t="s">
        <v>202</v>
      </c>
      <c r="I54" s="292" t="s">
        <v>213</v>
      </c>
      <c r="J54" s="226" t="s">
        <v>204</v>
      </c>
      <c r="K54" s="300">
        <v>44433</v>
      </c>
      <c r="L54" s="300">
        <v>44432</v>
      </c>
      <c r="M54" s="300">
        <f>IFERROR(IF(VLOOKUP([3]!功能_33[[#This Row],[功能代號]],[3]討論項目!A:H,8,FALSE)=0,"",VLOOKUP([3]!功能_33[[#This Row],[功能代號]],[3]討論項目!A:H,8,FALSE)),"")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VLOOKUP([3]!功能_33[[#This Row],[User]],[3]SKL放款!A:G,7,FALSE)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IFERROR(IF(VLOOKUP([3]!功能_33[[#This Row],[功能代號]],E:Q,11,FALSE)=0,"",VLOOKUP([3]!功能_33[[#This Row],[功能代號]],E:Q,11,FALSE)),"")</f>
        <v/>
      </c>
      <c r="AH54" s="300"/>
      <c r="AI54" s="300"/>
      <c r="AJ54" s="293"/>
      <c r="AK54" s="225">
        <v>44494</v>
      </c>
      <c r="AL54" s="292" t="s">
        <v>199</v>
      </c>
      <c r="AN54" s="293" t="str">
        <f>VLOOKUP([3]!功能_33[[#This Row],[功能代號]],[3]需二審tmp!A:A,1,FALSE)</f>
        <v>L2412</v>
      </c>
      <c r="AO54" s="357">
        <v>44523</v>
      </c>
      <c r="AQ54" s="588" t="str">
        <f t="shared" si="0"/>
        <v/>
      </c>
      <c r="AR54" s="589" t="str">
        <f t="shared" si="1"/>
        <v/>
      </c>
      <c r="AS54" s="591" t="str">
        <f t="shared" si="2"/>
        <v>2-4</v>
      </c>
      <c r="AT54" s="627" t="str">
        <f t="shared" si="6"/>
        <v/>
      </c>
      <c r="AU54" s="628" t="str">
        <f t="shared" si="7"/>
        <v/>
      </c>
      <c r="AV54" s="264" t="str">
        <f t="shared" si="8"/>
        <v/>
      </c>
      <c r="AW54" s="293" t="str">
        <f>IFERROR(VLOOKUP([3]!功能_33[[#This Row],[流程]],[3]工作表3!E:E,1,FALSE),"")</f>
        <v/>
      </c>
    </row>
    <row r="55" spans="2:49" ht="14.25" customHeight="1" x14ac:dyDescent="0.3">
      <c r="C55" s="293" t="s">
        <v>99</v>
      </c>
      <c r="D55" s="293" t="s">
        <v>2955</v>
      </c>
      <c r="E55" s="292" t="s">
        <v>297</v>
      </c>
      <c r="F55" s="293" t="s">
        <v>298</v>
      </c>
      <c r="G55" s="293"/>
      <c r="H55" s="292" t="s">
        <v>202</v>
      </c>
      <c r="I55" s="292" t="s">
        <v>213</v>
      </c>
      <c r="J55" s="226" t="s">
        <v>3028</v>
      </c>
      <c r="K55" s="300">
        <v>44433</v>
      </c>
      <c r="L55" s="300">
        <v>44432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VLOOKUP([3]!功能_33[[#This Row],[User]],[3]SKL放款!A:G,7,FALSE)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IFERROR(IF(VLOOKUP([3]!功能_33[[#This Row],[功能代號]],E:Q,11,FALSE)=0,"",VLOOKUP([3]!功能_33[[#This Row],[功能代號]],E:Q,11,FALSE)),"")</f>
        <v/>
      </c>
      <c r="AH55" s="300"/>
      <c r="AI55" s="300"/>
      <c r="AJ55" s="293"/>
      <c r="AL55" s="292" t="s">
        <v>199</v>
      </c>
      <c r="AN55" s="293" t="e">
        <f>VLOOKUP([3]!功能_33[[#This Row],[功能代號]],[3]需二審tmp!A:A,1,FALSE)</f>
        <v>#N/A</v>
      </c>
      <c r="AO55" s="357">
        <v>44523</v>
      </c>
      <c r="AQ55" s="588" t="str">
        <f t="shared" si="0"/>
        <v/>
      </c>
      <c r="AR55" s="589" t="str">
        <f t="shared" si="1"/>
        <v>2-4</v>
      </c>
      <c r="AS55" s="591" t="str">
        <f t="shared" si="2"/>
        <v/>
      </c>
      <c r="AT55" s="627" t="str">
        <f t="shared" si="6"/>
        <v/>
      </c>
      <c r="AU55" s="628" t="str">
        <f t="shared" si="7"/>
        <v/>
      </c>
      <c r="AV55" s="264" t="str">
        <f t="shared" si="8"/>
        <v/>
      </c>
      <c r="AW55" s="293" t="str">
        <f>IFERROR(VLOOKUP([3]!功能_33[[#This Row],[流程]],[3]工作表3!E:E,1,FALSE),"")</f>
        <v/>
      </c>
    </row>
    <row r="56" spans="2:49" ht="14.25" customHeight="1" x14ac:dyDescent="0.3">
      <c r="C56" s="293" t="s">
        <v>99</v>
      </c>
      <c r="D56" s="293" t="s">
        <v>2955</v>
      </c>
      <c r="E56" s="292" t="s">
        <v>299</v>
      </c>
      <c r="F56" s="293" t="s">
        <v>300</v>
      </c>
      <c r="G56" s="293"/>
      <c r="H56" s="292" t="s">
        <v>202</v>
      </c>
      <c r="I56" s="292" t="s">
        <v>213</v>
      </c>
      <c r="J56" s="226" t="s">
        <v>204</v>
      </c>
      <c r="K56" s="300">
        <v>44434</v>
      </c>
      <c r="L56" s="300">
        <v>44433</v>
      </c>
      <c r="M56" s="300">
        <f>IFERROR(IF(VLOOKUP(功能_33[[#This Row],[功能代號]],討論項目!A:H,8,FALSE)=0,"",VLOOKUP(功能_33[[#This Row],[功能代號]],討論項目!A:H,8,FALSE)),"")</f>
        <v>44445</v>
      </c>
      <c r="N56" s="292" t="s">
        <v>10</v>
      </c>
      <c r="O56" s="292" t="s">
        <v>13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>
        <v>44533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李珮君</v>
      </c>
      <c r="AH56" s="300"/>
      <c r="AI56" s="300"/>
      <c r="AJ56" s="293"/>
      <c r="AL56" s="292" t="s">
        <v>277</v>
      </c>
      <c r="AM56" s="293" t="s">
        <v>288</v>
      </c>
      <c r="AN56" s="293" t="str">
        <f>VLOOKUP(功能_33[[#This Row],[功能代號]],需二審tmp!A:A,1,FALSE)</f>
        <v>L2412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22" t="str">
        <f>IFERROR(VLOOKUP(功能_33[[#This Row],[流程]],#REF!,1,FALSE),"")</f>
        <v/>
      </c>
    </row>
    <row r="57" spans="2:49" ht="14.25" customHeight="1" x14ac:dyDescent="0.3">
      <c r="C57" s="293" t="s">
        <v>99</v>
      </c>
      <c r="D57" s="293" t="s">
        <v>2955</v>
      </c>
      <c r="E57" s="292" t="s">
        <v>301</v>
      </c>
      <c r="F57" s="293" t="s">
        <v>302</v>
      </c>
      <c r="G57" s="293"/>
      <c r="H57" s="292" t="s">
        <v>202</v>
      </c>
      <c r="I57" s="292" t="s">
        <v>213</v>
      </c>
      <c r="J57" s="226" t="s">
        <v>3028</v>
      </c>
      <c r="K57" s="300">
        <v>44434</v>
      </c>
      <c r="L57" s="300">
        <v>44433</v>
      </c>
      <c r="M57" s="300">
        <v>44536</v>
      </c>
      <c r="N57" s="292" t="s">
        <v>10</v>
      </c>
      <c r="O57" s="292" t="s">
        <v>13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>
        <v>44477</v>
      </c>
      <c r="AA57" s="300">
        <v>44477</v>
      </c>
      <c r="AB57" s="300">
        <v>44477</v>
      </c>
      <c r="AC57" s="300"/>
      <c r="AD57" s="300" t="s">
        <v>206</v>
      </c>
      <c r="AE57" s="300"/>
      <c r="AF57" s="356"/>
      <c r="AG57" s="300" t="str">
        <f>IFERROR(IF(VLOOKUP(功能_33[[#This Row],[功能代號]],E:Q,11,FALSE)=0,"",VLOOKUP(功能_33[[#This Row],[功能代號]],E:Q,11,FALSE)),"")</f>
        <v>李珮君</v>
      </c>
      <c r="AH57" s="300"/>
      <c r="AI57" s="300"/>
      <c r="AJ57" s="293"/>
      <c r="AL57" s="292" t="s">
        <v>199</v>
      </c>
      <c r="AN57" s="293" t="e">
        <f>VLOOKUP(功能_33[[#This Row],[功能代號]],需二審tmp!A:A,1,FALSE)</f>
        <v>#N/A</v>
      </c>
      <c r="AO57" s="357">
        <v>44523</v>
      </c>
      <c r="AQ57" s="588" t="str">
        <f t="shared" si="0"/>
        <v/>
      </c>
      <c r="AR57" s="590" t="str">
        <f t="shared" si="1"/>
        <v>2-4</v>
      </c>
      <c r="AS57" s="592" t="str">
        <f t="shared" si="2"/>
        <v/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22" t="str">
        <f>IFERROR(VLOOKUP(功能_33[[#This Row],[流程]],#REF!,1,FALSE),"")</f>
        <v/>
      </c>
    </row>
    <row r="58" spans="2:49" ht="14.25" customHeight="1" x14ac:dyDescent="0.3">
      <c r="C58" s="293" t="s">
        <v>99</v>
      </c>
      <c r="D58" s="293" t="s">
        <v>2955</v>
      </c>
      <c r="E58" s="292" t="s">
        <v>303</v>
      </c>
      <c r="F58" s="293" t="s">
        <v>304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44435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277</v>
      </c>
      <c r="AM58" s="293" t="s">
        <v>305</v>
      </c>
      <c r="AN58" s="293" t="str">
        <f>VLOOKUP(功能_33[[#This Row],[功能代號]],需二審tmp!A:A,1,FALSE)</f>
        <v>L2413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22" t="str">
        <f>IFERROR(VLOOKUP(功能_33[[#This Row],[流程]],#REF!,1,FALSE),"")</f>
        <v/>
      </c>
    </row>
    <row r="59" spans="2:49" ht="14.25" customHeight="1" x14ac:dyDescent="0.3">
      <c r="C59" s="293" t="s">
        <v>99</v>
      </c>
      <c r="D59" s="293" t="s">
        <v>2955</v>
      </c>
      <c r="E59" s="292" t="s">
        <v>306</v>
      </c>
      <c r="F59" s="293" t="s">
        <v>307</v>
      </c>
      <c r="G59" s="293"/>
      <c r="H59" s="292" t="s">
        <v>202</v>
      </c>
      <c r="I59" s="292" t="s">
        <v>213</v>
      </c>
      <c r="J59" s="226" t="s">
        <v>204</v>
      </c>
      <c r="K59" s="300">
        <v>44435</v>
      </c>
      <c r="L59" s="300">
        <v>44434</v>
      </c>
      <c r="M59" s="300">
        <f>IFERROR(IF(VLOOKUP(功能_33[[#This Row],[功能代號]],討論項目!A:H,8,FALSE)=0,"",VLOOKUP(功能_33[[#This Row],[功能代號]],討論項目!A:H,8,FALSE)),"")</f>
        <v>44441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142</v>
      </c>
      <c r="AA59" s="300">
        <v>44543</v>
      </c>
      <c r="AB59" s="300"/>
      <c r="AC59" s="300"/>
      <c r="AD59" s="300"/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str">
        <f>VLOOKUP(功能_33[[#This Row],[功能代號]],需二審tmp!A:A,1,FALSE)</f>
        <v>L2913</v>
      </c>
      <c r="AO59" s="357">
        <v>44523</v>
      </c>
      <c r="AQ59" s="588" t="str">
        <f t="shared" si="0"/>
        <v/>
      </c>
      <c r="AR59" s="590" t="str">
        <f t="shared" si="1"/>
        <v/>
      </c>
      <c r="AS59" s="592" t="str">
        <f t="shared" si="2"/>
        <v>2-4</v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22" t="str">
        <f>IFERROR(VLOOKUP(功能_33[[#This Row],[流程]],#REF!,1,FALSE),"")</f>
        <v/>
      </c>
    </row>
    <row r="60" spans="2:49" ht="14.25" customHeight="1" x14ac:dyDescent="0.3">
      <c r="C60" s="293" t="s">
        <v>99</v>
      </c>
      <c r="D60" s="293" t="s">
        <v>2955</v>
      </c>
      <c r="E60" s="292" t="s">
        <v>308</v>
      </c>
      <c r="F60" s="293" t="s">
        <v>309</v>
      </c>
      <c r="G60" s="293"/>
      <c r="H60" s="292" t="s">
        <v>202</v>
      </c>
      <c r="I60" s="292" t="s">
        <v>213</v>
      </c>
      <c r="J60" s="226" t="s">
        <v>204</v>
      </c>
      <c r="K60" s="300">
        <v>44435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44445</v>
      </c>
      <c r="N60" s="292" t="s">
        <v>10</v>
      </c>
      <c r="O60" s="292" t="s">
        <v>27</v>
      </c>
      <c r="P60" s="271" t="s">
        <v>237</v>
      </c>
      <c r="T60" s="292"/>
      <c r="V60" s="292"/>
      <c r="W60" s="292"/>
      <c r="X60" s="293" t="str">
        <f>VLOOKUP(功能_33[[#This Row],[User]],SKL放款!A:G,7,FALSE)</f>
        <v>放款推展課</v>
      </c>
      <c r="Y60" s="300">
        <v>44533</v>
      </c>
      <c r="Z60" s="300" t="s">
        <v>142</v>
      </c>
      <c r="AA60" s="300">
        <v>44543</v>
      </c>
      <c r="AB60" s="300"/>
      <c r="AC60" s="300"/>
      <c r="AD60" s="300"/>
      <c r="AE60" s="300"/>
      <c r="AF60" s="356"/>
      <c r="AG60" s="300" t="str">
        <f>IFERROR(IF(VLOOKUP(功能_33[[#This Row],[功能代號]],E:Q,11,FALSE)=0,"",VLOOKUP(功能_33[[#This Row],[功能代號]],E:Q,11,FALSE)),"")</f>
        <v>李穎</v>
      </c>
      <c r="AH60" s="300"/>
      <c r="AI60" s="300"/>
      <c r="AJ60" s="293"/>
      <c r="AL60" s="292" t="s">
        <v>199</v>
      </c>
      <c r="AN60" s="293" t="str">
        <f>VLOOKUP(功能_33[[#This Row],[功能代號]],需二審tmp!A:A,1,FALSE)</f>
        <v>L2414</v>
      </c>
      <c r="AO60" s="357">
        <v>44523</v>
      </c>
      <c r="AQ60" s="588" t="str">
        <f t="shared" si="0"/>
        <v/>
      </c>
      <c r="AR60" s="590" t="str">
        <f t="shared" si="1"/>
        <v/>
      </c>
      <c r="AS60" s="592" t="str">
        <f t="shared" si="2"/>
        <v>2-4</v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22" t="str">
        <f>IFERROR(VLOOKUP(功能_33[[#This Row],[流程]],#REF!,1,FALSE),"")</f>
        <v/>
      </c>
    </row>
    <row r="61" spans="2:49" ht="14.25" customHeight="1" x14ac:dyDescent="0.3">
      <c r="C61" s="293" t="s">
        <v>99</v>
      </c>
      <c r="D61" s="293" t="s">
        <v>2955</v>
      </c>
      <c r="E61" s="292" t="s">
        <v>310</v>
      </c>
      <c r="F61" s="293" t="s">
        <v>311</v>
      </c>
      <c r="G61" s="293"/>
      <c r="H61" s="292" t="s">
        <v>202</v>
      </c>
      <c r="I61" s="292" t="s">
        <v>213</v>
      </c>
      <c r="J61" s="226" t="s">
        <v>3028</v>
      </c>
      <c r="K61" s="300">
        <v>44435</v>
      </c>
      <c r="L61" s="300">
        <v>44434</v>
      </c>
      <c r="M61" s="300">
        <v>44536</v>
      </c>
      <c r="N61" s="292" t="s">
        <v>10</v>
      </c>
      <c r="O61" s="292" t="s">
        <v>27</v>
      </c>
      <c r="P61" s="271" t="s">
        <v>237</v>
      </c>
      <c r="T61" s="292"/>
      <c r="V61" s="292"/>
      <c r="W61" s="292"/>
      <c r="X61" s="293" t="str">
        <f>VLOOKUP(功能_33[[#This Row],[User]],SKL放款!A:G,7,FALSE)</f>
        <v>放款推展課</v>
      </c>
      <c r="Y61" s="300">
        <v>44533</v>
      </c>
      <c r="Z61" s="300" t="s">
        <v>205</v>
      </c>
      <c r="AA61" s="300">
        <v>44477</v>
      </c>
      <c r="AB61" s="300"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李穎</v>
      </c>
      <c r="AH61" s="300"/>
      <c r="AI61" s="300"/>
      <c r="AJ61" s="293"/>
      <c r="AL61" s="292" t="s">
        <v>199</v>
      </c>
      <c r="AN61" s="293" t="e">
        <f>VLOOKUP(功能_33[[#This Row],[功能代號]],需二審tmp!A:A,1,FALSE)</f>
        <v>#N/A</v>
      </c>
      <c r="AO61" s="357">
        <v>44523</v>
      </c>
      <c r="AQ61" s="588" t="str">
        <f t="shared" si="0"/>
        <v/>
      </c>
      <c r="AR61" s="590" t="str">
        <f t="shared" si="1"/>
        <v>2-4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22" t="str">
        <f>IFERROR(VLOOKUP(功能_33[[#This Row],[流程]],#REF!,1,FALSE),"")</f>
        <v/>
      </c>
    </row>
    <row r="62" spans="2:49" ht="14.25" customHeight="1" x14ac:dyDescent="0.3">
      <c r="C62" s="293" t="s">
        <v>99</v>
      </c>
      <c r="D62" s="293" t="s">
        <v>2967</v>
      </c>
      <c r="E62" s="292" t="s">
        <v>312</v>
      </c>
      <c r="F62" s="293" t="s">
        <v>313</v>
      </c>
      <c r="G62" s="293"/>
      <c r="H62" s="292" t="s">
        <v>202</v>
      </c>
      <c r="I62" s="292" t="s">
        <v>213</v>
      </c>
      <c r="J62" s="226" t="s">
        <v>236</v>
      </c>
      <c r="K62" s="300">
        <v>44434</v>
      </c>
      <c r="L62" s="300">
        <v>44434</v>
      </c>
      <c r="M62" s="300">
        <f>IFERROR(IF(VLOOKUP(功能_33[[#This Row],[功能代號]],討論項目!A:H,8,FALSE)=0,"",VLOOKUP(功能_33[[#This Row],[功能代號]],討論項目!A:H,8,FALSE)),"")</f>
        <v>44499</v>
      </c>
      <c r="N62" s="292" t="s">
        <v>12</v>
      </c>
      <c r="O62" s="292" t="s">
        <v>181</v>
      </c>
      <c r="P62" s="271" t="s">
        <v>314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44533</v>
      </c>
      <c r="Z62" s="300">
        <v>44470</v>
      </c>
      <c r="AA62" s="300">
        <f>IF(功能_33[[#This Row],[URS交二審]]=0,"",功能_33[[#This Row],[URS交二審]]+7)</f>
        <v>44477</v>
      </c>
      <c r="AB62" s="300">
        <f>IF(功能_33[[#This Row],[URS交二審]]=0,"",功能_33[[#This Row],[URS交二審]]+7)</f>
        <v>44477</v>
      </c>
      <c r="AC62" s="300"/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L62" s="292">
        <v>231</v>
      </c>
      <c r="AM62" s="293" t="s">
        <v>315</v>
      </c>
      <c r="AN62" s="293" t="str">
        <f>VLOOKUP(功能_33[[#This Row],[功能代號]],需二審tmp!A:A,1,FALSE)</f>
        <v>L2702</v>
      </c>
      <c r="AO62" s="357">
        <v>44523</v>
      </c>
      <c r="AQ62" s="588" t="str">
        <f t="shared" si="0"/>
        <v/>
      </c>
      <c r="AR62" s="590" t="str">
        <f t="shared" si="1"/>
        <v>2-9</v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22" t="str">
        <f>IFERROR(VLOOKUP(功能_33[[#This Row],[流程]],#REF!,1,FALSE),"")</f>
        <v/>
      </c>
    </row>
    <row r="63" spans="2:49" ht="14.25" customHeight="1" x14ac:dyDescent="0.3">
      <c r="C63" s="293" t="s">
        <v>99</v>
      </c>
      <c r="D63" s="293" t="s">
        <v>2967</v>
      </c>
      <c r="E63" s="292" t="s">
        <v>316</v>
      </c>
      <c r="F63" s="293" t="s">
        <v>317</v>
      </c>
      <c r="G63" s="293"/>
      <c r="H63" s="292" t="s">
        <v>202</v>
      </c>
      <c r="I63" s="292" t="s">
        <v>213</v>
      </c>
      <c r="J63" s="226" t="s">
        <v>236</v>
      </c>
      <c r="K63" s="300">
        <v>44434</v>
      </c>
      <c r="L63" s="300">
        <v>44434</v>
      </c>
      <c r="M63" s="300">
        <f>IFERROR(IF(VLOOKUP(功能_33[[#This Row],[功能代號]],討論項目!A:H,8,FALSE)=0,"",VLOOKUP(功能_33[[#This Row],[功能代號]],討論項目!A:H,8,FALSE)),"")</f>
        <v>44441</v>
      </c>
      <c r="N63" s="292" t="s">
        <v>12</v>
      </c>
      <c r="O63" s="292" t="s">
        <v>181</v>
      </c>
      <c r="P63" s="271" t="s">
        <v>314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44533</v>
      </c>
      <c r="Z63" s="300">
        <v>44470</v>
      </c>
      <c r="AA63" s="300">
        <f>IF(功能_33[[#This Row],[URS交二審]]=0,"",功能_33[[#This Row],[URS交二審]]+7)</f>
        <v>44477</v>
      </c>
      <c r="AB63" s="300">
        <f>IF(功能_33[[#This Row],[URS交二審]]=0,"",功能_33[[#This Row],[URS交二審]]+7)</f>
        <v>44477</v>
      </c>
      <c r="AC63" s="300"/>
      <c r="AD63" s="300" t="s">
        <v>206</v>
      </c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L63" s="292">
        <v>209</v>
      </c>
      <c r="AM63" s="293" t="s">
        <v>318</v>
      </c>
      <c r="AN63" s="293" t="str">
        <f>VLOOKUP(功能_33[[#This Row],[功能代號]],需二審tmp!A:A,1,FALSE)</f>
        <v>L2072</v>
      </c>
      <c r="AO63" s="357">
        <v>44523</v>
      </c>
      <c r="AQ63" s="588" t="str">
        <f t="shared" si="0"/>
        <v/>
      </c>
      <c r="AR63" s="590" t="str">
        <f t="shared" si="1"/>
        <v>2-9</v>
      </c>
      <c r="AS63" s="592" t="str">
        <f t="shared" si="2"/>
        <v/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22" t="str">
        <f>IFERROR(VLOOKUP(功能_33[[#This Row],[流程]],#REF!,1,FALSE),"")</f>
        <v/>
      </c>
    </row>
    <row r="64" spans="2:49" ht="14.25" customHeight="1" x14ac:dyDescent="0.3">
      <c r="B64" s="293">
        <v>1</v>
      </c>
      <c r="C64" s="293" t="s">
        <v>100</v>
      </c>
      <c r="D64" s="293" t="s">
        <v>2958</v>
      </c>
      <c r="E64" s="292" t="s">
        <v>319</v>
      </c>
      <c r="F64" s="293" t="s">
        <v>320</v>
      </c>
      <c r="G64" s="293"/>
      <c r="H64" s="292" t="s">
        <v>202</v>
      </c>
      <c r="I64" s="292" t="s">
        <v>203</v>
      </c>
      <c r="J64" s="226" t="s">
        <v>321</v>
      </c>
      <c r="K64" s="300">
        <v>44438</v>
      </c>
      <c r="L64" s="300">
        <v>44435</v>
      </c>
      <c r="M64" s="300">
        <v>44435</v>
      </c>
      <c r="N64" s="292" t="s">
        <v>8</v>
      </c>
      <c r="O64" s="292" t="s">
        <v>181</v>
      </c>
      <c r="P64" s="271" t="s">
        <v>13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>
        <v>44488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陳政皓</v>
      </c>
      <c r="AH64" s="300"/>
      <c r="AI64" s="300"/>
      <c r="AJ64" s="293"/>
      <c r="AK64" s="293"/>
      <c r="AL64" s="292">
        <v>305</v>
      </c>
      <c r="AM64" s="293" t="s">
        <v>322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3-1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22" t="str">
        <f>IFERROR(VLOOKUP(功能_33[[#This Row],[流程]],#REF!,1,FALSE),"")</f>
        <v/>
      </c>
    </row>
    <row r="65" spans="2:49" ht="14.25" customHeight="1" x14ac:dyDescent="0.3">
      <c r="C65" s="293" t="s">
        <v>106</v>
      </c>
      <c r="D65" s="293" t="s">
        <v>2935</v>
      </c>
      <c r="E65" s="292" t="s">
        <v>323</v>
      </c>
      <c r="F65" s="293" t="s">
        <v>324</v>
      </c>
      <c r="G65" s="293"/>
      <c r="H65" s="292" t="s">
        <v>202</v>
      </c>
      <c r="I65" s="292" t="s">
        <v>325</v>
      </c>
      <c r="J65" s="226" t="s">
        <v>326</v>
      </c>
      <c r="K65" s="300">
        <v>44438</v>
      </c>
      <c r="L65" s="300">
        <v>44435</v>
      </c>
      <c r="M65" s="300">
        <v>44445</v>
      </c>
      <c r="N65" s="292" t="s">
        <v>8</v>
      </c>
      <c r="O65" s="292" t="s">
        <v>181</v>
      </c>
      <c r="P65" s="271" t="s">
        <v>327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44445</v>
      </c>
      <c r="Z65" s="300" t="s">
        <v>142</v>
      </c>
      <c r="AA65" s="300">
        <v>44544</v>
      </c>
      <c r="AB65" s="300"/>
      <c r="AC65" s="300"/>
      <c r="AD65" s="300"/>
      <c r="AE65" s="300"/>
      <c r="AF65" s="356"/>
      <c r="AG65" s="300" t="str">
        <f>IFERROR(IF(VLOOKUP(功能_33[[#This Row],[功能代號]],E:Q,11,FALSE)=0,"",VLOOKUP(功能_33[[#This Row],[功能代號]],E:Q,11,FALSE)),"")</f>
        <v>陳政皓</v>
      </c>
      <c r="AH65" s="300"/>
      <c r="AI65" s="300"/>
      <c r="AJ65" s="293"/>
      <c r="AK65" s="293"/>
      <c r="AL65" s="304" t="s">
        <v>328</v>
      </c>
      <c r="AM65" s="305" t="s">
        <v>329</v>
      </c>
      <c r="AN65" s="293" t="str">
        <f>VLOOKUP(功能_33[[#This Row],[功能代號]],需二審tmp!A:A,1,FALSE)</f>
        <v>L9110</v>
      </c>
      <c r="AO65" s="357">
        <v>44526</v>
      </c>
      <c r="AQ65" s="588" t="str">
        <f t="shared" si="0"/>
        <v/>
      </c>
      <c r="AR65" s="590" t="str">
        <f t="shared" si="1"/>
        <v/>
      </c>
      <c r="AS65" s="592" t="str">
        <f t="shared" si="2"/>
        <v>9-9</v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22" t="str">
        <f>IFERROR(VLOOKUP(功能_33[[#This Row],[流程]],#REF!,1,FALSE),"")</f>
        <v/>
      </c>
    </row>
    <row r="66" spans="2:49" ht="14.25" customHeight="1" x14ac:dyDescent="0.3">
      <c r="B66" s="293">
        <v>1</v>
      </c>
      <c r="C66" s="293" t="s">
        <v>100</v>
      </c>
      <c r="D66" s="293" t="s">
        <v>2959</v>
      </c>
      <c r="E66" s="292" t="s">
        <v>330</v>
      </c>
      <c r="F66" s="293" t="s">
        <v>331</v>
      </c>
      <c r="G66" s="293"/>
      <c r="H66" s="292" t="s">
        <v>202</v>
      </c>
      <c r="I66" s="292" t="s">
        <v>203</v>
      </c>
      <c r="J66" s="226" t="s">
        <v>321</v>
      </c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si="0"/>
        <v>3-2</v>
      </c>
      <c r="AR66" s="590" t="str">
        <f t="shared" si="1"/>
        <v/>
      </c>
      <c r="AS66" s="592" t="str">
        <f t="shared" si="2"/>
        <v/>
      </c>
      <c r="AT66" s="594" t="str">
        <f t="shared" si="6"/>
        <v/>
      </c>
      <c r="AU66" s="596" t="str">
        <f t="shared" si="7"/>
        <v/>
      </c>
      <c r="AV66" s="598" t="str">
        <f t="shared" si="8"/>
        <v/>
      </c>
      <c r="AW66" s="622" t="str">
        <f>IFERROR(VLOOKUP(功能_33[[#This Row],[流程]],#REF!,1,FALSE),"")</f>
        <v/>
      </c>
    </row>
    <row r="67" spans="2:49" ht="14.25" customHeight="1" x14ac:dyDescent="0.3">
      <c r="B67" s="293">
        <v>1</v>
      </c>
      <c r="C67" s="293" t="s">
        <v>100</v>
      </c>
      <c r="D67" s="293" t="s">
        <v>2959</v>
      </c>
      <c r="E67" s="292" t="s">
        <v>332</v>
      </c>
      <c r="F67" s="293" t="s">
        <v>333</v>
      </c>
      <c r="G67" s="293"/>
      <c r="H67" s="292" t="s">
        <v>202</v>
      </c>
      <c r="I67" s="292" t="s">
        <v>203</v>
      </c>
      <c r="J67" s="226" t="s">
        <v>321</v>
      </c>
      <c r="K67" s="300">
        <v>44439</v>
      </c>
      <c r="L67" s="300">
        <v>44439</v>
      </c>
      <c r="M67" s="300">
        <f>IFERROR(IF(VLOOKUP(功能_33[[#This Row],[功能代號]],討論項目!A:H,8,FALSE)=0,"",VLOOKUP(功能_33[[#This Row],[功能代號]],討論項目!A:H,8,FALSE)),"")</f>
        <v>44490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44496</v>
      </c>
      <c r="Z67" s="300">
        <v>44512</v>
      </c>
      <c r="AA67" s="300">
        <v>44496</v>
      </c>
      <c r="AB67" s="300">
        <v>44496</v>
      </c>
      <c r="AC67" s="300">
        <v>44512</v>
      </c>
      <c r="AD67" s="300" t="s">
        <v>206</v>
      </c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L67" s="292" t="s">
        <v>199</v>
      </c>
      <c r="AN67" s="293" t="str">
        <f>VLOOKUP(功能_33[[#This Row],[功能代號]],需二審tmp!A:A,1,FALSE)</f>
        <v>L3110</v>
      </c>
      <c r="AO67" s="357">
        <v>44512</v>
      </c>
      <c r="AQ67" s="588" t="str">
        <f t="shared" si="0"/>
        <v>3-2</v>
      </c>
      <c r="AR67" s="590" t="str">
        <f t="shared" si="1"/>
        <v/>
      </c>
      <c r="AS67" s="592" t="str">
        <f t="shared" si="2"/>
        <v/>
      </c>
      <c r="AT67" s="594" t="str">
        <f t="shared" si="6"/>
        <v/>
      </c>
      <c r="AU67" s="596" t="str">
        <f t="shared" si="7"/>
        <v/>
      </c>
      <c r="AV67" s="598" t="str">
        <f t="shared" si="8"/>
        <v/>
      </c>
      <c r="AW67" s="622" t="str">
        <f>IFERROR(VLOOKUP(功能_33[[#This Row],[流程]],#REF!,1,FALSE),"")</f>
        <v/>
      </c>
    </row>
    <row r="68" spans="2:49" ht="14.25" customHeight="1" x14ac:dyDescent="0.3">
      <c r="B68" s="293">
        <v>1</v>
      </c>
      <c r="C68" s="293" t="s">
        <v>100</v>
      </c>
      <c r="D68" s="293" t="s">
        <v>2959</v>
      </c>
      <c r="E68" s="292" t="s">
        <v>334</v>
      </c>
      <c r="F68" s="293" t="s">
        <v>335</v>
      </c>
      <c r="G68" s="293"/>
      <c r="H68" s="292" t="s">
        <v>202</v>
      </c>
      <c r="I68" s="292" t="s">
        <v>203</v>
      </c>
      <c r="J68" s="226" t="s">
        <v>321</v>
      </c>
      <c r="K68" s="300">
        <v>44439</v>
      </c>
      <c r="L68" s="300">
        <v>44439</v>
      </c>
      <c r="M68" s="300">
        <v>44439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 t="s">
        <v>205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93"/>
      <c r="AL68" s="292" t="s">
        <v>199</v>
      </c>
      <c r="AN68" s="293" t="e">
        <f>VLOOKUP(功能_33[[#This Row],[功能代號]],需二審tmp!A:A,1,FALSE)</f>
        <v>#N/A</v>
      </c>
      <c r="AO68" s="357">
        <v>44512</v>
      </c>
      <c r="AQ68" s="588" t="str">
        <f t="shared" ref="AQ68:AQ131" si="9">IF(COUNTA(AC68)=1,LEFT(D68,3),"")</f>
        <v>3-2</v>
      </c>
      <c r="AR68" s="590" t="str">
        <f t="shared" ref="AR68:AR131" si="10">IF(AND(COUNTA(L68)=1,COUNTA(M68)=1,COUNTA(Y68)=1,COUNTA(AB68)=1,COUNTA(AC68)=0),LEFT(D68,3),"")</f>
        <v/>
      </c>
      <c r="AS68" s="592" t="str">
        <f t="shared" ref="AS68:AS131" si="11">IF(AND(COUNTA(L68)=1,COUNTA(M68)=1,COUNTA(Y68)=1,COUNTA(AB68)=0,COUNTA(AC68)=0),LEFT(D68,3),"")</f>
        <v/>
      </c>
      <c r="AT68" s="594" t="str">
        <f t="shared" ref="AT68:AT131" si="12">IF(AND(COUNTA(M68)=0,COUNTA(Y68)=1),LEFT(D68,3),"")</f>
        <v/>
      </c>
      <c r="AU68" s="596" t="str">
        <f t="shared" ref="AU68:AU131" si="13">IF(AND(COUNTA(M68)=1,COUNTA(Y68)=0),LEFT(D68,3),"")</f>
        <v/>
      </c>
      <c r="AV68" s="598" t="str">
        <f t="shared" ref="AV68:AV131" si="14">IF(AND(COUNTA(M68)=0,COUNTA(Y68)=0),LEFT(D68,3),"")</f>
        <v/>
      </c>
      <c r="AW68" s="622" t="str">
        <f>IFERROR(VLOOKUP(功能_33[[#This Row],[流程]],#REF!,1,FALSE),"")</f>
        <v/>
      </c>
    </row>
    <row r="69" spans="2:49" ht="14.25" customHeight="1" x14ac:dyDescent="0.3">
      <c r="C69" s="293" t="s">
        <v>103</v>
      </c>
      <c r="D69" s="293" t="s">
        <v>2963</v>
      </c>
      <c r="E69" s="292" t="s">
        <v>336</v>
      </c>
      <c r="F69" s="293" t="s">
        <v>337</v>
      </c>
      <c r="G69" s="293"/>
      <c r="H69" s="292" t="s">
        <v>202</v>
      </c>
      <c r="I69" s="292" t="s">
        <v>203</v>
      </c>
      <c r="J69" s="226"/>
      <c r="K69" s="300">
        <v>44439</v>
      </c>
      <c r="L69" s="300">
        <v>44439</v>
      </c>
      <c r="M69" s="300">
        <v>44533</v>
      </c>
      <c r="N69" s="292" t="s">
        <v>12</v>
      </c>
      <c r="O69" s="292" t="s">
        <v>18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44533</v>
      </c>
      <c r="Z69" s="300">
        <v>44493</v>
      </c>
      <c r="AA69" s="300">
        <v>44523</v>
      </c>
      <c r="AB69" s="300">
        <v>44524</v>
      </c>
      <c r="AC69" s="300"/>
      <c r="AD69" s="300"/>
      <c r="AE69" s="300"/>
      <c r="AF69" s="356"/>
      <c r="AG69" s="300" t="str">
        <f>IFERROR(IF(VLOOKUP(功能_33[[#This Row],[功能代號]],E:Q,11,FALSE)=0,"",VLOOKUP(功能_33[[#This Row],[功能代號]],E:Q,11,FALSE)),"")</f>
        <v>尹少玄</v>
      </c>
      <c r="AH69" s="300"/>
      <c r="AI69" s="300"/>
      <c r="AJ69" s="293"/>
      <c r="AK69" s="293"/>
      <c r="AN69" s="293" t="str">
        <f>VLOOKUP(功能_33[[#This Row],[功能代號]],需二審tmp!A:A,1,FALSE)</f>
        <v>L6984</v>
      </c>
      <c r="AO69" s="357">
        <v>44526</v>
      </c>
      <c r="AQ69" s="588" t="str">
        <f t="shared" si="9"/>
        <v/>
      </c>
      <c r="AR69" s="590" t="str">
        <f t="shared" si="10"/>
        <v>6-8</v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22" t="str">
        <f>IFERROR(VLOOKUP(功能_33[[#This Row],[流程]],#REF!,1,FALSE),"")</f>
        <v/>
      </c>
    </row>
    <row r="70" spans="2:49" ht="14.25" customHeight="1" x14ac:dyDescent="0.3">
      <c r="B70" s="293">
        <v>1</v>
      </c>
      <c r="C70" s="293" t="s">
        <v>100</v>
      </c>
      <c r="D70" s="293" t="s">
        <v>2959</v>
      </c>
      <c r="E70" s="292" t="s">
        <v>338</v>
      </c>
      <c r="F70" s="293" t="s">
        <v>339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44428</v>
      </c>
      <c r="N70" s="292" t="s">
        <v>12</v>
      </c>
      <c r="O70" s="292" t="s">
        <v>18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尹少玄</v>
      </c>
      <c r="AH70" s="300"/>
      <c r="AI70" s="300"/>
      <c r="AJ70" s="293"/>
      <c r="AK70" s="225" t="s">
        <v>340</v>
      </c>
      <c r="AL70" s="292">
        <v>325</v>
      </c>
      <c r="AM70" s="293" t="s">
        <v>341</v>
      </c>
      <c r="AN70" s="293" t="str">
        <f>VLOOKUP(功能_33[[#This Row],[功能代號]],需二審tmp!A:A,1,FALSE)</f>
        <v>L3100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22" t="str">
        <f>IFERROR(VLOOKUP(功能_33[[#This Row],[流程]],#REF!,1,FALSE),"")</f>
        <v/>
      </c>
    </row>
    <row r="71" spans="2:49" ht="14.25" customHeight="1" x14ac:dyDescent="0.3">
      <c r="B71" s="293">
        <v>1</v>
      </c>
      <c r="C71" s="293" t="s">
        <v>100</v>
      </c>
      <c r="D71" s="293" t="s">
        <v>2959</v>
      </c>
      <c r="E71" s="292" t="s">
        <v>342</v>
      </c>
      <c r="F71" s="293" t="s">
        <v>343</v>
      </c>
      <c r="G71" s="293"/>
      <c r="H71" s="292" t="s">
        <v>202</v>
      </c>
      <c r="I71" s="292" t="s">
        <v>203</v>
      </c>
      <c r="J71" s="226" t="s">
        <v>321</v>
      </c>
      <c r="K71" s="300">
        <v>44440</v>
      </c>
      <c r="L71" s="300">
        <v>44438</v>
      </c>
      <c r="M71" s="300">
        <f>IFERROR(IF(VLOOKUP(功能_33[[#This Row],[功能代號]],討論項目!A:H,8,FALSE)=0,"",VLOOKUP(功能_33[[#This Row],[功能代號]],討論項目!A:H,8,FALSE)),"")</f>
        <v>44487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>
        <v>44488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str">
        <f>VLOOKUP(功能_33[[#This Row],[功能代號]],需二審tmp!A:A,1,FALSE)</f>
        <v>L3002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22" t="str">
        <f>IFERROR(VLOOKUP(功能_33[[#This Row],[流程]],#REF!,1,FALSE),"")</f>
        <v/>
      </c>
    </row>
    <row r="72" spans="2:49" ht="14.25" customHeight="1" x14ac:dyDescent="0.3">
      <c r="B72" s="293">
        <v>1</v>
      </c>
      <c r="C72" s="293" t="s">
        <v>100</v>
      </c>
      <c r="D72" s="293" t="s">
        <v>2959</v>
      </c>
      <c r="E72" s="292" t="s">
        <v>345</v>
      </c>
      <c r="F72" s="293" t="s">
        <v>346</v>
      </c>
      <c r="G72" s="293"/>
      <c r="H72" s="292" t="s">
        <v>202</v>
      </c>
      <c r="I72" s="292" t="s">
        <v>203</v>
      </c>
      <c r="J72" s="226" t="s">
        <v>321</v>
      </c>
      <c r="K72" s="300">
        <v>44440</v>
      </c>
      <c r="L72" s="300">
        <v>44438</v>
      </c>
      <c r="M72" s="300">
        <f>IFERROR(IF(VLOOKUP(功能_33[[#This Row],[功能代號]],討論項目!A:H,8,FALSE)=0,"",VLOOKUP(功能_33[[#This Row],[功能代號]],討論項目!A:H,8,FALSE)),"")</f>
        <v>44487</v>
      </c>
      <c r="N72" s="292" t="s">
        <v>12</v>
      </c>
      <c r="O72" s="292" t="s">
        <v>11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44496</v>
      </c>
      <c r="Z72" s="300">
        <v>44488</v>
      </c>
      <c r="AA72" s="300">
        <v>44496</v>
      </c>
      <c r="AB72" s="300">
        <v>44496</v>
      </c>
      <c r="AC72" s="300">
        <v>44512</v>
      </c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蔡珮瑜</v>
      </c>
      <c r="AH72" s="300"/>
      <c r="AI72" s="300"/>
      <c r="AJ72" s="293"/>
      <c r="AK72" s="293"/>
      <c r="AL72" s="292">
        <v>320</v>
      </c>
      <c r="AM72" s="293" t="s">
        <v>344</v>
      </c>
      <c r="AN72" s="293" t="str">
        <f>VLOOKUP(功能_33[[#This Row],[功能代號]],需二審tmp!A:A,1,FALSE)</f>
        <v>L3916</v>
      </c>
      <c r="AO72" s="357">
        <v>44512</v>
      </c>
      <c r="AQ72" s="588" t="str">
        <f t="shared" si="9"/>
        <v>3-2</v>
      </c>
      <c r="AR72" s="590" t="str">
        <f t="shared" si="10"/>
        <v/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22" t="str">
        <f>IFERROR(VLOOKUP(功能_33[[#This Row],[流程]],#REF!,1,FALSE),"")</f>
        <v/>
      </c>
    </row>
    <row r="73" spans="2:49" ht="14.25" customHeight="1" x14ac:dyDescent="0.3">
      <c r="B73" s="293">
        <v>1</v>
      </c>
      <c r="C73" s="293" t="s">
        <v>100</v>
      </c>
      <c r="D73" s="293" t="s">
        <v>2959</v>
      </c>
      <c r="E73" s="292" t="s">
        <v>347</v>
      </c>
      <c r="F73" s="293" t="s">
        <v>348</v>
      </c>
      <c r="G73" s="293"/>
      <c r="H73" s="292" t="s">
        <v>202</v>
      </c>
      <c r="I73" s="292" t="s">
        <v>203</v>
      </c>
      <c r="J73" s="226" t="s">
        <v>321</v>
      </c>
      <c r="K73" s="300">
        <v>44441</v>
      </c>
      <c r="L73" s="300">
        <v>44438</v>
      </c>
      <c r="M73" s="300">
        <v>44438</v>
      </c>
      <c r="N73" s="292" t="s">
        <v>12</v>
      </c>
      <c r="O73" s="292" t="s">
        <v>11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44496</v>
      </c>
      <c r="Z73" s="300" t="s">
        <v>205</v>
      </c>
      <c r="AA73" s="300">
        <v>44496</v>
      </c>
      <c r="AB73" s="300">
        <v>44496</v>
      </c>
      <c r="AC73" s="300">
        <v>44512</v>
      </c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蔡珮瑜</v>
      </c>
      <c r="AH73" s="300"/>
      <c r="AI73" s="300"/>
      <c r="AJ73" s="293"/>
      <c r="AK73" s="293"/>
      <c r="AL73" s="292">
        <v>320</v>
      </c>
      <c r="AM73" s="293" t="s">
        <v>344</v>
      </c>
      <c r="AN73" s="293" t="e">
        <f>VLOOKUP(功能_33[[#This Row],[功能代號]],需二審tmp!A:A,1,FALSE)</f>
        <v>#N/A</v>
      </c>
      <c r="AO73" s="357">
        <v>44512</v>
      </c>
      <c r="AQ73" s="588" t="str">
        <f t="shared" si="9"/>
        <v>3-2</v>
      </c>
      <c r="AR73" s="590" t="str">
        <f t="shared" si="10"/>
        <v/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22" t="str">
        <f>IFERROR(VLOOKUP(功能_33[[#This Row],[流程]],#REF!,1,FALSE),"")</f>
        <v/>
      </c>
    </row>
    <row r="74" spans="2:49" ht="14.25" customHeight="1" x14ac:dyDescent="0.3">
      <c r="C74" s="293" t="s">
        <v>99</v>
      </c>
      <c r="D74" s="293" t="s">
        <v>2956</v>
      </c>
      <c r="E74" s="292" t="s">
        <v>349</v>
      </c>
      <c r="F74" s="293" t="s">
        <v>350</v>
      </c>
      <c r="G74" s="293" t="s">
        <v>351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f>IFERROR(IF(VLOOKUP(功能_33[[#This Row],[功能代號]],討論項目!A:H,8,FALSE)=0,"",VLOOKUP(功能_33[[#This Row],[功能代號]],討論項目!A:H,8,FALSE)),"")</f>
        <v>44469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>
        <v>44470</v>
      </c>
      <c r="AA74" s="300">
        <f>IF(功能_33[[#This Row],[URS交二審]]=0,"",功能_33[[#This Row],[URS交二審]]+7)</f>
        <v>44477</v>
      </c>
      <c r="AB74" s="300">
        <f>IF(功能_33[[#This Row],[URS交二審]]=0,"",功能_33[[#This Row],[URS交二審]]+7)</f>
        <v>44477</v>
      </c>
      <c r="AC74" s="300"/>
      <c r="AD74" s="300" t="s">
        <v>206</v>
      </c>
      <c r="AE74" s="300"/>
      <c r="AF74" s="356"/>
      <c r="AG74" s="300" t="str">
        <f>IFERROR(IF(VLOOKUP(功能_33[[#This Row],[功能代號]],E:Q,11,FALSE)=0,"",VLOOKUP(功能_33[[#This Row],[功能代號]],E:Q,11,FALSE)),"")</f>
        <v>許慧玉</v>
      </c>
      <c r="AH74" s="300"/>
      <c r="AI74" s="300"/>
      <c r="AJ74" s="293"/>
      <c r="AL74" s="292" t="s">
        <v>199</v>
      </c>
      <c r="AM74" s="292" t="s">
        <v>199</v>
      </c>
      <c r="AN74" s="293" t="str">
        <f>VLOOKUP(功能_33[[#This Row],[功能代號]],需二審tmp!A:A,1,FALSE)</f>
        <v>L2060</v>
      </c>
      <c r="AO74" s="357">
        <v>44523</v>
      </c>
      <c r="AQ74" s="588" t="str">
        <f t="shared" si="9"/>
        <v/>
      </c>
      <c r="AR74" s="590" t="str">
        <f t="shared" si="10"/>
        <v>2-9</v>
      </c>
      <c r="AS74" s="592" t="str">
        <f t="shared" si="11"/>
        <v/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22" t="str">
        <f>IFERROR(VLOOKUP(功能_33[[#This Row],[流程]],#REF!,1,FALSE),"")</f>
        <v/>
      </c>
    </row>
    <row r="75" spans="2:49" ht="14.25" customHeight="1" x14ac:dyDescent="0.3">
      <c r="C75" s="293" t="s">
        <v>99</v>
      </c>
      <c r="D75" s="293" t="s">
        <v>2956</v>
      </c>
      <c r="E75" s="292" t="s">
        <v>352</v>
      </c>
      <c r="F75" s="293" t="s">
        <v>353</v>
      </c>
      <c r="G75" s="293" t="s">
        <v>354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f>IFERROR(IF(VLOOKUP(功能_33[[#This Row],[功能代號]],討論項目!A:H,8,FALSE)=0,"",VLOOKUP(功能_33[[#This Row],[功能代號]],討論項目!A:H,8,FALSE)),"")</f>
        <v>44469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>
        <v>44470</v>
      </c>
      <c r="AA75" s="300">
        <f>IF(功能_33[[#This Row],[URS交二審]]=0,"",功能_33[[#This Row],[URS交二審]]+7)</f>
        <v>44477</v>
      </c>
      <c r="AB75" s="300">
        <f>IF(功能_33[[#This Row],[URS交二審]]=0,"",功能_33[[#This Row],[URS交二審]]+7)</f>
        <v>44477</v>
      </c>
      <c r="AC75" s="300"/>
      <c r="AD75" s="300" t="s">
        <v>206</v>
      </c>
      <c r="AE75" s="300"/>
      <c r="AF75" s="356"/>
      <c r="AG75" s="300" t="str">
        <f>IFERROR(IF(VLOOKUP(功能_33[[#This Row],[功能代號]],E:Q,11,FALSE)=0,"",VLOOKUP(功能_33[[#This Row],[功能代號]],E:Q,11,FALSE)),"")</f>
        <v>許慧玉</v>
      </c>
      <c r="AH75" s="300"/>
      <c r="AI75" s="300"/>
      <c r="AJ75" s="293"/>
      <c r="AL75" s="292" t="s">
        <v>199</v>
      </c>
      <c r="AM75" s="292" t="s">
        <v>199</v>
      </c>
      <c r="AN75" s="293" t="str">
        <f>VLOOKUP(功能_33[[#This Row],[功能代號]],需二審tmp!A:A,1,FALSE)</f>
        <v>L2600</v>
      </c>
      <c r="AO75" s="357">
        <v>44523</v>
      </c>
      <c r="AQ75" s="588" t="str">
        <f t="shared" si="9"/>
        <v/>
      </c>
      <c r="AR75" s="590" t="str">
        <f t="shared" si="10"/>
        <v>2-9</v>
      </c>
      <c r="AS75" s="592" t="str">
        <f t="shared" si="11"/>
        <v/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22" t="str">
        <f>IFERROR(VLOOKUP(功能_33[[#This Row],[流程]],#REF!,1,FALSE),"")</f>
        <v/>
      </c>
    </row>
    <row r="76" spans="2:49" ht="14.25" customHeight="1" x14ac:dyDescent="0.3">
      <c r="C76" s="293" t="s">
        <v>99</v>
      </c>
      <c r="D76" s="293" t="s">
        <v>2956</v>
      </c>
      <c r="E76" s="292" t="s">
        <v>355</v>
      </c>
      <c r="F76" s="282" t="s">
        <v>356</v>
      </c>
      <c r="G76" s="293" t="s">
        <v>357</v>
      </c>
      <c r="H76" s="292" t="s">
        <v>202</v>
      </c>
      <c r="I76" s="292" t="s">
        <v>203</v>
      </c>
      <c r="J76" s="226" t="s">
        <v>204</v>
      </c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300">
        <v>44543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44523</v>
      </c>
      <c r="AQ76" s="588" t="str">
        <f t="shared" si="9"/>
        <v/>
      </c>
      <c r="AR76" s="590" t="str">
        <f t="shared" si="10"/>
        <v/>
      </c>
      <c r="AS76" s="592" t="str">
        <f t="shared" si="11"/>
        <v>2-9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22" t="str">
        <f>IFERROR(VLOOKUP(功能_33[[#This Row],[流程]],#REF!,1,FALSE),"")</f>
        <v/>
      </c>
    </row>
    <row r="77" spans="2:49" ht="14.25" customHeight="1" x14ac:dyDescent="0.3">
      <c r="C77" s="293" t="s">
        <v>99</v>
      </c>
      <c r="D77" s="293" t="s">
        <v>2956</v>
      </c>
      <c r="E77" s="292" t="s">
        <v>359</v>
      </c>
      <c r="F77" s="282" t="s">
        <v>360</v>
      </c>
      <c r="G77" s="293" t="s">
        <v>357</v>
      </c>
      <c r="H77" s="292" t="s">
        <v>202</v>
      </c>
      <c r="I77" s="292" t="s">
        <v>203</v>
      </c>
      <c r="J77" s="226" t="s">
        <v>204</v>
      </c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300">
        <v>44543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44523</v>
      </c>
      <c r="AQ77" s="588" t="str">
        <f t="shared" si="9"/>
        <v/>
      </c>
      <c r="AR77" s="590" t="str">
        <f t="shared" si="10"/>
        <v/>
      </c>
      <c r="AS77" s="592" t="str">
        <f t="shared" si="11"/>
        <v>2-9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22" t="str">
        <f>IFERROR(VLOOKUP(功能_33[[#This Row],[流程]],#REF!,1,FALSE),"")</f>
        <v/>
      </c>
    </row>
    <row r="78" spans="2:49" ht="13.5" customHeight="1" x14ac:dyDescent="0.3">
      <c r="C78" s="293" t="s">
        <v>103</v>
      </c>
      <c r="D78" s="293" t="s">
        <v>2964</v>
      </c>
      <c r="E78" s="292" t="s">
        <v>361</v>
      </c>
      <c r="F78" s="293" t="s">
        <v>362</v>
      </c>
      <c r="G78" s="293" t="s">
        <v>363</v>
      </c>
      <c r="H78" s="292" t="s">
        <v>202</v>
      </c>
      <c r="I78" s="292" t="s">
        <v>203</v>
      </c>
      <c r="J78" s="226"/>
      <c r="K78" s="300">
        <v>44441</v>
      </c>
      <c r="L78" s="300">
        <v>44439</v>
      </c>
      <c r="M78" s="300">
        <v>44533</v>
      </c>
      <c r="N78" s="292" t="s">
        <v>10</v>
      </c>
      <c r="O78" s="292" t="s">
        <v>22</v>
      </c>
      <c r="P78" s="271" t="s">
        <v>15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44533</v>
      </c>
      <c r="Z78" s="300" t="s">
        <v>358</v>
      </c>
      <c r="AA78" s="283">
        <v>44543</v>
      </c>
      <c r="AB78" s="284"/>
      <c r="AC78" s="284"/>
      <c r="AD78" s="284"/>
      <c r="AE78" s="284"/>
      <c r="AF78" s="284"/>
      <c r="AG78" s="284" t="str">
        <f>IFERROR(IF(VLOOKUP(功能_33[[#This Row],[功能代號]],E:Q,11,FALSE)=0,"",VLOOKUP(功能_33[[#This Row],[功能代號]],E:Q,11,FALSE)),"")</f>
        <v>許慧玉</v>
      </c>
      <c r="AH78" s="284"/>
      <c r="AI78" s="284"/>
      <c r="AJ78" s="293"/>
      <c r="AL78" s="292" t="s">
        <v>199</v>
      </c>
      <c r="AM78" s="292" t="s">
        <v>199</v>
      </c>
      <c r="AN78" s="293" t="e">
        <f>VLOOKUP(功能_33[[#This Row],[功能代號]],需二審tmp!A:A,1,FALSE)</f>
        <v>#N/A</v>
      </c>
      <c r="AO78" s="357">
        <v>44526</v>
      </c>
      <c r="AQ78" s="588" t="str">
        <f t="shared" si="9"/>
        <v/>
      </c>
      <c r="AR78" s="590" t="str">
        <f t="shared" si="10"/>
        <v/>
      </c>
      <c r="AS78" s="592" t="str">
        <f t="shared" si="11"/>
        <v>6-6</v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22" t="str">
        <f>IFERROR(VLOOKUP(功能_33[[#This Row],[流程]],#REF!,1,FALSE),"")</f>
        <v/>
      </c>
    </row>
    <row r="79" spans="2:49" ht="13.5" customHeight="1" x14ac:dyDescent="0.3">
      <c r="C79" s="293" t="s">
        <v>103</v>
      </c>
      <c r="D79" s="293" t="s">
        <v>2964</v>
      </c>
      <c r="E79" s="292" t="s">
        <v>364</v>
      </c>
      <c r="F79" s="293" t="s">
        <v>365</v>
      </c>
      <c r="G79" s="293" t="s">
        <v>363</v>
      </c>
      <c r="H79" s="292" t="s">
        <v>202</v>
      </c>
      <c r="I79" s="292" t="s">
        <v>203</v>
      </c>
      <c r="J79" s="226"/>
      <c r="K79" s="300">
        <v>44441</v>
      </c>
      <c r="L79" s="300">
        <v>44439</v>
      </c>
      <c r="M79" s="300">
        <v>44533</v>
      </c>
      <c r="N79" s="292" t="s">
        <v>10</v>
      </c>
      <c r="O79" s="292" t="s">
        <v>22</v>
      </c>
      <c r="P79" s="271" t="s">
        <v>15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44533</v>
      </c>
      <c r="Z79" s="300" t="s">
        <v>358</v>
      </c>
      <c r="AA79" s="283">
        <v>44543</v>
      </c>
      <c r="AB79" s="284"/>
      <c r="AC79" s="284"/>
      <c r="AD79" s="284"/>
      <c r="AE79" s="284"/>
      <c r="AF79" s="284"/>
      <c r="AG79" s="284" t="str">
        <f>IFERROR(IF(VLOOKUP(功能_33[[#This Row],[功能代號]],E:Q,11,FALSE)=0,"",VLOOKUP(功能_33[[#This Row],[功能代號]],E:Q,11,FALSE)),"")</f>
        <v>許慧玉</v>
      </c>
      <c r="AH79" s="284"/>
      <c r="AI79" s="284"/>
      <c r="AJ79" s="293"/>
      <c r="AL79" s="292" t="s">
        <v>199</v>
      </c>
      <c r="AM79" s="292" t="s">
        <v>199</v>
      </c>
      <c r="AN79" s="293" t="e">
        <f>VLOOKUP(功能_33[[#This Row],[功能代號]],需二審tmp!A:A,1,FALSE)</f>
        <v>#N/A</v>
      </c>
      <c r="AO79" s="357">
        <v>44526</v>
      </c>
      <c r="AQ79" s="588" t="str">
        <f t="shared" si="9"/>
        <v/>
      </c>
      <c r="AR79" s="590" t="str">
        <f t="shared" si="10"/>
        <v/>
      </c>
      <c r="AS79" s="592" t="str">
        <f t="shared" si="11"/>
        <v>6-6</v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22" t="str">
        <f>IFERROR(VLOOKUP(功能_33[[#This Row],[流程]],#REF!,1,FALSE),"")</f>
        <v/>
      </c>
    </row>
    <row r="80" spans="2:49" ht="14.25" customHeight="1" x14ac:dyDescent="0.3">
      <c r="B80" s="293">
        <v>1</v>
      </c>
      <c r="C80" s="293" t="s">
        <v>100</v>
      </c>
      <c r="D80" s="293" t="s">
        <v>2959</v>
      </c>
      <c r="E80" s="292" t="s">
        <v>366</v>
      </c>
      <c r="F80" s="293" t="s">
        <v>367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f>IFERROR(IF(VLOOKUP(功能_33[[#This Row],[功能代號]],討論項目!A:H,8,FALSE)=0,"",VLOOKUP(功能_33[[#This Row],[功能代號]],討論項目!A:H,8,FALSE)),"")</f>
        <v>44487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360">
        <v>44491</v>
      </c>
      <c r="AL80" s="292">
        <v>315</v>
      </c>
      <c r="AM80" s="293" t="s">
        <v>368</v>
      </c>
      <c r="AN80" s="293" t="str">
        <f>VLOOKUP(功能_33[[#This Row],[功能代號]],需二審tmp!A:A,1,FALSE)</f>
        <v>L3912</v>
      </c>
      <c r="AO80" s="357">
        <v>44512</v>
      </c>
      <c r="AQ80" s="588" t="str">
        <f t="shared" si="9"/>
        <v>3-2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22" t="str">
        <f>IFERROR(VLOOKUP(功能_33[[#This Row],[流程]],#REF!,1,FALSE),"")</f>
        <v/>
      </c>
    </row>
    <row r="81" spans="1:49" ht="14.25" customHeight="1" x14ac:dyDescent="0.3">
      <c r="B81" s="293">
        <v>1</v>
      </c>
      <c r="C81" s="293" t="s">
        <v>100</v>
      </c>
      <c r="D81" s="293" t="s">
        <v>2959</v>
      </c>
      <c r="E81" s="292" t="s">
        <v>369</v>
      </c>
      <c r="F81" s="293" t="s">
        <v>370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P81" s="271" t="s">
        <v>14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315</v>
      </c>
      <c r="AM81" s="293" t="s">
        <v>368</v>
      </c>
      <c r="AN81" s="293" t="str">
        <f>VLOOKUP(功能_33[[#This Row],[功能代號]],需二審tmp!A:A,1,FALSE)</f>
        <v>L3005</v>
      </c>
      <c r="AO81" s="357">
        <v>44512</v>
      </c>
      <c r="AQ81" s="588" t="str">
        <f t="shared" si="9"/>
        <v>3-2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22" t="str">
        <f>IFERROR(VLOOKUP(功能_33[[#This Row],[流程]],#REF!,1,FALSE),"")</f>
        <v/>
      </c>
    </row>
    <row r="82" spans="1:49" ht="14.25" customHeight="1" x14ac:dyDescent="0.3">
      <c r="B82" s="293">
        <v>1</v>
      </c>
      <c r="C82" s="293" t="s">
        <v>100</v>
      </c>
      <c r="D82" s="293" t="s">
        <v>2960</v>
      </c>
      <c r="E82" s="292" t="s">
        <v>371</v>
      </c>
      <c r="F82" s="293" t="s">
        <v>372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7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44496</v>
      </c>
      <c r="AB82" s="300">
        <v>44496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350</v>
      </c>
      <c r="AM82" s="293" t="s">
        <v>373</v>
      </c>
      <c r="AN82" s="293" t="e">
        <f>VLOOKUP(功能_33[[#This Row],[功能代號]],需二審tmp!A:A,1,FALSE)</f>
        <v>#N/A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22" t="str">
        <f>IFERROR(VLOOKUP(功能_33[[#This Row],[流程]],#REF!,1,FALSE),"")</f>
        <v/>
      </c>
    </row>
    <row r="83" spans="1:49" ht="14.25" customHeight="1" x14ac:dyDescent="0.3">
      <c r="B83" s="293">
        <v>1</v>
      </c>
      <c r="C83" s="293" t="s">
        <v>100</v>
      </c>
      <c r="D83" s="293" t="s">
        <v>2960</v>
      </c>
      <c r="E83" s="292" t="s">
        <v>374</v>
      </c>
      <c r="F83" s="293" t="s">
        <v>375</v>
      </c>
      <c r="G83" s="293"/>
      <c r="H83" s="292" t="s">
        <v>202</v>
      </c>
      <c r="I83" s="292" t="s">
        <v>203</v>
      </c>
      <c r="J83" s="226" t="s">
        <v>321</v>
      </c>
      <c r="K83" s="300">
        <v>44442</v>
      </c>
      <c r="L83" s="300">
        <v>44439</v>
      </c>
      <c r="M83" s="300">
        <f>IFERROR(IF(VLOOKUP(功能_33[[#This Row],[功能代號]],討論項目!A:H,8,FALSE)=0,"",VLOOKUP(功能_33[[#This Row],[功能代號]],討論項目!A:H,8,FALSE)),"")</f>
        <v>44487</v>
      </c>
      <c r="N83" s="292" t="s">
        <v>7</v>
      </c>
      <c r="O83" s="292" t="s">
        <v>11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44496</v>
      </c>
      <c r="Z83" s="300">
        <v>44488</v>
      </c>
      <c r="AA83" s="300">
        <v>44496</v>
      </c>
      <c r="AB83" s="300">
        <v>44496</v>
      </c>
      <c r="AC83" s="300">
        <v>44512</v>
      </c>
      <c r="AD83" s="300" t="s">
        <v>206</v>
      </c>
      <c r="AE83" s="300"/>
      <c r="AF83" s="356"/>
      <c r="AG83" s="300" t="str">
        <f>IFERROR(IF(VLOOKUP(功能_33[[#This Row],[功能代號]],E:Q,11,FALSE)=0,"",VLOOKUP(功能_33[[#This Row],[功能代號]],E:Q,11,FALSE)),"")</f>
        <v>蔡珮瑜</v>
      </c>
      <c r="AH83" s="300"/>
      <c r="AI83" s="300"/>
      <c r="AJ83" s="293"/>
      <c r="AK83" s="293"/>
      <c r="AL83" s="292">
        <v>351</v>
      </c>
      <c r="AM83" s="293" t="s">
        <v>376</v>
      </c>
      <c r="AN83" s="293" t="str">
        <f>VLOOKUP(功能_33[[#This Row],[功能代號]],需二審tmp!A:A,1,FALSE)</f>
        <v>L3721</v>
      </c>
      <c r="AO83" s="357">
        <v>44512</v>
      </c>
      <c r="AQ83" s="588" t="str">
        <f t="shared" si="9"/>
        <v>3-5</v>
      </c>
      <c r="AR83" s="590" t="str">
        <f t="shared" si="10"/>
        <v/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22" t="str">
        <f>IFERROR(VLOOKUP(功能_33[[#This Row],[流程]],#REF!,1,FALSE),"")</f>
        <v/>
      </c>
    </row>
    <row r="84" spans="1:49" ht="14.25" customHeight="1" x14ac:dyDescent="0.3">
      <c r="B84" s="293">
        <v>1</v>
      </c>
      <c r="C84" s="293" t="s">
        <v>100</v>
      </c>
      <c r="D84" s="293" t="s">
        <v>2960</v>
      </c>
      <c r="E84" s="292" t="s">
        <v>377</v>
      </c>
      <c r="F84" s="293" t="s">
        <v>378</v>
      </c>
      <c r="G84" s="293"/>
      <c r="H84" s="292" t="s">
        <v>202</v>
      </c>
      <c r="I84" s="292" t="s">
        <v>203</v>
      </c>
      <c r="J84" s="226" t="s">
        <v>321</v>
      </c>
      <c r="K84" s="300">
        <v>44442</v>
      </c>
      <c r="L84" s="300">
        <v>44439</v>
      </c>
      <c r="M84" s="300">
        <v>44439</v>
      </c>
      <c r="N84" s="292" t="s">
        <v>12</v>
      </c>
      <c r="O84" s="292" t="s">
        <v>11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44496</v>
      </c>
      <c r="Z84" s="300">
        <v>44488</v>
      </c>
      <c r="AA84" s="300">
        <v>44497</v>
      </c>
      <c r="AB84" s="300">
        <v>44497</v>
      </c>
      <c r="AC84" s="300">
        <v>44512</v>
      </c>
      <c r="AD84" s="300" t="s">
        <v>206</v>
      </c>
      <c r="AE84" s="300"/>
      <c r="AF84" s="356"/>
      <c r="AG84" s="300" t="str">
        <f>IFERROR(IF(VLOOKUP(功能_33[[#This Row],[功能代號]],E:Q,11,FALSE)=0,"",VLOOKUP(功能_33[[#This Row],[功能代號]],E:Q,11,FALSE)),"")</f>
        <v>蔡珮瑜</v>
      </c>
      <c r="AH84" s="300"/>
      <c r="AI84" s="300"/>
      <c r="AJ84" s="293"/>
      <c r="AK84" s="293"/>
      <c r="AL84" s="292">
        <v>321</v>
      </c>
      <c r="AM84" s="293" t="s">
        <v>379</v>
      </c>
      <c r="AN84" s="293" t="str">
        <f>VLOOKUP(功能_33[[#This Row],[功能代號]],需二審tmp!A:A,1,FALSE)</f>
        <v>L3701</v>
      </c>
      <c r="AO84" s="357">
        <v>44512</v>
      </c>
      <c r="AQ84" s="588" t="str">
        <f t="shared" si="9"/>
        <v>3-5</v>
      </c>
      <c r="AR84" s="590" t="str">
        <f t="shared" si="10"/>
        <v/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22" t="str">
        <f>IFERROR(VLOOKUP(功能_33[[#This Row],[流程]],#REF!,1,FALSE),"")</f>
        <v/>
      </c>
    </row>
    <row r="85" spans="1:49" ht="58.75" customHeight="1" x14ac:dyDescent="0.3">
      <c r="C85" s="293" t="s">
        <v>101</v>
      </c>
      <c r="D85" s="293" t="s">
        <v>380</v>
      </c>
      <c r="E85" s="292" t="s">
        <v>381</v>
      </c>
      <c r="F85" s="293" t="s">
        <v>382</v>
      </c>
      <c r="G85" s="293"/>
      <c r="H85" s="292" t="s">
        <v>202</v>
      </c>
      <c r="I85" s="292" t="s">
        <v>203</v>
      </c>
      <c r="J85" s="226" t="s">
        <v>3095</v>
      </c>
      <c r="K85" s="300">
        <v>44438</v>
      </c>
      <c r="L85" s="300">
        <v>44438</v>
      </c>
      <c r="M85" s="300">
        <v>44533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>
        <v>44515</v>
      </c>
      <c r="AA85" s="300">
        <v>44523</v>
      </c>
      <c r="AB85" s="300">
        <v>44524</v>
      </c>
      <c r="AC85" s="300">
        <v>44539</v>
      </c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L85" s="625" t="s">
        <v>3170</v>
      </c>
      <c r="AM85" s="220" t="s">
        <v>3171</v>
      </c>
      <c r="AN85" s="293" t="str">
        <f>VLOOKUP(功能_33[[#This Row],[功能代號]],需二審tmp!A:A,1,FALSE)</f>
        <v>L4101</v>
      </c>
      <c r="AO85" s="357">
        <v>44533</v>
      </c>
      <c r="AQ85" s="588" t="str">
        <f t="shared" si="9"/>
        <v>4-1</v>
      </c>
      <c r="AR85" s="590" t="str">
        <f t="shared" si="10"/>
        <v/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22" t="str">
        <f>IFERROR(VLOOKUP(功能_33[[#This Row],[流程]],#REF!,1,FALSE),"")</f>
        <v/>
      </c>
    </row>
    <row r="86" spans="1:49" ht="14.25" customHeight="1" x14ac:dyDescent="0.3">
      <c r="C86" s="293" t="s">
        <v>101</v>
      </c>
      <c r="D86" s="293" t="s">
        <v>380</v>
      </c>
      <c r="E86" s="292" t="s">
        <v>383</v>
      </c>
      <c r="F86" s="293" t="s">
        <v>384</v>
      </c>
      <c r="G86" s="293"/>
      <c r="H86" s="292" t="s">
        <v>202</v>
      </c>
      <c r="I86" s="292" t="s">
        <v>203</v>
      </c>
      <c r="J86" s="226" t="s">
        <v>3095</v>
      </c>
      <c r="K86" s="300">
        <v>44438</v>
      </c>
      <c r="L86" s="300">
        <v>44438</v>
      </c>
      <c r="M86" s="300">
        <v>44523</v>
      </c>
      <c r="N86" s="292" t="s">
        <v>12</v>
      </c>
      <c r="O86" s="292" t="s">
        <v>18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205</v>
      </c>
      <c r="AA86" s="300">
        <v>44523</v>
      </c>
      <c r="AB86" s="300">
        <v>44524</v>
      </c>
      <c r="AC86" s="300">
        <v>44539</v>
      </c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尹少玄</v>
      </c>
      <c r="AH86" s="300"/>
      <c r="AI86" s="300"/>
      <c r="AJ86" s="293"/>
      <c r="AK86" s="293"/>
      <c r="AL86" s="228" t="s">
        <v>3172</v>
      </c>
      <c r="AM86" s="228" t="s">
        <v>3172</v>
      </c>
      <c r="AN86" s="293" t="e">
        <f>VLOOKUP(功能_33[[#This Row],[功能代號]],需二審tmp!A:A,1,FALSE)</f>
        <v>#N/A</v>
      </c>
      <c r="AO86" s="357">
        <v>44523</v>
      </c>
      <c r="AQ86" s="588" t="str">
        <f t="shared" si="9"/>
        <v>4-1</v>
      </c>
      <c r="AR86" s="590" t="str">
        <f t="shared" si="10"/>
        <v/>
      </c>
      <c r="AS86" s="592" t="str">
        <f t="shared" si="11"/>
        <v/>
      </c>
      <c r="AT86" s="594" t="str">
        <f t="shared" si="12"/>
        <v/>
      </c>
      <c r="AU86" s="596" t="str">
        <f t="shared" si="13"/>
        <v/>
      </c>
      <c r="AV86" s="598" t="str">
        <f t="shared" si="14"/>
        <v/>
      </c>
      <c r="AW86" s="622" t="str">
        <f>IFERROR(VLOOKUP(功能_33[[#This Row],[流程]],#REF!,1,FALSE),"")</f>
        <v/>
      </c>
    </row>
    <row r="87" spans="1:49" ht="14.25" customHeight="1" x14ac:dyDescent="0.3">
      <c r="C87" s="293" t="s">
        <v>101</v>
      </c>
      <c r="D87" s="293" t="s">
        <v>380</v>
      </c>
      <c r="E87" s="292" t="s">
        <v>385</v>
      </c>
      <c r="F87" s="293" t="s">
        <v>386</v>
      </c>
      <c r="G87" s="293"/>
      <c r="H87" s="292" t="s">
        <v>202</v>
      </c>
      <c r="I87" s="292" t="s">
        <v>203</v>
      </c>
      <c r="J87" s="226" t="s">
        <v>3095</v>
      </c>
      <c r="K87" s="300">
        <v>44438</v>
      </c>
      <c r="L87" s="300">
        <v>44438</v>
      </c>
      <c r="M87" s="300">
        <v>44523</v>
      </c>
      <c r="N87" s="292" t="s">
        <v>12</v>
      </c>
      <c r="O87" s="292" t="s">
        <v>18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 t="s">
        <v>205</v>
      </c>
      <c r="AA87" s="300">
        <v>44523</v>
      </c>
      <c r="AB87" s="300">
        <v>44524</v>
      </c>
      <c r="AC87" s="300">
        <v>44539</v>
      </c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尹少玄</v>
      </c>
      <c r="AH87" s="300"/>
      <c r="AI87" s="300"/>
      <c r="AJ87" s="293"/>
      <c r="AK87" s="293"/>
      <c r="AL87" s="228" t="s">
        <v>3172</v>
      </c>
      <c r="AM87" s="228" t="s">
        <v>3172</v>
      </c>
      <c r="AN87" s="293" t="e">
        <f>VLOOKUP(功能_33[[#This Row],[功能代號]],需二審tmp!A:A,1,FALSE)</f>
        <v>#N/A</v>
      </c>
      <c r="AO87" s="357">
        <v>44523</v>
      </c>
      <c r="AQ87" s="588" t="str">
        <f t="shared" si="9"/>
        <v>4-1</v>
      </c>
      <c r="AR87" s="590" t="str">
        <f t="shared" si="10"/>
        <v/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22" t="str">
        <f>IFERROR(VLOOKUP(功能_33[[#This Row],[流程]],#REF!,1,FALSE),"")</f>
        <v/>
      </c>
    </row>
    <row r="88" spans="1:49" ht="14.25" customHeight="1" x14ac:dyDescent="0.3">
      <c r="A88" s="618">
        <v>44540</v>
      </c>
      <c r="C88" s="293" t="s">
        <v>103</v>
      </c>
      <c r="D88" s="293" t="s">
        <v>2963</v>
      </c>
      <c r="E88" s="292" t="s">
        <v>387</v>
      </c>
      <c r="F88" s="293" t="s">
        <v>388</v>
      </c>
      <c r="G88" s="293"/>
      <c r="H88" s="292" t="s">
        <v>202</v>
      </c>
      <c r="I88" s="292" t="s">
        <v>203</v>
      </c>
      <c r="J88" s="226"/>
      <c r="K88" s="300">
        <v>44447</v>
      </c>
      <c r="L88" s="300">
        <v>44447</v>
      </c>
      <c r="M88" s="300"/>
      <c r="N88" s="292" t="s">
        <v>8</v>
      </c>
      <c r="O88" s="292" t="s">
        <v>11</v>
      </c>
      <c r="P88" s="271" t="s">
        <v>14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 t="s">
        <v>142</v>
      </c>
      <c r="AA88" s="300">
        <v>44529</v>
      </c>
      <c r="AB88" s="300"/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蔡珮瑜</v>
      </c>
      <c r="AH88" s="300"/>
      <c r="AI88" s="300"/>
      <c r="AJ88" s="293"/>
      <c r="AK88" s="225" t="s">
        <v>389</v>
      </c>
      <c r="AN88" s="293" t="str">
        <f>VLOOKUP(功能_33[[#This Row],[功能代號]],需二審tmp!A:A,1,FALSE)</f>
        <v>L6001</v>
      </c>
      <c r="AQ88" s="588" t="str">
        <f t="shared" si="9"/>
        <v/>
      </c>
      <c r="AR88" s="590" t="str">
        <f t="shared" si="10"/>
        <v/>
      </c>
      <c r="AS88" s="592" t="str">
        <f t="shared" si="11"/>
        <v/>
      </c>
      <c r="AT88" s="594" t="str">
        <f t="shared" si="12"/>
        <v>6-8</v>
      </c>
      <c r="AU88" s="596" t="str">
        <f t="shared" si="13"/>
        <v/>
      </c>
      <c r="AV88" s="598" t="str">
        <f t="shared" si="14"/>
        <v/>
      </c>
      <c r="AW88" s="622" t="str">
        <f>IFERROR(VLOOKUP(功能_33[[#This Row],[流程]],#REF!,1,FALSE),"")</f>
        <v/>
      </c>
    </row>
    <row r="89" spans="1:49" ht="14.25" customHeight="1" x14ac:dyDescent="0.3">
      <c r="C89" s="293" t="s">
        <v>101</v>
      </c>
      <c r="D89" s="293" t="s">
        <v>390</v>
      </c>
      <c r="E89" s="292" t="s">
        <v>391</v>
      </c>
      <c r="F89" s="293" t="s">
        <v>392</v>
      </c>
      <c r="G89" s="293"/>
      <c r="H89" s="292" t="s">
        <v>202</v>
      </c>
      <c r="I89" s="292" t="s">
        <v>203</v>
      </c>
      <c r="J89" s="226" t="s">
        <v>3095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>
        <v>44515</v>
      </c>
      <c r="AA89" s="300">
        <v>44516</v>
      </c>
      <c r="AB89" s="300">
        <v>44516</v>
      </c>
      <c r="AC89" s="300">
        <v>44539</v>
      </c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L89" s="228" t="s">
        <v>3138</v>
      </c>
      <c r="AM89" s="228" t="s">
        <v>3138</v>
      </c>
      <c r="AN89" s="293" t="str">
        <f>VLOOKUP(功能_33[[#This Row],[功能代號]],需二審tmp!A:A,1,FALSE)</f>
        <v>L4042</v>
      </c>
      <c r="AO89" s="357">
        <v>44523</v>
      </c>
      <c r="AQ89" s="588" t="str">
        <f t="shared" si="9"/>
        <v>4-4</v>
      </c>
      <c r="AR89" s="590" t="str">
        <f t="shared" si="10"/>
        <v/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22" t="str">
        <f>IFERROR(VLOOKUP(功能_33[[#This Row],[流程]],#REF!,1,FALSE),"")</f>
        <v/>
      </c>
    </row>
    <row r="90" spans="1:49" ht="28.75" customHeight="1" x14ac:dyDescent="0.3">
      <c r="C90" s="293" t="s">
        <v>101</v>
      </c>
      <c r="D90" s="293" t="s">
        <v>390</v>
      </c>
      <c r="E90" s="292" t="s">
        <v>393</v>
      </c>
      <c r="F90" s="293" t="s">
        <v>394</v>
      </c>
      <c r="G90" s="293"/>
      <c r="H90" s="292" t="s">
        <v>202</v>
      </c>
      <c r="I90" s="292" t="s">
        <v>203</v>
      </c>
      <c r="J90" s="226" t="s">
        <v>3095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>
        <v>44515</v>
      </c>
      <c r="AA90" s="300">
        <v>44516</v>
      </c>
      <c r="AB90" s="300">
        <v>44516</v>
      </c>
      <c r="AC90" s="300">
        <v>44539</v>
      </c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L90" s="625" t="s">
        <v>3173</v>
      </c>
      <c r="AM90" s="220" t="s">
        <v>3174</v>
      </c>
      <c r="AN90" s="293" t="str">
        <f>VLOOKUP(功能_33[[#This Row],[功能代號]],需二審tmp!A:A,1,FALSE)</f>
        <v>L4410</v>
      </c>
      <c r="AO90" s="357">
        <v>44523</v>
      </c>
      <c r="AQ90" s="588" t="str">
        <f t="shared" si="9"/>
        <v>4-4</v>
      </c>
      <c r="AR90" s="590" t="str">
        <f t="shared" si="10"/>
        <v/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22" t="str">
        <f>IFERROR(VLOOKUP(功能_33[[#This Row],[流程]],#REF!,1,FALSE),"")</f>
        <v/>
      </c>
    </row>
    <row r="91" spans="1:49" ht="42.65" customHeight="1" x14ac:dyDescent="0.3">
      <c r="C91" s="293" t="s">
        <v>101</v>
      </c>
      <c r="D91" s="293" t="s">
        <v>390</v>
      </c>
      <c r="E91" s="292" t="s">
        <v>395</v>
      </c>
      <c r="F91" s="293" t="s">
        <v>396</v>
      </c>
      <c r="G91" s="293"/>
      <c r="H91" s="292" t="s">
        <v>202</v>
      </c>
      <c r="I91" s="292" t="s">
        <v>203</v>
      </c>
      <c r="J91" s="226" t="s">
        <v>3095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 t="s">
        <v>205</v>
      </c>
      <c r="AA91" s="300">
        <v>44516</v>
      </c>
      <c r="AB91" s="300">
        <v>44516</v>
      </c>
      <c r="AC91" s="300">
        <v>44539</v>
      </c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L91" s="625" t="s">
        <v>3176</v>
      </c>
      <c r="AM91" s="220" t="s">
        <v>3175</v>
      </c>
      <c r="AN91" s="293" t="e">
        <f>VLOOKUP(功能_33[[#This Row],[功能代號]],需二審tmp!A:A,1,FALSE)</f>
        <v>#N/A</v>
      </c>
      <c r="AO91" s="357">
        <v>44523</v>
      </c>
      <c r="AQ91" s="588" t="str">
        <f t="shared" si="9"/>
        <v>4-4</v>
      </c>
      <c r="AR91" s="590" t="str">
        <f t="shared" si="10"/>
        <v/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22" t="str">
        <f>IFERROR(VLOOKUP(功能_33[[#This Row],[流程]],#REF!,1,FALSE),"")</f>
        <v/>
      </c>
    </row>
    <row r="92" spans="1:49" ht="30.65" customHeight="1" x14ac:dyDescent="0.3">
      <c r="C92" s="293" t="s">
        <v>101</v>
      </c>
      <c r="D92" s="293" t="s">
        <v>390</v>
      </c>
      <c r="E92" s="292" t="s">
        <v>397</v>
      </c>
      <c r="F92" s="293" t="s">
        <v>398</v>
      </c>
      <c r="G92" s="293"/>
      <c r="H92" s="292" t="s">
        <v>202</v>
      </c>
      <c r="I92" s="292" t="s">
        <v>203</v>
      </c>
      <c r="J92" s="226" t="s">
        <v>3095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 t="s">
        <v>205</v>
      </c>
      <c r="AA92" s="300">
        <v>44516</v>
      </c>
      <c r="AB92" s="300">
        <v>44516</v>
      </c>
      <c r="AC92" s="300">
        <v>44539</v>
      </c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L92" s="625" t="s">
        <v>3182</v>
      </c>
      <c r="AM92" s="220" t="s">
        <v>3181</v>
      </c>
      <c r="AN92" s="293" t="e">
        <f>VLOOKUP(功能_33[[#This Row],[功能代號]],需二審tmp!A:A,1,FALSE)</f>
        <v>#N/A</v>
      </c>
      <c r="AO92" s="357">
        <v>44523</v>
      </c>
      <c r="AQ92" s="588" t="str">
        <f t="shared" si="9"/>
        <v>4-4</v>
      </c>
      <c r="AR92" s="590" t="str">
        <f t="shared" si="10"/>
        <v/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22" t="str">
        <f>IFERROR(VLOOKUP(功能_33[[#This Row],[流程]],#REF!,1,FALSE),"")</f>
        <v/>
      </c>
    </row>
    <row r="93" spans="1:49" ht="14.25" customHeight="1" x14ac:dyDescent="0.3">
      <c r="C93" s="293" t="s">
        <v>101</v>
      </c>
      <c r="D93" s="293" t="s">
        <v>390</v>
      </c>
      <c r="E93" s="292" t="s">
        <v>399</v>
      </c>
      <c r="F93" s="293" t="s">
        <v>400</v>
      </c>
      <c r="G93" s="293"/>
      <c r="H93" s="292" t="s">
        <v>202</v>
      </c>
      <c r="I93" s="292" t="s">
        <v>203</v>
      </c>
      <c r="J93" s="226" t="s">
        <v>3095</v>
      </c>
      <c r="K93" s="300">
        <v>44447</v>
      </c>
      <c r="L93" s="300">
        <v>44447</v>
      </c>
      <c r="M93" s="300">
        <v>44523</v>
      </c>
      <c r="N93" s="292" t="s">
        <v>12</v>
      </c>
      <c r="O93" s="292" t="s">
        <v>22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>
        <v>44539</v>
      </c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許慧玉</v>
      </c>
      <c r="AH93" s="300"/>
      <c r="AI93" s="300"/>
      <c r="AJ93" s="293"/>
      <c r="AK93" s="300"/>
      <c r="AL93" s="228" t="s">
        <v>3138</v>
      </c>
      <c r="AM93" s="228" t="s">
        <v>3138</v>
      </c>
      <c r="AN93" s="293" t="str">
        <f>VLOOKUP(功能_33[[#This Row],[功能代號]],需二審tmp!A:A,1,FALSE)</f>
        <v>L4940</v>
      </c>
      <c r="AO93" s="357">
        <v>44523</v>
      </c>
      <c r="AQ93" s="588" t="str">
        <f t="shared" si="9"/>
        <v>4-4</v>
      </c>
      <c r="AR93" s="590" t="str">
        <f t="shared" si="10"/>
        <v/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22" t="str">
        <f>IFERROR(VLOOKUP(功能_33[[#This Row],[流程]],#REF!,1,FALSE),"")</f>
        <v/>
      </c>
    </row>
    <row r="94" spans="1:49" ht="14.25" customHeight="1" x14ac:dyDescent="0.3">
      <c r="C94" s="293" t="s">
        <v>101</v>
      </c>
      <c r="D94" s="293" t="s">
        <v>390</v>
      </c>
      <c r="E94" s="292" t="s">
        <v>401</v>
      </c>
      <c r="F94" s="293" t="s">
        <v>402</v>
      </c>
      <c r="G94" s="293"/>
      <c r="H94" s="292" t="s">
        <v>202</v>
      </c>
      <c r="I94" s="292" t="s">
        <v>203</v>
      </c>
      <c r="J94" s="226" t="s">
        <v>3095</v>
      </c>
      <c r="K94" s="300">
        <v>44447</v>
      </c>
      <c r="L94" s="300">
        <v>44447</v>
      </c>
      <c r="M94" s="300">
        <v>44523</v>
      </c>
      <c r="N94" s="292" t="s">
        <v>12</v>
      </c>
      <c r="O94" s="292" t="s">
        <v>22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>
        <v>44539</v>
      </c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許慧玉</v>
      </c>
      <c r="AH94" s="300"/>
      <c r="AI94" s="300"/>
      <c r="AJ94" s="293"/>
      <c r="AK94" s="300"/>
      <c r="AL94" s="228" t="s">
        <v>3138</v>
      </c>
      <c r="AM94" s="228" t="s">
        <v>3138</v>
      </c>
      <c r="AN94" s="293" t="str">
        <f>VLOOKUP(功能_33[[#This Row],[功能代號]],需二審tmp!A:A,1,FALSE)</f>
        <v>L4941</v>
      </c>
      <c r="AO94" s="357">
        <v>44523</v>
      </c>
      <c r="AQ94" s="588" t="str">
        <f t="shared" si="9"/>
        <v>4-4</v>
      </c>
      <c r="AR94" s="590" t="str">
        <f t="shared" si="10"/>
        <v/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22" t="str">
        <f>IFERROR(VLOOKUP(功能_33[[#This Row],[流程]],#REF!,1,FALSE),"")</f>
        <v/>
      </c>
    </row>
    <row r="95" spans="1:49" ht="14.25" customHeight="1" x14ac:dyDescent="0.3">
      <c r="C95" s="293" t="s">
        <v>101</v>
      </c>
      <c r="D95" s="293" t="s">
        <v>390</v>
      </c>
      <c r="E95" s="292" t="s">
        <v>403</v>
      </c>
      <c r="F95" s="293" t="s">
        <v>404</v>
      </c>
      <c r="G95" s="293"/>
      <c r="H95" s="292" t="s">
        <v>202</v>
      </c>
      <c r="I95" s="292" t="s">
        <v>203</v>
      </c>
      <c r="J95" s="226" t="s">
        <v>3095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>
        <v>44515</v>
      </c>
      <c r="AA95" s="300">
        <v>44516</v>
      </c>
      <c r="AB95" s="300">
        <v>44516</v>
      </c>
      <c r="AC95" s="300">
        <v>44539</v>
      </c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L95" s="228" t="s">
        <v>3138</v>
      </c>
      <c r="AM95" s="228" t="s">
        <v>3138</v>
      </c>
      <c r="AN95" s="293" t="str">
        <f>VLOOKUP(功能_33[[#This Row],[功能代號]],需二審tmp!A:A,1,FALSE)</f>
        <v>L4043</v>
      </c>
      <c r="AO95" s="357">
        <v>44523</v>
      </c>
      <c r="AQ95" s="588" t="str">
        <f t="shared" si="9"/>
        <v>4-4</v>
      </c>
      <c r="AR95" s="590" t="str">
        <f t="shared" si="10"/>
        <v/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22" t="str">
        <f>IFERROR(VLOOKUP(功能_33[[#This Row],[流程]],#REF!,1,FALSE),"")</f>
        <v/>
      </c>
    </row>
    <row r="96" spans="1:49" ht="28.25" customHeight="1" x14ac:dyDescent="0.3">
      <c r="C96" s="293" t="s">
        <v>101</v>
      </c>
      <c r="D96" s="293" t="s">
        <v>390</v>
      </c>
      <c r="E96" s="292" t="s">
        <v>405</v>
      </c>
      <c r="F96" s="293" t="s">
        <v>406</v>
      </c>
      <c r="G96" s="293"/>
      <c r="H96" s="292" t="s">
        <v>202</v>
      </c>
      <c r="I96" s="292" t="s">
        <v>203</v>
      </c>
      <c r="J96" s="226" t="s">
        <v>3095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>
        <v>44515</v>
      </c>
      <c r="AA96" s="300">
        <v>44516</v>
      </c>
      <c r="AB96" s="300">
        <v>44516</v>
      </c>
      <c r="AC96" s="300">
        <v>44539</v>
      </c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L96" s="625" t="s">
        <v>3177</v>
      </c>
      <c r="AM96" s="220" t="s">
        <v>3178</v>
      </c>
      <c r="AN96" s="293" t="str">
        <f>VLOOKUP(功能_33[[#This Row],[功能代號]],需二審tmp!A:A,1,FALSE)</f>
        <v>L4412</v>
      </c>
      <c r="AO96" s="357">
        <v>44523</v>
      </c>
      <c r="AQ96" s="588" t="str">
        <f t="shared" si="9"/>
        <v>4-4</v>
      </c>
      <c r="AR96" s="590" t="str">
        <f t="shared" si="10"/>
        <v/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22" t="str">
        <f>IFERROR(VLOOKUP(功能_33[[#This Row],[流程]],#REF!,1,FALSE),"")</f>
        <v/>
      </c>
    </row>
    <row r="97" spans="1:49" ht="40.25" customHeight="1" x14ac:dyDescent="0.3">
      <c r="C97" s="293" t="s">
        <v>101</v>
      </c>
      <c r="D97" s="293" t="s">
        <v>390</v>
      </c>
      <c r="E97" s="292" t="s">
        <v>407</v>
      </c>
      <c r="F97" s="293" t="s">
        <v>408</v>
      </c>
      <c r="G97" s="293"/>
      <c r="H97" s="292" t="s">
        <v>202</v>
      </c>
      <c r="I97" s="292" t="s">
        <v>203</v>
      </c>
      <c r="J97" s="226" t="s">
        <v>3095</v>
      </c>
      <c r="K97" s="300">
        <v>44448</v>
      </c>
      <c r="L97" s="300">
        <v>44448</v>
      </c>
      <c r="M97" s="300">
        <v>44523</v>
      </c>
      <c r="N97" s="292" t="s">
        <v>12</v>
      </c>
      <c r="O97" s="292" t="s">
        <v>23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44533</v>
      </c>
      <c r="Z97" s="300" t="s">
        <v>205</v>
      </c>
      <c r="AA97" s="300">
        <v>44516</v>
      </c>
      <c r="AB97" s="300">
        <v>44516</v>
      </c>
      <c r="AC97" s="300">
        <v>44539</v>
      </c>
      <c r="AD97" s="300"/>
      <c r="AE97" s="300"/>
      <c r="AF97" s="356"/>
      <c r="AG97" s="300" t="str">
        <f>IFERROR(IF(VLOOKUP(功能_33[[#This Row],[功能代號]],E:Q,11,FALSE)=0,"",VLOOKUP(功能_33[[#This Row],[功能代號]],E:Q,11,FALSE)),"")</f>
        <v>宋郁宏</v>
      </c>
      <c r="AH97" s="300"/>
      <c r="AI97" s="300"/>
      <c r="AJ97" s="293"/>
      <c r="AK97" s="300"/>
      <c r="AL97" s="625" t="s">
        <v>3180</v>
      </c>
      <c r="AM97" s="220" t="s">
        <v>3179</v>
      </c>
      <c r="AN97" s="293" t="e">
        <f>VLOOKUP(功能_33[[#This Row],[功能代號]],需二審tmp!A:A,1,FALSE)</f>
        <v>#N/A</v>
      </c>
      <c r="AO97" s="357">
        <v>44523</v>
      </c>
      <c r="AQ97" s="588" t="str">
        <f t="shared" si="9"/>
        <v>4-4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22" t="str">
        <f>IFERROR(VLOOKUP(功能_33[[#This Row],[流程]],#REF!,1,FALSE),"")</f>
        <v/>
      </c>
    </row>
    <row r="98" spans="1:49" ht="14.25" customHeight="1" x14ac:dyDescent="0.3">
      <c r="C98" s="293" t="s">
        <v>101</v>
      </c>
      <c r="D98" s="293" t="s">
        <v>390</v>
      </c>
      <c r="E98" s="292" t="s">
        <v>409</v>
      </c>
      <c r="F98" s="293" t="s">
        <v>410</v>
      </c>
      <c r="G98" s="293"/>
      <c r="H98" s="292" t="s">
        <v>202</v>
      </c>
      <c r="I98" s="292" t="s">
        <v>203</v>
      </c>
      <c r="J98" s="226" t="s">
        <v>3095</v>
      </c>
      <c r="K98" s="300">
        <v>44448</v>
      </c>
      <c r="L98" s="300">
        <v>44448</v>
      </c>
      <c r="M98" s="300">
        <v>44523</v>
      </c>
      <c r="N98" s="292" t="s">
        <v>12</v>
      </c>
      <c r="O98" s="292" t="s">
        <v>23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44533</v>
      </c>
      <c r="Z98" s="300" t="s">
        <v>205</v>
      </c>
      <c r="AA98" s="300">
        <v>44516</v>
      </c>
      <c r="AB98" s="300">
        <v>44516</v>
      </c>
      <c r="AC98" s="300">
        <v>44539</v>
      </c>
      <c r="AD98" s="300"/>
      <c r="AE98" s="300"/>
      <c r="AF98" s="356"/>
      <c r="AG98" s="300" t="str">
        <f>IFERROR(IF(VLOOKUP(功能_33[[#This Row],[功能代號]],E:Q,11,FALSE)=0,"",VLOOKUP(功能_33[[#This Row],[功能代號]],E:Q,11,FALSE)),"")</f>
        <v>宋郁宏</v>
      </c>
      <c r="AH98" s="300"/>
      <c r="AI98" s="300"/>
      <c r="AJ98" s="293"/>
      <c r="AK98" s="300"/>
      <c r="AL98" s="228" t="s">
        <v>3138</v>
      </c>
      <c r="AM98" s="228" t="s">
        <v>3138</v>
      </c>
      <c r="AN98" s="293" t="e">
        <f>VLOOKUP(功能_33[[#This Row],[功能代號]],需二審tmp!A:A,1,FALSE)</f>
        <v>#N/A</v>
      </c>
      <c r="AO98" s="357">
        <v>44523</v>
      </c>
      <c r="AQ98" s="588" t="str">
        <f t="shared" si="9"/>
        <v>4-4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22" t="str">
        <f>IFERROR(VLOOKUP(功能_33[[#This Row],[流程]],#REF!,1,FALSE),"")</f>
        <v/>
      </c>
    </row>
    <row r="99" spans="1:49" ht="14.25" customHeight="1" x14ac:dyDescent="0.3">
      <c r="B99" s="293">
        <v>1</v>
      </c>
      <c r="C99" s="293" t="s">
        <v>100</v>
      </c>
      <c r="D99" s="360" t="s">
        <v>2961</v>
      </c>
      <c r="E99" s="292" t="s">
        <v>411</v>
      </c>
      <c r="F99" s="293" t="s">
        <v>412</v>
      </c>
      <c r="G99" s="293"/>
      <c r="H99" s="292" t="s">
        <v>202</v>
      </c>
      <c r="I99" s="292" t="s">
        <v>203</v>
      </c>
      <c r="J99" s="226" t="s">
        <v>321</v>
      </c>
      <c r="K99" s="300">
        <v>44452</v>
      </c>
      <c r="L99" s="300">
        <v>44452</v>
      </c>
      <c r="M99" s="300">
        <v>44452</v>
      </c>
      <c r="N99" s="292" t="s">
        <v>8</v>
      </c>
      <c r="O99" s="292" t="s">
        <v>24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44496</v>
      </c>
      <c r="Z99" s="300">
        <v>44488</v>
      </c>
      <c r="AA99" s="300">
        <v>44496</v>
      </c>
      <c r="AB99" s="300">
        <v>44496</v>
      </c>
      <c r="AC99" s="300">
        <v>44512</v>
      </c>
      <c r="AD99" s="300" t="s">
        <v>206</v>
      </c>
      <c r="AE99" s="300"/>
      <c r="AF99" s="356"/>
      <c r="AG99" s="300" t="str">
        <f>IFERROR(IF(VLOOKUP(功能_33[[#This Row],[功能代號]],E:Q,11,FALSE)=0,"",VLOOKUP(功能_33[[#This Row],[功能代號]],E:Q,11,FALSE)),"")</f>
        <v>邵淑微</v>
      </c>
      <c r="AH99" s="300"/>
      <c r="AI99" s="300"/>
      <c r="AJ99" s="293"/>
      <c r="AK99" s="300"/>
      <c r="AL99" s="292">
        <v>336</v>
      </c>
      <c r="AM99" s="293" t="s">
        <v>413</v>
      </c>
      <c r="AN99" s="293" t="e">
        <f>VLOOKUP(功能_33[[#This Row],[功能代號]],需二審tmp!A:A,1,FALSE)</f>
        <v>#N/A</v>
      </c>
      <c r="AO99" s="357">
        <v>44512</v>
      </c>
      <c r="AQ99" s="588" t="str">
        <f t="shared" si="9"/>
        <v>3-3</v>
      </c>
      <c r="AR99" s="590" t="str">
        <f t="shared" si="10"/>
        <v/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22" t="str">
        <f>IFERROR(VLOOKUP(功能_33[[#This Row],[流程]],#REF!,1,FALSE),"")</f>
        <v/>
      </c>
    </row>
    <row r="100" spans="1:49" ht="14.25" customHeight="1" x14ac:dyDescent="0.3">
      <c r="B100" s="293">
        <v>1</v>
      </c>
      <c r="C100" s="293" t="s">
        <v>100</v>
      </c>
      <c r="D100" s="360" t="s">
        <v>2961</v>
      </c>
      <c r="E100" s="292" t="s">
        <v>414</v>
      </c>
      <c r="F100" s="293" t="s">
        <v>415</v>
      </c>
      <c r="G100" s="293"/>
      <c r="H100" s="292" t="s">
        <v>202</v>
      </c>
      <c r="I100" s="292" t="s">
        <v>203</v>
      </c>
      <c r="J100" s="226" t="s">
        <v>3196</v>
      </c>
      <c r="K100" s="300">
        <v>44452</v>
      </c>
      <c r="L100" s="300">
        <v>44452</v>
      </c>
      <c r="M100" s="300">
        <f>IFERROR(IF(VLOOKUP(功能_33[[#This Row],[功能代號]],討論項目!A:H,8,FALSE)=0,"",VLOOKUP(功能_33[[#This Row],[功能代號]],討論項目!A:H,8,FALSE)),"")</f>
        <v>44487</v>
      </c>
      <c r="N100" s="292" t="s">
        <v>8</v>
      </c>
      <c r="O100" s="292" t="s">
        <v>24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44496</v>
      </c>
      <c r="Z100" s="300">
        <v>44488</v>
      </c>
      <c r="AA100" s="300">
        <v>44497</v>
      </c>
      <c r="AB100" s="300">
        <v>44497</v>
      </c>
      <c r="AC100" s="223" t="s">
        <v>3197</v>
      </c>
      <c r="AD100" s="300" t="s">
        <v>206</v>
      </c>
      <c r="AE100" s="300"/>
      <c r="AF100" s="356"/>
      <c r="AG100" s="300" t="str">
        <f>IFERROR(IF(VLOOKUP(功能_33[[#This Row],[功能代號]],E:Q,11,FALSE)=0,"",VLOOKUP(功能_33[[#This Row],[功能代號]],E:Q,11,FALSE)),"")</f>
        <v>邵淑微</v>
      </c>
      <c r="AH100" s="300"/>
      <c r="AI100" s="300"/>
      <c r="AJ100" s="293"/>
      <c r="AK100" s="300"/>
      <c r="AL100" s="292">
        <v>337</v>
      </c>
      <c r="AM100" s="293" t="s">
        <v>416</v>
      </c>
      <c r="AN100" s="293" t="str">
        <f>VLOOKUP(功能_33[[#This Row],[功能代號]],需二審tmp!A:A,1,FALSE)</f>
        <v>L3220</v>
      </c>
      <c r="AO100" s="357">
        <v>44512</v>
      </c>
      <c r="AQ100" s="588" t="str">
        <f t="shared" si="9"/>
        <v>3-3</v>
      </c>
      <c r="AR100" s="590" t="str">
        <f t="shared" si="10"/>
        <v/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22" t="str">
        <f>IFERROR(VLOOKUP(功能_33[[#This Row],[流程]],#REF!,1,FALSE),"")</f>
        <v/>
      </c>
    </row>
    <row r="101" spans="1:49" ht="14.25" customHeight="1" x14ac:dyDescent="0.3">
      <c r="C101" s="293" t="s">
        <v>101</v>
      </c>
      <c r="D101" s="227" t="s">
        <v>380</v>
      </c>
      <c r="E101" s="292" t="s">
        <v>417</v>
      </c>
      <c r="F101" s="293" t="s">
        <v>418</v>
      </c>
      <c r="G101" s="293" t="s">
        <v>419</v>
      </c>
      <c r="H101" s="292" t="s">
        <v>202</v>
      </c>
      <c r="I101" s="292" t="s">
        <v>213</v>
      </c>
      <c r="J101" s="226" t="s">
        <v>3095</v>
      </c>
      <c r="K101" s="300">
        <v>44481</v>
      </c>
      <c r="L101" s="300">
        <v>44484</v>
      </c>
      <c r="M101" s="300">
        <v>44533</v>
      </c>
      <c r="N101" s="292" t="s">
        <v>12</v>
      </c>
      <c r="O101" s="292" t="s">
        <v>18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44515</v>
      </c>
      <c r="AA101" s="300">
        <v>44523</v>
      </c>
      <c r="AB101" s="300">
        <v>44524</v>
      </c>
      <c r="AC101" s="300">
        <v>44539</v>
      </c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尹少玄</v>
      </c>
      <c r="AH101" s="300"/>
      <c r="AI101" s="300"/>
      <c r="AJ101" s="293"/>
      <c r="AL101" s="228" t="s">
        <v>3172</v>
      </c>
      <c r="AM101" s="228" t="s">
        <v>3172</v>
      </c>
      <c r="AN101" s="293" t="e">
        <f>VLOOKUP(功能_33[[#This Row],[功能代號]],需二審tmp!A:A,1,FALSE)</f>
        <v>#N/A</v>
      </c>
      <c r="AO101" s="357">
        <v>44533</v>
      </c>
      <c r="AQ101" s="588" t="str">
        <f t="shared" si="9"/>
        <v>4-1</v>
      </c>
      <c r="AR101" s="590" t="str">
        <f t="shared" si="10"/>
        <v/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22" t="str">
        <f>IFERROR(VLOOKUP(功能_33[[#This Row],[流程]],#REF!,1,FALSE),"")</f>
        <v/>
      </c>
    </row>
    <row r="102" spans="1:49" ht="14.25" customHeight="1" x14ac:dyDescent="0.3">
      <c r="C102" s="293" t="s">
        <v>101</v>
      </c>
      <c r="D102" s="227" t="s">
        <v>380</v>
      </c>
      <c r="E102" s="292" t="s">
        <v>420</v>
      </c>
      <c r="F102" s="293" t="s">
        <v>421</v>
      </c>
      <c r="G102" s="293" t="s">
        <v>419</v>
      </c>
      <c r="H102" s="292" t="s">
        <v>202</v>
      </c>
      <c r="I102" s="292" t="s">
        <v>213</v>
      </c>
      <c r="J102" s="226" t="s">
        <v>3095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18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44515</v>
      </c>
      <c r="AA102" s="300">
        <v>44523</v>
      </c>
      <c r="AB102" s="300">
        <v>44524</v>
      </c>
      <c r="AC102" s="300">
        <v>44539</v>
      </c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尹少玄</v>
      </c>
      <c r="AH102" s="300"/>
      <c r="AI102" s="300"/>
      <c r="AJ102" s="293"/>
      <c r="AL102" s="228" t="s">
        <v>3172</v>
      </c>
      <c r="AM102" s="228" t="s">
        <v>3172</v>
      </c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>4-1</v>
      </c>
      <c r="AR102" s="590" t="str">
        <f t="shared" si="10"/>
        <v/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22" t="str">
        <f>IFERROR(VLOOKUP(功能_33[[#This Row],[流程]],#REF!,1,FALSE),"")</f>
        <v/>
      </c>
    </row>
    <row r="103" spans="1:49" ht="14.25" customHeight="1" x14ac:dyDescent="0.3">
      <c r="C103" s="293" t="s">
        <v>101</v>
      </c>
      <c r="D103" s="227" t="s">
        <v>422</v>
      </c>
      <c r="E103" s="292" t="s">
        <v>423</v>
      </c>
      <c r="F103" s="293" t="s">
        <v>424</v>
      </c>
      <c r="G103" s="293" t="s">
        <v>419</v>
      </c>
      <c r="H103" s="292" t="s">
        <v>202</v>
      </c>
      <c r="I103" s="292" t="s">
        <v>213</v>
      </c>
      <c r="J103" s="226" t="s">
        <v>3095</v>
      </c>
      <c r="K103" s="300">
        <v>44481</v>
      </c>
      <c r="L103" s="300">
        <v>44484</v>
      </c>
      <c r="M103" s="300">
        <v>44523</v>
      </c>
      <c r="N103" s="292" t="s">
        <v>12</v>
      </c>
      <c r="O103" s="292" t="s">
        <v>22</v>
      </c>
      <c r="T103" s="292"/>
      <c r="V103" s="292"/>
      <c r="W103" s="292"/>
      <c r="X103" s="293" t="str">
        <f>VLOOKUP(功能_33[[#This Row],[User]],SKL放款!A:G,7,FALSE)</f>
        <v>放款服務課</v>
      </c>
      <c r="Y103" s="300">
        <v>44533</v>
      </c>
      <c r="Z103" s="300">
        <v>44523</v>
      </c>
      <c r="AA103" s="300">
        <v>44523</v>
      </c>
      <c r="AB103" s="300">
        <v>44525</v>
      </c>
      <c r="AC103" s="300">
        <v>44539</v>
      </c>
      <c r="AD103" s="300"/>
      <c r="AE103" s="300"/>
      <c r="AF103" s="300"/>
      <c r="AG103" s="300" t="str">
        <f>IFERROR(IF(VLOOKUP(功能_33[[#This Row],[功能代號]],E:Q,11,FALSE)=0,"",VLOOKUP(功能_33[[#This Row],[功能代號]],E:Q,11,FALSE)),"")</f>
        <v>許慧玉</v>
      </c>
      <c r="AH103" s="300"/>
      <c r="AI103" s="300"/>
      <c r="AJ103" s="293"/>
      <c r="AL103" s="292" t="s">
        <v>3112</v>
      </c>
      <c r="AM103" s="292" t="s">
        <v>3112</v>
      </c>
      <c r="AN103" s="293" t="e">
        <f>VLOOKUP(功能_33[[#This Row],[功能代號]],需二審tmp!A:A,1,FALSE)</f>
        <v>#N/A</v>
      </c>
      <c r="AO103" s="357">
        <v>44523</v>
      </c>
      <c r="AQ103" s="588" t="str">
        <f t="shared" si="9"/>
        <v>4-2</v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/>
      </c>
      <c r="AW103" s="622" t="str">
        <f>IFERROR(VLOOKUP(功能_33[[#This Row],[流程]],#REF!,1,FALSE),"")</f>
        <v/>
      </c>
    </row>
    <row r="104" spans="1:49" ht="14.25" customHeight="1" x14ac:dyDescent="0.3">
      <c r="C104" s="293" t="s">
        <v>101</v>
      </c>
      <c r="D104" s="227" t="s">
        <v>422</v>
      </c>
      <c r="E104" s="292" t="s">
        <v>425</v>
      </c>
      <c r="F104" s="293" t="s">
        <v>426</v>
      </c>
      <c r="G104" s="293" t="s">
        <v>419</v>
      </c>
      <c r="H104" s="292" t="s">
        <v>202</v>
      </c>
      <c r="I104" s="292" t="s">
        <v>213</v>
      </c>
      <c r="J104" s="226" t="s">
        <v>3095</v>
      </c>
      <c r="K104" s="300">
        <v>44481</v>
      </c>
      <c r="L104" s="300">
        <v>44484</v>
      </c>
      <c r="M104" s="300">
        <v>44523</v>
      </c>
      <c r="N104" s="292" t="s">
        <v>12</v>
      </c>
      <c r="O104" s="292" t="s">
        <v>22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44533</v>
      </c>
      <c r="Z104" s="300">
        <v>44523</v>
      </c>
      <c r="AA104" s="300">
        <v>44523</v>
      </c>
      <c r="AB104" s="300">
        <v>44525</v>
      </c>
      <c r="AC104" s="300">
        <v>44539</v>
      </c>
      <c r="AD104" s="300"/>
      <c r="AE104" s="300"/>
      <c r="AF104" s="300"/>
      <c r="AG104" s="300" t="str">
        <f>IFERROR(IF(VLOOKUP(功能_33[[#This Row],[功能代號]],E:Q,11,FALSE)=0,"",VLOOKUP(功能_33[[#This Row],[功能代號]],E:Q,11,FALSE)),"")</f>
        <v>許慧玉</v>
      </c>
      <c r="AH104" s="300"/>
      <c r="AI104" s="300"/>
      <c r="AJ104" s="293"/>
      <c r="AL104" s="292" t="s">
        <v>3112</v>
      </c>
      <c r="AM104" s="292" t="s">
        <v>3112</v>
      </c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>4-2</v>
      </c>
      <c r="AR104" s="590" t="str">
        <f t="shared" si="10"/>
        <v/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22" t="str">
        <f>IFERROR(VLOOKUP(功能_33[[#This Row],[流程]],#REF!,1,FALSE),"")</f>
        <v/>
      </c>
    </row>
    <row r="105" spans="1:49" ht="14.25" customHeight="1" x14ac:dyDescent="0.3">
      <c r="A105" s="618">
        <v>44538</v>
      </c>
      <c r="C105" s="293" t="s">
        <v>103</v>
      </c>
      <c r="D105" s="293" t="s">
        <v>2936</v>
      </c>
      <c r="E105" s="292" t="s">
        <v>427</v>
      </c>
      <c r="F105" s="293" t="s">
        <v>428</v>
      </c>
      <c r="G105" s="293"/>
      <c r="H105" s="292" t="s">
        <v>202</v>
      </c>
      <c r="I105" s="292" t="s">
        <v>325</v>
      </c>
      <c r="J105" s="226" t="s">
        <v>429</v>
      </c>
      <c r="K105" s="300">
        <v>44452</v>
      </c>
      <c r="L105" s="300">
        <v>44452</v>
      </c>
      <c r="M105" s="300"/>
      <c r="N105" s="292" t="s">
        <v>12</v>
      </c>
      <c r="O105" s="292" t="s">
        <v>181</v>
      </c>
      <c r="T105" s="292"/>
      <c r="V105" s="292"/>
      <c r="W105" s="292"/>
      <c r="X105" s="293" t="str">
        <f>VLOOKUP(功能_33[[#This Row],[User]],SKL放款!A:G,7,FALSE)</f>
        <v>放款服務課</v>
      </c>
      <c r="Y105" s="300"/>
      <c r="Z105" s="300" t="s">
        <v>142</v>
      </c>
      <c r="AA105" s="300"/>
      <c r="AB105" s="300"/>
      <c r="AC105" s="300"/>
      <c r="AD105" s="300"/>
      <c r="AE105" s="300"/>
      <c r="AF105" s="356"/>
      <c r="AG105" s="300" t="str">
        <f>IFERROR(IF(VLOOKUP(功能_33[[#This Row],[功能代號]],E:Q,11,FALSE)=0,"",VLOOKUP(功能_33[[#This Row],[功能代號]],E:Q,11,FALSE)),"")</f>
        <v>陳政皓</v>
      </c>
      <c r="AH105" s="300"/>
      <c r="AI105" s="300"/>
      <c r="AJ105" s="293"/>
      <c r="AK105" s="225" t="s">
        <v>430</v>
      </c>
      <c r="AN105" s="293" t="str">
        <f>VLOOKUP(功能_33[[#This Row],[功能代號]],需二審tmp!A:A,1,FALSE)</f>
        <v>L6101</v>
      </c>
      <c r="AO105" s="357">
        <v>44533</v>
      </c>
      <c r="AQ105" s="588" t="str">
        <f t="shared" si="9"/>
        <v/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>6-1</v>
      </c>
      <c r="AW105" s="622" t="str">
        <f>IFERROR(VLOOKUP(功能_33[[#This Row],[流程]],#REF!,1,FALSE),"")</f>
        <v/>
      </c>
    </row>
    <row r="106" spans="1:49" ht="14.25" customHeight="1" x14ac:dyDescent="0.3">
      <c r="C106" s="293" t="s">
        <v>101</v>
      </c>
      <c r="D106" s="293" t="s">
        <v>431</v>
      </c>
      <c r="E106" s="292" t="s">
        <v>432</v>
      </c>
      <c r="F106" s="293" t="s">
        <v>433</v>
      </c>
      <c r="G106" s="293"/>
      <c r="H106" s="292" t="s">
        <v>202</v>
      </c>
      <c r="I106" s="292" t="s">
        <v>203</v>
      </c>
      <c r="J106" s="226" t="s">
        <v>3095</v>
      </c>
      <c r="K106" s="300">
        <v>44452</v>
      </c>
      <c r="L106" s="300">
        <v>44452</v>
      </c>
      <c r="M106" s="300">
        <v>44372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 t="s">
        <v>205</v>
      </c>
      <c r="AA106" s="300">
        <v>44525</v>
      </c>
      <c r="AB106" s="300">
        <v>44524</v>
      </c>
      <c r="AC106" s="300">
        <v>44539</v>
      </c>
      <c r="AD106" s="300"/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309" t="s">
        <v>3139</v>
      </c>
      <c r="AM106" s="220" t="s">
        <v>3140</v>
      </c>
      <c r="AN106" s="293" t="e">
        <f>VLOOKUP(功能_33[[#This Row],[功能代號]],需二審tmp!A:A,1,FALSE)</f>
        <v>#N/A</v>
      </c>
      <c r="AO106" s="357">
        <v>44523</v>
      </c>
      <c r="AQ106" s="588" t="str">
        <f t="shared" si="9"/>
        <v>4-7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22" t="str">
        <f>IFERROR(VLOOKUP(功能_33[[#This Row],[流程]],#REF!,1,FALSE),"")</f>
        <v/>
      </c>
    </row>
    <row r="107" spans="1:49" ht="14.25" customHeight="1" x14ac:dyDescent="0.3">
      <c r="B107" s="293">
        <v>1</v>
      </c>
      <c r="C107" s="293" t="s">
        <v>100</v>
      </c>
      <c r="D107" s="360" t="s">
        <v>2961</v>
      </c>
      <c r="E107" s="292" t="s">
        <v>434</v>
      </c>
      <c r="F107" s="293" t="s">
        <v>435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>
        <v>338</v>
      </c>
      <c r="AM107" s="293" t="s">
        <v>436</v>
      </c>
      <c r="AN107" s="293" t="str">
        <f>VLOOKUP(功能_33[[#This Row],[功能代號]],需二審tmp!A:A,1,FALSE)</f>
        <v>L3007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22" t="str">
        <f>IFERROR(VLOOKUP(功能_33[[#This Row],[流程]],#REF!,1,FALSE),"")</f>
        <v/>
      </c>
    </row>
    <row r="108" spans="1:49" ht="43.75" customHeight="1" x14ac:dyDescent="0.3">
      <c r="B108" s="293">
        <v>1</v>
      </c>
      <c r="C108" s="293" t="s">
        <v>100</v>
      </c>
      <c r="D108" s="360" t="s">
        <v>2961</v>
      </c>
      <c r="E108" s="292" t="s">
        <v>437</v>
      </c>
      <c r="F108" s="293" t="s">
        <v>438</v>
      </c>
      <c r="G108" s="293"/>
      <c r="H108" s="292" t="s">
        <v>202</v>
      </c>
      <c r="I108" s="292" t="s">
        <v>203</v>
      </c>
      <c r="J108" s="226" t="s">
        <v>321</v>
      </c>
      <c r="K108" s="300">
        <v>44452</v>
      </c>
      <c r="L108" s="300">
        <v>44452</v>
      </c>
      <c r="M108" s="300">
        <f>IFERROR(IF(VLOOKUP(功能_33[[#This Row],[功能代號]],討論項目!A:H,8,FALSE)=0,"",VLOOKUP(功能_33[[#This Row],[功能代號]],討論項目!A:H,8,FALSE)),"")</f>
        <v>44487</v>
      </c>
      <c r="N108" s="292" t="s">
        <v>8</v>
      </c>
      <c r="O108" s="292" t="s">
        <v>24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44496</v>
      </c>
      <c r="Z108" s="300">
        <v>44488</v>
      </c>
      <c r="AA108" s="300">
        <v>44496</v>
      </c>
      <c r="AB108" s="300">
        <v>44496</v>
      </c>
      <c r="AC108" s="300">
        <v>44512</v>
      </c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邵淑微</v>
      </c>
      <c r="AH108" s="300"/>
      <c r="AI108" s="300"/>
      <c r="AJ108" s="293"/>
      <c r="AK108" s="300"/>
      <c r="AL108" s="309" t="s">
        <v>3183</v>
      </c>
      <c r="AM108" s="220" t="s">
        <v>3184</v>
      </c>
      <c r="AN108" s="293" t="str">
        <f>VLOOKUP(功能_33[[#This Row],[功能代號]],需二審tmp!A:A,1,FALSE)</f>
        <v>L3009</v>
      </c>
      <c r="AO108" s="357">
        <v>44512</v>
      </c>
      <c r="AQ108" s="588" t="str">
        <f t="shared" si="9"/>
        <v>3-3</v>
      </c>
      <c r="AR108" s="590" t="str">
        <f t="shared" si="10"/>
        <v/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22" t="str">
        <f>IFERROR(VLOOKUP(功能_33[[#This Row],[流程]],#REF!,1,FALSE),"")</f>
        <v/>
      </c>
    </row>
    <row r="109" spans="1:49" ht="14.25" customHeight="1" x14ac:dyDescent="0.3">
      <c r="B109" s="293">
        <v>1</v>
      </c>
      <c r="C109" s="293" t="s">
        <v>100</v>
      </c>
      <c r="D109" s="360" t="s">
        <v>2961</v>
      </c>
      <c r="E109" s="292" t="s">
        <v>439</v>
      </c>
      <c r="F109" s="293" t="s">
        <v>440</v>
      </c>
      <c r="G109" s="293"/>
      <c r="H109" s="292" t="s">
        <v>202</v>
      </c>
      <c r="I109" s="292" t="s">
        <v>203</v>
      </c>
      <c r="J109" s="226" t="s">
        <v>321</v>
      </c>
      <c r="K109" s="300">
        <v>44452</v>
      </c>
      <c r="L109" s="300">
        <v>44452</v>
      </c>
      <c r="M109" s="300">
        <f>IFERROR(IF(VLOOKUP(功能_33[[#This Row],[功能代號]],討論項目!A:H,8,FALSE)=0,"",VLOOKUP(功能_33[[#This Row],[功能代號]],討論項目!A:H,8,FALSE)),"")</f>
        <v>44487</v>
      </c>
      <c r="N109" s="292" t="s">
        <v>8</v>
      </c>
      <c r="O109" s="292" t="s">
        <v>24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44496</v>
      </c>
      <c r="Z109" s="300">
        <v>44488</v>
      </c>
      <c r="AA109" s="300">
        <v>44496</v>
      </c>
      <c r="AB109" s="300">
        <v>44496</v>
      </c>
      <c r="AC109" s="300">
        <v>44512</v>
      </c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邵淑微</v>
      </c>
      <c r="AH109" s="300"/>
      <c r="AI109" s="300"/>
      <c r="AJ109" s="293"/>
      <c r="AK109" s="300"/>
      <c r="AL109" s="292" t="s">
        <v>199</v>
      </c>
      <c r="AN109" s="293" t="str">
        <f>VLOOKUP(功能_33[[#This Row],[功能代號]],需二審tmp!A:A,1,FALSE)</f>
        <v>L3943</v>
      </c>
      <c r="AO109" s="357">
        <v>44512</v>
      </c>
      <c r="AQ109" s="588" t="str">
        <f t="shared" si="9"/>
        <v>3-3</v>
      </c>
      <c r="AR109" s="590" t="str">
        <f t="shared" si="10"/>
        <v/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22" t="str">
        <f>IFERROR(VLOOKUP(功能_33[[#This Row],[流程]],#REF!,1,FALSE),"")</f>
        <v/>
      </c>
    </row>
    <row r="110" spans="1:49" ht="14.25" customHeight="1" x14ac:dyDescent="0.3">
      <c r="C110" s="293" t="s">
        <v>99</v>
      </c>
      <c r="D110" s="293" t="s">
        <v>2967</v>
      </c>
      <c r="E110" s="292" t="s">
        <v>441</v>
      </c>
      <c r="F110" s="293" t="s">
        <v>442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443</v>
      </c>
      <c r="AM110" s="293" t="s">
        <v>444</v>
      </c>
      <c r="AN110" s="293" t="str">
        <f>VLOOKUP(功能_33[[#This Row],[功能代號]],需二審tmp!A:A,1,FALSE)</f>
        <v>L2061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22" t="str">
        <f>IFERROR(VLOOKUP(功能_33[[#This Row],[流程]],#REF!,1,FALSE),"")</f>
        <v/>
      </c>
    </row>
    <row r="111" spans="1:49" ht="14.25" customHeight="1" x14ac:dyDescent="0.3">
      <c r="C111" s="293" t="s">
        <v>99</v>
      </c>
      <c r="D111" s="293" t="s">
        <v>2967</v>
      </c>
      <c r="E111" s="292" t="s">
        <v>445</v>
      </c>
      <c r="F111" s="293" t="s">
        <v>446</v>
      </c>
      <c r="G111" s="293"/>
      <c r="H111" s="292" t="s">
        <v>202</v>
      </c>
      <c r="I111" s="292" t="s">
        <v>213</v>
      </c>
      <c r="J111" s="226" t="s">
        <v>236</v>
      </c>
      <c r="K111" s="300">
        <v>44453</v>
      </c>
      <c r="L111" s="300">
        <v>44453</v>
      </c>
      <c r="M111" s="300">
        <f>IFERROR(IF(VLOOKUP(功能_33[[#This Row],[功能代號]],討論項目!A:H,8,FALSE)=0,"",VLOOKUP(功能_33[[#This Row],[功能代號]],討論項目!A:H,8,FALSE)),"")</f>
        <v>44461</v>
      </c>
      <c r="N111" s="292" t="s">
        <v>12</v>
      </c>
      <c r="O111" s="292" t="s">
        <v>11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>
        <v>44470</v>
      </c>
      <c r="AA111" s="300">
        <f>IF(功能_33[[#This Row],[URS交二審]]=0,"",功能_33[[#This Row],[URS交二審]]+7)</f>
        <v>44477</v>
      </c>
      <c r="AB111" s="300">
        <f>IF(功能_33[[#This Row],[URS交二審]]=0,"",功能_33[[#This Row],[URS交二審]]+7)</f>
        <v>44477</v>
      </c>
      <c r="AC111" s="300"/>
      <c r="AD111" s="300" t="s">
        <v>206</v>
      </c>
      <c r="AE111" s="300"/>
      <c r="AF111" s="356"/>
      <c r="AG111" s="300" t="str">
        <f>IFERROR(IF(VLOOKUP(功能_33[[#This Row],[功能代號]],E:Q,11,FALSE)=0,"",VLOOKUP(功能_33[[#This Row],[功能代號]],E:Q,11,FALSE)),"")</f>
        <v>蔡珮瑜</v>
      </c>
      <c r="AH111" s="300"/>
      <c r="AI111" s="300"/>
      <c r="AJ111" s="293"/>
      <c r="AK111" s="300"/>
      <c r="AL111" s="292" t="s">
        <v>443</v>
      </c>
      <c r="AM111" s="293" t="s">
        <v>447</v>
      </c>
      <c r="AN111" s="293" t="str">
        <f>VLOOKUP(功能_33[[#This Row],[功能代號]],需二審tmp!A:A,1,FALSE)</f>
        <v>L2670</v>
      </c>
      <c r="AO111" s="357">
        <v>44523</v>
      </c>
      <c r="AQ111" s="588" t="str">
        <f t="shared" si="9"/>
        <v/>
      </c>
      <c r="AR111" s="590" t="str">
        <f t="shared" si="10"/>
        <v>2-9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22" t="str">
        <f>IFERROR(VLOOKUP(功能_33[[#This Row],[流程]],#REF!,1,FALSE),"")</f>
        <v/>
      </c>
    </row>
    <row r="112" spans="1:49" ht="14.25" customHeight="1" x14ac:dyDescent="0.3">
      <c r="C112" s="293" t="s">
        <v>99</v>
      </c>
      <c r="D112" s="293" t="s">
        <v>2967</v>
      </c>
      <c r="E112" s="292" t="s">
        <v>448</v>
      </c>
      <c r="F112" s="293" t="s">
        <v>449</v>
      </c>
      <c r="G112" s="293"/>
      <c r="H112" s="292" t="s">
        <v>202</v>
      </c>
      <c r="I112" s="292" t="s">
        <v>213</v>
      </c>
      <c r="J112" s="226" t="s">
        <v>236</v>
      </c>
      <c r="K112" s="300">
        <v>44453</v>
      </c>
      <c r="L112" s="300">
        <v>44453</v>
      </c>
      <c r="M112" s="300">
        <f>IFERROR(IF(VLOOKUP(功能_33[[#This Row],[功能代號]],討論項目!A:H,8,FALSE)=0,"",VLOOKUP(功能_33[[#This Row],[功能代號]],討論項目!A:H,8,FALSE)),"")</f>
        <v>44461</v>
      </c>
      <c r="N112" s="292" t="s">
        <v>12</v>
      </c>
      <c r="O112" s="292" t="s">
        <v>11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>
        <v>44470</v>
      </c>
      <c r="AA112" s="300">
        <f>IF(功能_33[[#This Row],[URS交二審]]=0,"",功能_33[[#This Row],[URS交二審]]+7)</f>
        <v>44477</v>
      </c>
      <c r="AB112" s="300">
        <f>IF(功能_33[[#This Row],[URS交二審]]=0,"",功能_33[[#This Row],[URS交二審]]+7)</f>
        <v>44477</v>
      </c>
      <c r="AC112" s="300"/>
      <c r="AD112" s="300" t="s">
        <v>206</v>
      </c>
      <c r="AE112" s="300"/>
      <c r="AF112" s="356"/>
      <c r="AG112" s="300" t="str">
        <f>IFERROR(IF(VLOOKUP(功能_33[[#This Row],[功能代號]],E:Q,11,FALSE)=0,"",VLOOKUP(功能_33[[#This Row],[功能代號]],E:Q,11,FALSE)),"")</f>
        <v>蔡珮瑜</v>
      </c>
      <c r="AH112" s="300"/>
      <c r="AI112" s="300"/>
      <c r="AJ112" s="293"/>
      <c r="AK112" s="300"/>
      <c r="AL112" s="292" t="s">
        <v>450</v>
      </c>
      <c r="AM112" s="293" t="s">
        <v>444</v>
      </c>
      <c r="AN112" s="293" t="str">
        <f>VLOOKUP(功能_33[[#This Row],[功能代號]],需二審tmp!A:A,1,FALSE)</f>
        <v>L2062</v>
      </c>
      <c r="AO112" s="357">
        <v>44523</v>
      </c>
      <c r="AQ112" s="588" t="str">
        <f t="shared" si="9"/>
        <v/>
      </c>
      <c r="AR112" s="590" t="str">
        <f t="shared" si="10"/>
        <v>2-9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22" t="str">
        <f>IFERROR(VLOOKUP(功能_33[[#This Row],[流程]],#REF!,1,FALSE),"")</f>
        <v/>
      </c>
    </row>
    <row r="113" spans="1:49" ht="14.25" customHeight="1" x14ac:dyDescent="0.3">
      <c r="C113" s="293" t="s">
        <v>101</v>
      </c>
      <c r="D113" s="293" t="s">
        <v>451</v>
      </c>
      <c r="E113" s="292" t="s">
        <v>452</v>
      </c>
      <c r="F113" s="293" t="s">
        <v>453</v>
      </c>
      <c r="G113" s="293"/>
      <c r="H113" s="292" t="s">
        <v>202</v>
      </c>
      <c r="I113" s="292" t="s">
        <v>2898</v>
      </c>
      <c r="J113" s="226" t="s">
        <v>3095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205</v>
      </c>
      <c r="AA113" s="300">
        <v>44524</v>
      </c>
      <c r="AB113" s="300">
        <v>44524</v>
      </c>
      <c r="AC113" s="300">
        <v>44539</v>
      </c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3112</v>
      </c>
      <c r="AM113" s="292" t="s">
        <v>3112</v>
      </c>
      <c r="AN113" s="293" t="e">
        <f>VLOOKUP(功能_33[[#This Row],[功能代號]],需二審tmp!A:A,1,FALSE)</f>
        <v>#N/A</v>
      </c>
      <c r="AO113" s="357">
        <v>44523</v>
      </c>
      <c r="AQ113" s="588" t="str">
        <f t="shared" si="9"/>
        <v>4-6</v>
      </c>
      <c r="AR113" s="590" t="str">
        <f t="shared" si="10"/>
        <v/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22" t="str">
        <f>IFERROR(VLOOKUP(功能_33[[#This Row],[流程]],#REF!,1,FALSE),"")</f>
        <v/>
      </c>
    </row>
    <row r="114" spans="1:49" ht="14.25" customHeight="1" x14ac:dyDescent="0.3">
      <c r="C114" s="293" t="s">
        <v>101</v>
      </c>
      <c r="D114" s="293" t="s">
        <v>451</v>
      </c>
      <c r="E114" s="292" t="s">
        <v>454</v>
      </c>
      <c r="F114" s="293" t="s">
        <v>455</v>
      </c>
      <c r="G114" s="293"/>
      <c r="H114" s="292" t="s">
        <v>202</v>
      </c>
      <c r="I114" s="292" t="s">
        <v>2898</v>
      </c>
      <c r="J114" s="226" t="s">
        <v>3095</v>
      </c>
      <c r="K114" s="300">
        <v>44455</v>
      </c>
      <c r="L114" s="300">
        <v>44455</v>
      </c>
      <c r="M114" s="300">
        <v>44533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2857</v>
      </c>
      <c r="AA114" s="300">
        <v>44524</v>
      </c>
      <c r="AB114" s="300">
        <v>44524</v>
      </c>
      <c r="AC114" s="300">
        <v>44539</v>
      </c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225">
        <f>功能_33[[#This Row],[實際展示]]</f>
        <v>44455</v>
      </c>
      <c r="AL114" s="292" t="s">
        <v>3098</v>
      </c>
      <c r="AM114" s="293" t="s">
        <v>3096</v>
      </c>
      <c r="AN114" s="293" t="str">
        <f>VLOOKUP(功能_33[[#This Row],[功能代號]],需二審tmp!A:A,1,FALSE)</f>
        <v>L4610</v>
      </c>
      <c r="AO114" s="357">
        <v>44533</v>
      </c>
      <c r="AQ114" s="588" t="str">
        <f t="shared" si="9"/>
        <v>4-6</v>
      </c>
      <c r="AR114" s="590" t="str">
        <f t="shared" si="10"/>
        <v/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22" t="str">
        <f>IFERROR(VLOOKUP(功能_33[[#This Row],[流程]],#REF!,1,FALSE),"")</f>
        <v/>
      </c>
    </row>
    <row r="115" spans="1:49" ht="14.25" customHeight="1" x14ac:dyDescent="0.3">
      <c r="C115" s="293" t="s">
        <v>101</v>
      </c>
      <c r="D115" s="293" t="s">
        <v>451</v>
      </c>
      <c r="E115" s="292" t="s">
        <v>456</v>
      </c>
      <c r="F115" s="293" t="s">
        <v>457</v>
      </c>
      <c r="G115" s="293"/>
      <c r="H115" s="292" t="s">
        <v>202</v>
      </c>
      <c r="I115" s="292" t="s">
        <v>2898</v>
      </c>
      <c r="J115" s="226" t="s">
        <v>3095</v>
      </c>
      <c r="K115" s="300">
        <v>44455</v>
      </c>
      <c r="L115" s="300">
        <v>44455</v>
      </c>
      <c r="M115" s="300">
        <v>44523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>
        <v>44539</v>
      </c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300"/>
      <c r="AL115" s="292" t="s">
        <v>3100</v>
      </c>
      <c r="AM115" s="293" t="s">
        <v>3099</v>
      </c>
      <c r="AN115" s="293" t="str">
        <f>VLOOKUP(功能_33[[#This Row],[功能代號]],需二審tmp!A:A,1,FALSE)</f>
        <v>L4600</v>
      </c>
      <c r="AO115" s="357">
        <v>44523</v>
      </c>
      <c r="AQ115" s="588" t="str">
        <f t="shared" si="9"/>
        <v>4-6</v>
      </c>
      <c r="AR115" s="590" t="str">
        <f t="shared" si="10"/>
        <v/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22" t="str">
        <f>IFERROR(VLOOKUP(功能_33[[#This Row],[流程]],#REF!,1,FALSE),"")</f>
        <v/>
      </c>
    </row>
    <row r="116" spans="1:49" ht="42" customHeight="1" x14ac:dyDescent="0.3">
      <c r="C116" s="293" t="s">
        <v>101</v>
      </c>
      <c r="D116" s="293" t="s">
        <v>451</v>
      </c>
      <c r="E116" s="292" t="s">
        <v>458</v>
      </c>
      <c r="F116" s="293" t="s">
        <v>459</v>
      </c>
      <c r="G116" s="293"/>
      <c r="H116" s="292" t="s">
        <v>202</v>
      </c>
      <c r="I116" s="292" t="s">
        <v>2898</v>
      </c>
      <c r="J116" s="226" t="s">
        <v>3095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142</v>
      </c>
      <c r="AA116" s="300">
        <v>44524</v>
      </c>
      <c r="AB116" s="300">
        <v>44524</v>
      </c>
      <c r="AC116" s="300">
        <v>44539</v>
      </c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309" t="s">
        <v>3102</v>
      </c>
      <c r="AM116" s="220" t="s">
        <v>3101</v>
      </c>
      <c r="AN116" s="293" t="str">
        <f>VLOOKUP(功能_33[[#This Row],[功能代號]],需二審tmp!A:A,1,FALSE)</f>
        <v>L4601</v>
      </c>
      <c r="AO116" s="357">
        <v>44523</v>
      </c>
      <c r="AQ116" s="588" t="str">
        <f t="shared" si="9"/>
        <v>4-6</v>
      </c>
      <c r="AR116" s="590" t="str">
        <f t="shared" si="10"/>
        <v/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22" t="str">
        <f>IFERROR(VLOOKUP(功能_33[[#This Row],[流程]],#REF!,1,FALSE),"")</f>
        <v/>
      </c>
    </row>
    <row r="117" spans="1:49" ht="14.25" customHeight="1" x14ac:dyDescent="0.3">
      <c r="C117" s="293" t="s">
        <v>101</v>
      </c>
      <c r="D117" s="293" t="s">
        <v>451</v>
      </c>
      <c r="E117" s="292" t="s">
        <v>460</v>
      </c>
      <c r="F117" s="293" t="s">
        <v>461</v>
      </c>
      <c r="G117" s="293"/>
      <c r="H117" s="292" t="s">
        <v>202</v>
      </c>
      <c r="I117" s="292" t="s">
        <v>2898</v>
      </c>
      <c r="J117" s="226" t="s">
        <v>3095</v>
      </c>
      <c r="K117" s="300">
        <v>44455</v>
      </c>
      <c r="L117" s="300">
        <v>44455</v>
      </c>
      <c r="M117" s="300">
        <v>44533</v>
      </c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>
        <v>44533</v>
      </c>
      <c r="Z117" s="300" t="s">
        <v>142</v>
      </c>
      <c r="AA117" s="300">
        <v>44524</v>
      </c>
      <c r="AB117" s="300">
        <v>44524</v>
      </c>
      <c r="AC117" s="300">
        <v>44539</v>
      </c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225">
        <f>功能_33[[#This Row],[實際展示]]</f>
        <v>44455</v>
      </c>
      <c r="AL117" s="292" t="s">
        <v>3097</v>
      </c>
      <c r="AM117" s="293" t="s">
        <v>3096</v>
      </c>
      <c r="AN117" s="293" t="str">
        <f>VLOOKUP(功能_33[[#This Row],[功能代號]],需二審tmp!A:A,1,FALSE)</f>
        <v>L4611</v>
      </c>
      <c r="AO117" s="357">
        <v>44533</v>
      </c>
      <c r="AQ117" s="588" t="str">
        <f t="shared" si="9"/>
        <v>4-6</v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/>
      </c>
      <c r="AW117" s="622" t="str">
        <f>IFERROR(VLOOKUP(功能_33[[#This Row],[流程]],#REF!,1,FALSE),"")</f>
        <v/>
      </c>
    </row>
    <row r="118" spans="1:49" ht="14.25" customHeight="1" x14ac:dyDescent="0.3">
      <c r="C118" s="293" t="s">
        <v>101</v>
      </c>
      <c r="D118" s="293" t="s">
        <v>451</v>
      </c>
      <c r="E118" s="292" t="s">
        <v>462</v>
      </c>
      <c r="F118" s="293" t="s">
        <v>463</v>
      </c>
      <c r="G118" s="293"/>
      <c r="H118" s="292" t="s">
        <v>202</v>
      </c>
      <c r="I118" s="292" t="s">
        <v>2898</v>
      </c>
      <c r="J118" s="226" t="s">
        <v>3095</v>
      </c>
      <c r="K118" s="300">
        <v>44455</v>
      </c>
      <c r="L118" s="300">
        <v>44455</v>
      </c>
      <c r="M118" s="300">
        <v>44523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205</v>
      </c>
      <c r="AA118" s="300">
        <v>44524</v>
      </c>
      <c r="AB118" s="300">
        <v>44524</v>
      </c>
      <c r="AC118" s="300">
        <v>44539</v>
      </c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300"/>
      <c r="AL118" s="292" t="s">
        <v>3104</v>
      </c>
      <c r="AM118" s="293" t="s">
        <v>3103</v>
      </c>
      <c r="AN118" s="293" t="e">
        <f>VLOOKUP(功能_33[[#This Row],[功能代號]],需二審tmp!A:A,1,FALSE)</f>
        <v>#N/A</v>
      </c>
      <c r="AO118" s="357">
        <v>44523</v>
      </c>
      <c r="AQ118" s="588" t="str">
        <f t="shared" si="9"/>
        <v>4-6</v>
      </c>
      <c r="AR118" s="590" t="str">
        <f t="shared" si="10"/>
        <v/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22" t="str">
        <f>IFERROR(VLOOKUP(功能_33[[#This Row],[流程]],#REF!,1,FALSE),"")</f>
        <v/>
      </c>
    </row>
    <row r="119" spans="1:49" ht="14.25" customHeight="1" x14ac:dyDescent="0.3">
      <c r="A119" s="618">
        <v>44547</v>
      </c>
      <c r="C119" s="293" t="s">
        <v>101</v>
      </c>
      <c r="D119" s="293" t="s">
        <v>451</v>
      </c>
      <c r="E119" s="292" t="s">
        <v>464</v>
      </c>
      <c r="F119" s="293" t="s">
        <v>465</v>
      </c>
      <c r="G119" s="293"/>
      <c r="H119" s="292" t="s">
        <v>202</v>
      </c>
      <c r="I119" s="292" t="s">
        <v>2898</v>
      </c>
      <c r="J119" s="226" t="s">
        <v>3095</v>
      </c>
      <c r="K119" s="300">
        <v>44455</v>
      </c>
      <c r="L119" s="300">
        <v>44455</v>
      </c>
      <c r="M119" s="300"/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/>
      <c r="Z119" s="300" t="s">
        <v>142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3106</v>
      </c>
      <c r="AM119" s="293" t="s">
        <v>3105</v>
      </c>
      <c r="AN119" s="293" t="str">
        <f>VLOOKUP(功能_33[[#This Row],[功能代號]],需二審tmp!A:A,1,FALSE)</f>
        <v>L4603</v>
      </c>
      <c r="AQ119" s="588" t="str">
        <f t="shared" si="9"/>
        <v/>
      </c>
      <c r="AR119" s="590" t="str">
        <f t="shared" si="10"/>
        <v/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>4-6</v>
      </c>
      <c r="AW119" s="622" t="str">
        <f>IFERROR(VLOOKUP(功能_33[[#This Row],[流程]],#REF!,1,FALSE),"")</f>
        <v/>
      </c>
    </row>
    <row r="120" spans="1:49" ht="27.65" customHeight="1" x14ac:dyDescent="0.3">
      <c r="C120" s="293" t="s">
        <v>101</v>
      </c>
      <c r="D120" s="293" t="s">
        <v>451</v>
      </c>
      <c r="E120" s="292" t="s">
        <v>466</v>
      </c>
      <c r="F120" s="293" t="s">
        <v>467</v>
      </c>
      <c r="G120" s="293"/>
      <c r="H120" s="292" t="s">
        <v>202</v>
      </c>
      <c r="I120" s="292" t="s">
        <v>2898</v>
      </c>
      <c r="J120" s="226" t="s">
        <v>3095</v>
      </c>
      <c r="K120" s="300">
        <v>44455</v>
      </c>
      <c r="L120" s="300">
        <v>44455</v>
      </c>
      <c r="M120" s="300">
        <v>44533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142</v>
      </c>
      <c r="AA120" s="300">
        <v>44524</v>
      </c>
      <c r="AB120" s="300">
        <v>44524</v>
      </c>
      <c r="AC120" s="300">
        <v>44539</v>
      </c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468</v>
      </c>
      <c r="AL120" s="309" t="s">
        <v>3108</v>
      </c>
      <c r="AM120" s="220" t="s">
        <v>3107</v>
      </c>
      <c r="AN120" s="293" t="str">
        <f>VLOOKUP(功能_33[[#This Row],[功能代號]],需二審tmp!A:A,1,FALSE)</f>
        <v>L4962</v>
      </c>
      <c r="AO120" s="357">
        <v>44533</v>
      </c>
      <c r="AQ120" s="588" t="str">
        <f t="shared" si="9"/>
        <v>4-6</v>
      </c>
      <c r="AR120" s="590" t="str">
        <f t="shared" si="10"/>
        <v/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22" t="str">
        <f>IFERROR(VLOOKUP(功能_33[[#This Row],[流程]],#REF!,1,FALSE),"")</f>
        <v/>
      </c>
    </row>
    <row r="121" spans="1:49" ht="14.25" customHeight="1" x14ac:dyDescent="0.3">
      <c r="C121" s="293" t="s">
        <v>101</v>
      </c>
      <c r="D121" s="293" t="s">
        <v>451</v>
      </c>
      <c r="E121" s="292" t="s">
        <v>469</v>
      </c>
      <c r="F121" s="293" t="s">
        <v>470</v>
      </c>
      <c r="G121" s="293"/>
      <c r="H121" s="292" t="s">
        <v>202</v>
      </c>
      <c r="I121" s="292" t="s">
        <v>2898</v>
      </c>
      <c r="J121" s="226" t="s">
        <v>3095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>
        <v>44539</v>
      </c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3112</v>
      </c>
      <c r="AM121" s="292" t="s">
        <v>3112</v>
      </c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>4-6</v>
      </c>
      <c r="AR121" s="590" t="str">
        <f t="shared" si="10"/>
        <v/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22" t="str">
        <f>IFERROR(VLOOKUP(功能_33[[#This Row],[流程]],#REF!,1,FALSE),"")</f>
        <v/>
      </c>
    </row>
    <row r="122" spans="1:49" ht="14.25" customHeight="1" x14ac:dyDescent="0.3">
      <c r="C122" s="293" t="s">
        <v>101</v>
      </c>
      <c r="D122" s="293" t="s">
        <v>451</v>
      </c>
      <c r="E122" s="292" t="s">
        <v>471</v>
      </c>
      <c r="F122" s="293" t="s">
        <v>472</v>
      </c>
      <c r="G122" s="293"/>
      <c r="H122" s="292" t="s">
        <v>202</v>
      </c>
      <c r="I122" s="292" t="s">
        <v>2898</v>
      </c>
      <c r="J122" s="226" t="s">
        <v>3095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205</v>
      </c>
      <c r="AA122" s="300">
        <v>44524</v>
      </c>
      <c r="AB122" s="300">
        <v>44524</v>
      </c>
      <c r="AC122" s="300">
        <v>44539</v>
      </c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468</v>
      </c>
      <c r="AL122" s="292" t="s">
        <v>3112</v>
      </c>
      <c r="AM122" s="292" t="s">
        <v>3112</v>
      </c>
      <c r="AN122" s="293" t="e">
        <f>VLOOKUP(功能_33[[#This Row],[功能代號]],需二審tmp!A:A,1,FALSE)</f>
        <v>#N/A</v>
      </c>
      <c r="AO122" s="357">
        <v>44523</v>
      </c>
      <c r="AQ122" s="588" t="str">
        <f t="shared" si="9"/>
        <v>4-6</v>
      </c>
      <c r="AR122" s="590" t="str">
        <f t="shared" si="10"/>
        <v/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22" t="str">
        <f>IFERROR(VLOOKUP(功能_33[[#This Row],[流程]],#REF!,1,FALSE),"")</f>
        <v/>
      </c>
    </row>
    <row r="123" spans="1:49" ht="14.25" customHeight="1" x14ac:dyDescent="0.3">
      <c r="C123" s="293" t="s">
        <v>101</v>
      </c>
      <c r="D123" s="293" t="s">
        <v>451</v>
      </c>
      <c r="E123" s="292" t="s">
        <v>473</v>
      </c>
      <c r="F123" s="293" t="s">
        <v>474</v>
      </c>
      <c r="G123" s="293"/>
      <c r="H123" s="292" t="s">
        <v>202</v>
      </c>
      <c r="I123" s="292" t="s">
        <v>2898</v>
      </c>
      <c r="J123" s="226" t="s">
        <v>3095</v>
      </c>
      <c r="K123" s="300">
        <v>44455</v>
      </c>
      <c r="L123" s="300">
        <v>44455</v>
      </c>
      <c r="M123" s="300">
        <v>44523</v>
      </c>
      <c r="N123" s="292" t="s">
        <v>10</v>
      </c>
      <c r="O123" s="292" t="s">
        <v>24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205</v>
      </c>
      <c r="AA123" s="300">
        <v>44524</v>
      </c>
      <c r="AB123" s="300">
        <v>44524</v>
      </c>
      <c r="AC123" s="300">
        <v>44539</v>
      </c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邵淑微</v>
      </c>
      <c r="AH123" s="300"/>
      <c r="AI123" s="300"/>
      <c r="AJ123" s="293"/>
      <c r="AK123" s="300"/>
      <c r="AL123" s="292" t="s">
        <v>3158</v>
      </c>
      <c r="AM123" s="293" t="s">
        <v>3109</v>
      </c>
      <c r="AN123" s="293" t="e">
        <f>VLOOKUP(功能_33[[#This Row],[功能代號]],需二審tmp!A:A,1,FALSE)</f>
        <v>#N/A</v>
      </c>
      <c r="AO123" s="357">
        <v>44523</v>
      </c>
      <c r="AQ123" s="588" t="str">
        <f t="shared" si="9"/>
        <v>4-6</v>
      </c>
      <c r="AR123" s="590" t="str">
        <f t="shared" si="10"/>
        <v/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22" t="str">
        <f>IFERROR(VLOOKUP(功能_33[[#This Row],[流程]],#REF!,1,FALSE),"")</f>
        <v/>
      </c>
    </row>
    <row r="124" spans="1:49" ht="14.25" customHeight="1" x14ac:dyDescent="0.3">
      <c r="C124" s="293" t="s">
        <v>101</v>
      </c>
      <c r="D124" s="293" t="s">
        <v>451</v>
      </c>
      <c r="E124" s="292" t="s">
        <v>475</v>
      </c>
      <c r="F124" s="293" t="s">
        <v>476</v>
      </c>
      <c r="G124" s="293"/>
      <c r="H124" s="292" t="s">
        <v>202</v>
      </c>
      <c r="I124" s="292" t="s">
        <v>2898</v>
      </c>
      <c r="J124" s="226" t="s">
        <v>3095</v>
      </c>
      <c r="K124" s="300">
        <v>44455</v>
      </c>
      <c r="L124" s="300">
        <v>44455</v>
      </c>
      <c r="M124" s="300">
        <v>44523</v>
      </c>
      <c r="N124" s="292" t="s">
        <v>10</v>
      </c>
      <c r="O124" s="292" t="s">
        <v>24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44524</v>
      </c>
      <c r="AB124" s="300">
        <v>44524</v>
      </c>
      <c r="AC124" s="300">
        <v>44539</v>
      </c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邵淑微</v>
      </c>
      <c r="AH124" s="300"/>
      <c r="AI124" s="300"/>
      <c r="AJ124" s="293"/>
      <c r="AK124" s="225" t="s">
        <v>468</v>
      </c>
      <c r="AL124" s="292" t="s">
        <v>3159</v>
      </c>
      <c r="AM124" s="293" t="s">
        <v>3157</v>
      </c>
      <c r="AN124" s="293" t="str">
        <f>VLOOKUP(功能_33[[#This Row],[功能代號]],需二審tmp!A:A,1,FALSE)</f>
        <v>L4965</v>
      </c>
      <c r="AO124" s="357">
        <v>44523</v>
      </c>
      <c r="AQ124" s="588" t="str">
        <f t="shared" si="9"/>
        <v>4-6</v>
      </c>
      <c r="AR124" s="590" t="str">
        <f t="shared" si="10"/>
        <v/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22" t="str">
        <f>IFERROR(VLOOKUP(功能_33[[#This Row],[流程]],#REF!,1,FALSE),"")</f>
        <v/>
      </c>
    </row>
    <row r="125" spans="1:49" ht="54" customHeight="1" x14ac:dyDescent="0.3">
      <c r="C125" s="293" t="s">
        <v>101</v>
      </c>
      <c r="D125" s="293" t="s">
        <v>477</v>
      </c>
      <c r="E125" s="292" t="s">
        <v>478</v>
      </c>
      <c r="F125" s="293" t="s">
        <v>479</v>
      </c>
      <c r="G125" s="293"/>
      <c r="H125" s="292" t="s">
        <v>202</v>
      </c>
      <c r="I125" s="292" t="s">
        <v>2898</v>
      </c>
      <c r="J125" s="226" t="s">
        <v>3095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480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>
        <v>44539</v>
      </c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3113</v>
      </c>
      <c r="AM125" s="220" t="s">
        <v>3116</v>
      </c>
      <c r="AN125" s="293" t="str">
        <f>VLOOKUP(功能_33[[#This Row],[功能代號]],需二審tmp!A:A,1,FALSE)</f>
        <v>L4450</v>
      </c>
      <c r="AO125" s="357">
        <v>44523</v>
      </c>
      <c r="AQ125" s="588" t="str">
        <f t="shared" si="9"/>
        <v>4-4</v>
      </c>
      <c r="AR125" s="590" t="str">
        <f t="shared" si="10"/>
        <v/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22" t="str">
        <f>IFERROR(VLOOKUP(功能_33[[#This Row],[流程]],#REF!,1,FALSE),"")</f>
        <v/>
      </c>
    </row>
    <row r="126" spans="1:49" ht="28.25" customHeight="1" x14ac:dyDescent="0.3">
      <c r="C126" s="293" t="s">
        <v>101</v>
      </c>
      <c r="D126" s="293" t="s">
        <v>477</v>
      </c>
      <c r="E126" s="292" t="s">
        <v>481</v>
      </c>
      <c r="F126" s="293" t="s">
        <v>482</v>
      </c>
      <c r="G126" s="293"/>
      <c r="H126" s="292" t="s">
        <v>202</v>
      </c>
      <c r="I126" s="292" t="s">
        <v>2898</v>
      </c>
      <c r="J126" s="226" t="s">
        <v>3095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480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>
        <v>44539</v>
      </c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225" t="s">
        <v>483</v>
      </c>
      <c r="AL126" s="309" t="s">
        <v>3121</v>
      </c>
      <c r="AM126" s="220" t="s">
        <v>3122</v>
      </c>
      <c r="AN126" s="293" t="str">
        <f>VLOOKUP(功能_33[[#This Row],[功能代號]],需二審tmp!A:A,1,FALSE)</f>
        <v>L4943</v>
      </c>
      <c r="AO126" s="357">
        <v>44523</v>
      </c>
      <c r="AQ126" s="588" t="str">
        <f t="shared" si="9"/>
        <v>4-4</v>
      </c>
      <c r="AR126" s="590" t="str">
        <f t="shared" si="10"/>
        <v/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22" t="str">
        <f>IFERROR(VLOOKUP(功能_33[[#This Row],[流程]],#REF!,1,FALSE),"")</f>
        <v/>
      </c>
    </row>
    <row r="127" spans="1:49" ht="28.25" customHeight="1" x14ac:dyDescent="0.3">
      <c r="C127" s="293" t="s">
        <v>101</v>
      </c>
      <c r="D127" s="293" t="s">
        <v>477</v>
      </c>
      <c r="E127" s="292" t="s">
        <v>484</v>
      </c>
      <c r="F127" s="293" t="s">
        <v>485</v>
      </c>
      <c r="G127" s="293"/>
      <c r="H127" s="292" t="s">
        <v>202</v>
      </c>
      <c r="I127" s="292" t="s">
        <v>2898</v>
      </c>
      <c r="J127" s="226" t="s">
        <v>3095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480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>
        <v>44539</v>
      </c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3114</v>
      </c>
      <c r="AM127" s="220" t="s">
        <v>3115</v>
      </c>
      <c r="AN127" s="293" t="str">
        <f>VLOOKUP(功能_33[[#This Row],[功能代號]],需二審tmp!A:A,1,FALSE)</f>
        <v>L4451</v>
      </c>
      <c r="AO127" s="357">
        <v>44523</v>
      </c>
      <c r="AQ127" s="588" t="str">
        <f t="shared" si="9"/>
        <v>4-4</v>
      </c>
      <c r="AR127" s="590" t="str">
        <f t="shared" si="10"/>
        <v/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22" t="str">
        <f>IFERROR(VLOOKUP(功能_33[[#This Row],[流程]],#REF!,1,FALSE),"")</f>
        <v/>
      </c>
    </row>
    <row r="128" spans="1:49" ht="41.4" customHeight="1" x14ac:dyDescent="0.3">
      <c r="C128" s="293" t="s">
        <v>101</v>
      </c>
      <c r="D128" s="293" t="s">
        <v>477</v>
      </c>
      <c r="E128" s="292" t="s">
        <v>486</v>
      </c>
      <c r="F128" s="293" t="s">
        <v>487</v>
      </c>
      <c r="G128" s="293"/>
      <c r="H128" s="292" t="s">
        <v>202</v>
      </c>
      <c r="I128" s="292" t="s">
        <v>2898</v>
      </c>
      <c r="J128" s="226" t="s">
        <v>3095</v>
      </c>
      <c r="K128" s="300">
        <v>44456</v>
      </c>
      <c r="L128" s="300">
        <v>44456</v>
      </c>
      <c r="M128" s="300">
        <v>44523</v>
      </c>
      <c r="N128" s="292" t="s">
        <v>8</v>
      </c>
      <c r="O128" s="292" t="s">
        <v>22</v>
      </c>
      <c r="P128" s="271" t="s">
        <v>480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44533</v>
      </c>
      <c r="Z128" s="300" t="s">
        <v>142</v>
      </c>
      <c r="AA128" s="300">
        <v>44523</v>
      </c>
      <c r="AB128" s="300">
        <v>44525</v>
      </c>
      <c r="AC128" s="300">
        <v>44539</v>
      </c>
      <c r="AD128" s="300"/>
      <c r="AE128" s="300"/>
      <c r="AF128" s="356"/>
      <c r="AG128" s="300" t="str">
        <f>IFERROR(IF(VLOOKUP(功能_33[[#This Row],[功能代號]],E:Q,11,FALSE)=0,"",VLOOKUP(功能_33[[#This Row],[功能代號]],E:Q,11,FALSE)),"")</f>
        <v>許慧玉</v>
      </c>
      <c r="AH128" s="300"/>
      <c r="AI128" s="300"/>
      <c r="AJ128" s="293"/>
      <c r="AK128" s="300"/>
      <c r="AL128" s="309" t="s">
        <v>3117</v>
      </c>
      <c r="AM128" s="220" t="s">
        <v>3118</v>
      </c>
      <c r="AN128" s="293" t="str">
        <f>VLOOKUP(功能_33[[#This Row],[功能代號]],需二審tmp!A:A,1,FALSE)</f>
        <v>L4452</v>
      </c>
      <c r="AO128" s="357">
        <v>44523</v>
      </c>
      <c r="AQ128" s="588" t="str">
        <f t="shared" si="9"/>
        <v>4-4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22" t="str">
        <f>IFERROR(VLOOKUP(功能_33[[#This Row],[流程]],#REF!,1,FALSE),"")</f>
        <v/>
      </c>
    </row>
    <row r="129" spans="3:49" ht="28.75" customHeight="1" x14ac:dyDescent="0.3">
      <c r="C129" s="293" t="s">
        <v>101</v>
      </c>
      <c r="D129" s="293" t="s">
        <v>477</v>
      </c>
      <c r="E129" s="292" t="s">
        <v>488</v>
      </c>
      <c r="F129" s="293" t="s">
        <v>489</v>
      </c>
      <c r="G129" s="293"/>
      <c r="H129" s="292" t="s">
        <v>202</v>
      </c>
      <c r="I129" s="292" t="s">
        <v>2898</v>
      </c>
      <c r="J129" s="226" t="s">
        <v>3095</v>
      </c>
      <c r="K129" s="300">
        <v>44456</v>
      </c>
      <c r="L129" s="300">
        <v>44456</v>
      </c>
      <c r="M129" s="300">
        <v>44523</v>
      </c>
      <c r="N129" s="292" t="s">
        <v>8</v>
      </c>
      <c r="O129" s="292" t="s">
        <v>22</v>
      </c>
      <c r="P129" s="271" t="s">
        <v>480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44533</v>
      </c>
      <c r="Z129" s="300" t="s">
        <v>142</v>
      </c>
      <c r="AA129" s="300">
        <v>44523</v>
      </c>
      <c r="AB129" s="300">
        <v>44525</v>
      </c>
      <c r="AC129" s="300">
        <v>44539</v>
      </c>
      <c r="AD129" s="300"/>
      <c r="AE129" s="300"/>
      <c r="AF129" s="356"/>
      <c r="AG129" s="300" t="str">
        <f>IFERROR(IF(VLOOKUP(功能_33[[#This Row],[功能代號]],E:Q,11,FALSE)=0,"",VLOOKUP(功能_33[[#This Row],[功能代號]],E:Q,11,FALSE)),"")</f>
        <v>許慧玉</v>
      </c>
      <c r="AH129" s="300"/>
      <c r="AI129" s="300"/>
      <c r="AJ129" s="293"/>
      <c r="AK129" s="300"/>
      <c r="AL129" s="309" t="s">
        <v>3119</v>
      </c>
      <c r="AM129" s="220" t="s">
        <v>3120</v>
      </c>
      <c r="AN129" s="293" t="str">
        <f>VLOOKUP(功能_33[[#This Row],[功能代號]],需二審tmp!A:A,1,FALSE)</f>
        <v>L4453</v>
      </c>
      <c r="AO129" s="357">
        <v>44523</v>
      </c>
      <c r="AQ129" s="588" t="str">
        <f t="shared" si="9"/>
        <v>4-4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22" t="str">
        <f>IFERROR(VLOOKUP(功能_33[[#This Row],[流程]],#REF!,1,FALSE),"")</f>
        <v/>
      </c>
    </row>
    <row r="130" spans="3:49" ht="14.25" customHeight="1" x14ac:dyDescent="0.3">
      <c r="C130" s="293" t="s">
        <v>102</v>
      </c>
      <c r="D130" s="293" t="s">
        <v>2948</v>
      </c>
      <c r="E130" s="292" t="s">
        <v>490</v>
      </c>
      <c r="F130" s="293" t="s">
        <v>491</v>
      </c>
      <c r="G130" s="293"/>
      <c r="H130" s="292" t="s">
        <v>492</v>
      </c>
      <c r="I130" s="292" t="s">
        <v>492</v>
      </c>
      <c r="J130" s="226" t="s">
        <v>493</v>
      </c>
      <c r="K130" s="300">
        <v>44462</v>
      </c>
      <c r="L130" s="300">
        <v>44462</v>
      </c>
      <c r="M130" s="300">
        <v>44462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L130" s="292" t="s">
        <v>3191</v>
      </c>
      <c r="AM130" s="293" t="s">
        <v>3193</v>
      </c>
      <c r="AN130" s="293" t="e">
        <f>VLOOKUP(功能_33[[#This Row],[功能代號]],需二審tmp!A:A,1,FALSE)</f>
        <v>#N/A</v>
      </c>
      <c r="AO130" s="357">
        <v>44489</v>
      </c>
      <c r="AQ130" s="588" t="str">
        <f t="shared" si="9"/>
        <v>5-5</v>
      </c>
      <c r="AR130" s="590" t="str">
        <f t="shared" si="10"/>
        <v/>
      </c>
      <c r="AS130" s="592" t="str">
        <f t="shared" si="11"/>
        <v/>
      </c>
      <c r="AT130" s="594" t="str">
        <f t="shared" si="12"/>
        <v/>
      </c>
      <c r="AU130" s="596" t="str">
        <f t="shared" si="13"/>
        <v/>
      </c>
      <c r="AV130" s="598" t="str">
        <f t="shared" si="14"/>
        <v/>
      </c>
      <c r="AW130" s="622" t="str">
        <f>IFERROR(VLOOKUP(功能_33[[#This Row],[流程]],#REF!,1,FALSE),"")</f>
        <v/>
      </c>
    </row>
    <row r="131" spans="3:49" ht="14.25" customHeight="1" x14ac:dyDescent="0.3">
      <c r="C131" s="293" t="s">
        <v>102</v>
      </c>
      <c r="D131" s="293" t="s">
        <v>2948</v>
      </c>
      <c r="E131" s="292" t="s">
        <v>494</v>
      </c>
      <c r="F131" s="293" t="s">
        <v>495</v>
      </c>
      <c r="G131" s="293"/>
      <c r="H131" s="292" t="s">
        <v>492</v>
      </c>
      <c r="I131" s="292" t="s">
        <v>492</v>
      </c>
      <c r="J131" s="226" t="s">
        <v>493</v>
      </c>
      <c r="K131" s="300">
        <v>44462</v>
      </c>
      <c r="L131" s="300">
        <v>44462</v>
      </c>
      <c r="M131" s="300">
        <v>44462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L131" s="292" t="s">
        <v>3191</v>
      </c>
      <c r="AM131" s="293" t="s">
        <v>3193</v>
      </c>
      <c r="AN131" s="293" t="e">
        <f>VLOOKUP(功能_33[[#This Row],[功能代號]],需二審tmp!A:A,1,FALSE)</f>
        <v>#N/A</v>
      </c>
      <c r="AO131" s="357">
        <v>44489</v>
      </c>
      <c r="AQ131" s="588" t="str">
        <f t="shared" si="9"/>
        <v>5-5</v>
      </c>
      <c r="AR131" s="590" t="str">
        <f t="shared" si="10"/>
        <v/>
      </c>
      <c r="AS131" s="592" t="str">
        <f t="shared" si="11"/>
        <v/>
      </c>
      <c r="AT131" s="594" t="str">
        <f t="shared" si="12"/>
        <v/>
      </c>
      <c r="AU131" s="596" t="str">
        <f t="shared" si="13"/>
        <v/>
      </c>
      <c r="AV131" s="598" t="str">
        <f t="shared" si="14"/>
        <v/>
      </c>
      <c r="AW131" s="622" t="str">
        <f>IFERROR(VLOOKUP(功能_33[[#This Row],[流程]],#REF!,1,FALSE),"")</f>
        <v/>
      </c>
    </row>
    <row r="132" spans="3:49" ht="13.25" customHeight="1" x14ac:dyDescent="0.3">
      <c r="C132" s="293" t="s">
        <v>102</v>
      </c>
      <c r="D132" s="293" t="s">
        <v>2948</v>
      </c>
      <c r="E132" s="292" t="s">
        <v>496</v>
      </c>
      <c r="F132" s="293" t="s">
        <v>497</v>
      </c>
      <c r="G132" s="293"/>
      <c r="H132" s="292" t="s">
        <v>492</v>
      </c>
      <c r="I132" s="292" t="s">
        <v>492</v>
      </c>
      <c r="J132" s="226" t="s">
        <v>3190</v>
      </c>
      <c r="K132" s="300">
        <v>44462</v>
      </c>
      <c r="L132" s="300">
        <v>44462</v>
      </c>
      <c r="M132" s="300">
        <f>IFERROR(IF(VLOOKUP(功能_33[[#This Row],[功能代號]],討論項目!A:H,8,FALSE)=0,"",VLOOKUP(功能_33[[#This Row],[功能代號]],討論項目!A:H,8,FALSE)),"")</f>
        <v>44470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L132" s="292" t="s">
        <v>3191</v>
      </c>
      <c r="AM132" s="293" t="s">
        <v>3193</v>
      </c>
      <c r="AN132" s="293" t="str">
        <f>VLOOKUP(功能_33[[#This Row],[功能代號]],需二審tmp!A:A,1,FALSE)</f>
        <v>L5071</v>
      </c>
      <c r="AO132" s="357">
        <v>44489</v>
      </c>
      <c r="AQ132" s="588" t="str">
        <f t="shared" ref="AQ132:AQ195" si="15">IF(COUNTA(AC132)=1,LEFT(D132,3),"")</f>
        <v>5-5</v>
      </c>
      <c r="AR132" s="590" t="str">
        <f t="shared" ref="AR132:AR195" si="16">IF(AND(COUNTA(L132)=1,COUNTA(M132)=1,COUNTA(Y132)=1,COUNTA(AB132)=1,COUNTA(AC132)=0),LEFT(D132,3),"")</f>
        <v/>
      </c>
      <c r="AS132" s="592" t="str">
        <f t="shared" ref="AS132:AS195" si="17">IF(AND(COUNTA(L132)=1,COUNTA(M132)=1,COUNTA(Y132)=1,COUNTA(AB132)=0,COUNTA(AC132)=0),LEFT(D132,3),"")</f>
        <v/>
      </c>
      <c r="AT132" s="594" t="str">
        <f t="shared" ref="AT132:AT195" si="18">IF(AND(COUNTA(M132)=0,COUNTA(Y132)=1),LEFT(D132,3),"")</f>
        <v/>
      </c>
      <c r="AU132" s="596" t="str">
        <f t="shared" ref="AU132:AU195" si="19">IF(AND(COUNTA(M132)=1,COUNTA(Y132)=0),LEFT(D132,3),"")</f>
        <v/>
      </c>
      <c r="AV132" s="598" t="str">
        <f t="shared" ref="AV132:AV195" si="20">IF(AND(COUNTA(M132)=0,COUNTA(Y132)=0),LEFT(D132,3),"")</f>
        <v/>
      </c>
      <c r="AW132" s="622" t="str">
        <f>IFERROR(VLOOKUP(功能_33[[#This Row],[流程]],#REF!,1,FALSE),"")</f>
        <v/>
      </c>
    </row>
    <row r="133" spans="3:49" ht="14.25" customHeight="1" x14ac:dyDescent="0.3">
      <c r="C133" s="293" t="s">
        <v>102</v>
      </c>
      <c r="D133" s="293" t="s">
        <v>2948</v>
      </c>
      <c r="E133" s="292" t="s">
        <v>498</v>
      </c>
      <c r="F133" s="293" t="s">
        <v>499</v>
      </c>
      <c r="G133" s="293"/>
      <c r="H133" s="292" t="s">
        <v>492</v>
      </c>
      <c r="I133" s="292" t="s">
        <v>492</v>
      </c>
      <c r="J133" s="226" t="s">
        <v>493</v>
      </c>
      <c r="K133" s="300">
        <v>44462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44473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L133" s="292" t="s">
        <v>3191</v>
      </c>
      <c r="AM133" s="293" t="s">
        <v>3193</v>
      </c>
      <c r="AN133" s="293" t="str">
        <f>VLOOKUP(功能_33[[#This Row],[功能代號]],需二審tmp!A:A,1,FALSE)</f>
        <v>L5701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22" t="str">
        <f>IFERROR(VLOOKUP(功能_33[[#This Row],[流程]],#REF!,1,FALSE),"")</f>
        <v/>
      </c>
    </row>
    <row r="134" spans="3:49" ht="14.25" customHeight="1" x14ac:dyDescent="0.3">
      <c r="C134" s="293" t="s">
        <v>102</v>
      </c>
      <c r="D134" s="293" t="s">
        <v>2948</v>
      </c>
      <c r="E134" s="292" t="s">
        <v>500</v>
      </c>
      <c r="F134" s="271" t="s">
        <v>501</v>
      </c>
      <c r="G134" s="271"/>
      <c r="H134" s="292" t="s">
        <v>492</v>
      </c>
      <c r="I134" s="292" t="s">
        <v>492</v>
      </c>
      <c r="J134" s="226" t="s">
        <v>493</v>
      </c>
      <c r="K134" s="300">
        <v>44462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L134" s="292" t="s">
        <v>3191</v>
      </c>
      <c r="AM134" s="293" t="s">
        <v>3193</v>
      </c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22" t="str">
        <f>IFERROR(VLOOKUP(功能_33[[#This Row],[流程]],#REF!,1,FALSE),"")</f>
        <v/>
      </c>
    </row>
    <row r="135" spans="3:49" ht="14.25" customHeight="1" x14ac:dyDescent="0.3">
      <c r="C135" s="293" t="s">
        <v>102</v>
      </c>
      <c r="D135" s="293" t="s">
        <v>2948</v>
      </c>
      <c r="E135" s="292" t="s">
        <v>502</v>
      </c>
      <c r="F135" s="293" t="s">
        <v>503</v>
      </c>
      <c r="G135" s="293"/>
      <c r="H135" s="292" t="s">
        <v>492</v>
      </c>
      <c r="I135" s="292" t="s">
        <v>492</v>
      </c>
      <c r="J135" s="226" t="s">
        <v>493</v>
      </c>
      <c r="K135" s="300">
        <v>44467</v>
      </c>
      <c r="L135" s="300">
        <v>44462</v>
      </c>
      <c r="M135" s="300">
        <f>IFERROR(IF(VLOOKUP(功能_33[[#This Row],[功能代號]],討論項目!A:H,8,FALSE)=0,"",VLOOKUP(功能_33[[#This Row],[功能代號]],討論項目!A:H,8,FALSE)),"")</f>
        <v>44468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L135" s="292" t="s">
        <v>3191</v>
      </c>
      <c r="AM135" s="293" t="s">
        <v>3193</v>
      </c>
      <c r="AN135" s="293" t="str">
        <f>VLOOKUP(功能_33[[#This Row],[功能代號]],需二審tmp!A:A,1,FALSE)</f>
        <v>L5075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22" t="str">
        <f>IFERROR(VLOOKUP(功能_33[[#This Row],[流程]],#REF!,1,FALSE),"")</f>
        <v/>
      </c>
    </row>
    <row r="136" spans="3:49" ht="14.25" customHeight="1" x14ac:dyDescent="0.3">
      <c r="C136" s="293" t="s">
        <v>102</v>
      </c>
      <c r="D136" s="293" t="s">
        <v>2948</v>
      </c>
      <c r="E136" s="292" t="s">
        <v>504</v>
      </c>
      <c r="F136" s="293" t="s">
        <v>505</v>
      </c>
      <c r="G136" s="293"/>
      <c r="H136" s="292" t="s">
        <v>492</v>
      </c>
      <c r="I136" s="292" t="s">
        <v>492</v>
      </c>
      <c r="J136" s="226" t="s">
        <v>493</v>
      </c>
      <c r="K136" s="300">
        <v>44467</v>
      </c>
      <c r="L136" s="300">
        <v>44462</v>
      </c>
      <c r="M136" s="300">
        <v>44462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L136" s="292" t="s">
        <v>3191</v>
      </c>
      <c r="AM136" s="293" t="s">
        <v>3193</v>
      </c>
      <c r="AN136" s="293" t="e">
        <f>VLOOKUP(功能_33[[#This Row],[功能代號]],需二審tmp!A:A,1,FALSE)</f>
        <v>#N/A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22" t="str">
        <f>IFERROR(VLOOKUP(功能_33[[#This Row],[流程]],#REF!,1,FALSE),"")</f>
        <v/>
      </c>
    </row>
    <row r="137" spans="3:49" ht="14.25" customHeight="1" x14ac:dyDescent="0.3">
      <c r="C137" s="293" t="s">
        <v>102</v>
      </c>
      <c r="D137" s="293" t="s">
        <v>2948</v>
      </c>
      <c r="E137" s="292" t="s">
        <v>506</v>
      </c>
      <c r="F137" s="271" t="s">
        <v>507</v>
      </c>
      <c r="G137" s="271"/>
      <c r="H137" s="292" t="s">
        <v>492</v>
      </c>
      <c r="I137" s="292" t="s">
        <v>492</v>
      </c>
      <c r="J137" s="226" t="s">
        <v>493</v>
      </c>
      <c r="K137" s="300">
        <v>44467</v>
      </c>
      <c r="L137" s="300">
        <v>44462</v>
      </c>
      <c r="M137" s="300">
        <v>44462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L137" s="292" t="s">
        <v>3191</v>
      </c>
      <c r="AM137" s="293" t="s">
        <v>3193</v>
      </c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22" t="str">
        <f>IFERROR(VLOOKUP(功能_33[[#This Row],[流程]],#REF!,1,FALSE),"")</f>
        <v/>
      </c>
    </row>
    <row r="138" spans="3:49" ht="14.25" customHeight="1" x14ac:dyDescent="0.3">
      <c r="C138" s="293" t="s">
        <v>102</v>
      </c>
      <c r="D138" s="293" t="s">
        <v>2948</v>
      </c>
      <c r="E138" s="292" t="s">
        <v>508</v>
      </c>
      <c r="F138" s="293" t="s">
        <v>509</v>
      </c>
      <c r="G138" s="293"/>
      <c r="H138" s="292" t="s">
        <v>492</v>
      </c>
      <c r="I138" s="292" t="s">
        <v>492</v>
      </c>
      <c r="J138" s="226" t="s">
        <v>493</v>
      </c>
      <c r="K138" s="300">
        <v>44467</v>
      </c>
      <c r="L138" s="300">
        <v>44462</v>
      </c>
      <c r="M138" s="300">
        <f>IFERROR(IF(VLOOKUP(功能_33[[#This Row],[功能代號]],討論項目!A:H,8,FALSE)=0,"",VLOOKUP(功能_33[[#This Row],[功能代號]],討論項目!A:H,8,FALSE)),"")</f>
        <v>44468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L138" s="292" t="s">
        <v>3191</v>
      </c>
      <c r="AM138" s="293" t="s">
        <v>3193</v>
      </c>
      <c r="AN138" s="293" t="str">
        <f>VLOOKUP(功能_33[[#This Row],[功能代號]],需二審tmp!A:A,1,FALSE)</f>
        <v>L5970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22" t="str">
        <f>IFERROR(VLOOKUP(功能_33[[#This Row],[流程]],#REF!,1,FALSE),"")</f>
        <v/>
      </c>
    </row>
    <row r="139" spans="3:49" ht="14.25" customHeight="1" x14ac:dyDescent="0.3">
      <c r="C139" s="293" t="s">
        <v>102</v>
      </c>
      <c r="D139" s="293" t="s">
        <v>2948</v>
      </c>
      <c r="E139" s="292" t="s">
        <v>510</v>
      </c>
      <c r="F139" s="293" t="s">
        <v>511</v>
      </c>
      <c r="G139" s="293"/>
      <c r="H139" s="292" t="s">
        <v>492</v>
      </c>
      <c r="I139" s="292" t="s">
        <v>492</v>
      </c>
      <c r="J139" s="226" t="s">
        <v>493</v>
      </c>
      <c r="K139" s="300">
        <v>44463</v>
      </c>
      <c r="L139" s="300">
        <v>44463</v>
      </c>
      <c r="M139" s="300">
        <v>44463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L139" s="292" t="s">
        <v>3191</v>
      </c>
      <c r="AM139" s="293" t="s">
        <v>3193</v>
      </c>
      <c r="AN139" s="293" t="e">
        <f>VLOOKUP(功能_33[[#This Row],[功能代號]],需二審tmp!A:A,1,FALSE)</f>
        <v>#N/A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22" t="str">
        <f>IFERROR(VLOOKUP(功能_33[[#This Row],[流程]],#REF!,1,FALSE),"")</f>
        <v/>
      </c>
    </row>
    <row r="140" spans="3:49" ht="14.25" customHeight="1" x14ac:dyDescent="0.3">
      <c r="C140" s="293" t="s">
        <v>102</v>
      </c>
      <c r="D140" s="293" t="s">
        <v>2948</v>
      </c>
      <c r="E140" s="292" t="s">
        <v>512</v>
      </c>
      <c r="F140" s="293" t="s">
        <v>513</v>
      </c>
      <c r="G140" s="293"/>
      <c r="H140" s="292" t="s">
        <v>492</v>
      </c>
      <c r="I140" s="292" t="s">
        <v>492</v>
      </c>
      <c r="J140" s="226" t="s">
        <v>493</v>
      </c>
      <c r="K140" s="300">
        <v>44463</v>
      </c>
      <c r="L140" s="300">
        <v>44463</v>
      </c>
      <c r="M140" s="300">
        <f>IFERROR(IF(VLOOKUP(功能_33[[#This Row],[功能代號]],討論項目!A:H,8,FALSE)=0,"",VLOOKUP(功能_33[[#This Row],[功能代號]],討論項目!A:H,8,FALSE)),"")</f>
        <v>44474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K140" s="300"/>
      <c r="AL140" s="292" t="s">
        <v>3191</v>
      </c>
      <c r="AM140" s="293" t="s">
        <v>3193</v>
      </c>
      <c r="AN140" s="293" t="str">
        <f>VLOOKUP(功能_33[[#This Row],[功能代號]],需二審tmp!A:A,1,FALSE)</f>
        <v>L597A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22" t="str">
        <f>IFERROR(VLOOKUP(功能_33[[#This Row],[流程]],#REF!,1,FALSE),"")</f>
        <v/>
      </c>
    </row>
    <row r="141" spans="3:49" ht="14.25" customHeight="1" x14ac:dyDescent="0.3">
      <c r="C141" s="293" t="s">
        <v>102</v>
      </c>
      <c r="D141" s="293" t="s">
        <v>2948</v>
      </c>
      <c r="E141" s="292" t="s">
        <v>514</v>
      </c>
      <c r="F141" s="293" t="s">
        <v>515</v>
      </c>
      <c r="G141" s="293"/>
      <c r="H141" s="292" t="s">
        <v>492</v>
      </c>
      <c r="I141" s="292" t="s">
        <v>492</v>
      </c>
      <c r="J141" s="226" t="s">
        <v>493</v>
      </c>
      <c r="K141" s="300">
        <v>44463</v>
      </c>
      <c r="L141" s="300">
        <v>44463</v>
      </c>
      <c r="M141" s="300">
        <v>44462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L141" s="292" t="s">
        <v>3191</v>
      </c>
      <c r="AM141" s="293" t="s">
        <v>3193</v>
      </c>
      <c r="AN141" s="293" t="str">
        <f>VLOOKUP(功能_33[[#This Row],[功能代號]],需二審tmp!A:A,1,FALSE)</f>
        <v>L5702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22" t="str">
        <f>IFERROR(VLOOKUP(功能_33[[#This Row],[流程]],#REF!,1,FALSE),"")</f>
        <v/>
      </c>
    </row>
    <row r="142" spans="3:49" ht="14.25" customHeight="1" x14ac:dyDescent="0.3">
      <c r="C142" s="293" t="s">
        <v>102</v>
      </c>
      <c r="D142" s="293" t="s">
        <v>2948</v>
      </c>
      <c r="E142" s="292" t="s">
        <v>516</v>
      </c>
      <c r="F142" s="293" t="s">
        <v>517</v>
      </c>
      <c r="G142" s="293" t="s">
        <v>518</v>
      </c>
      <c r="H142" s="292" t="s">
        <v>492</v>
      </c>
      <c r="I142" s="292" t="s">
        <v>492</v>
      </c>
      <c r="J142" s="226" t="s">
        <v>493</v>
      </c>
      <c r="K142" s="300">
        <v>44463</v>
      </c>
      <c r="L142" s="300">
        <v>44463</v>
      </c>
      <c r="M142" s="300">
        <v>44473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L142" s="292" t="s">
        <v>3191</v>
      </c>
      <c r="AM142" s="293" t="s">
        <v>3193</v>
      </c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22" t="str">
        <f>IFERROR(VLOOKUP(功能_33[[#This Row],[流程]],#REF!,1,FALSE),"")</f>
        <v/>
      </c>
    </row>
    <row r="143" spans="3:49" ht="14.25" customHeight="1" x14ac:dyDescent="0.3">
      <c r="C143" s="293" t="s">
        <v>102</v>
      </c>
      <c r="D143" s="293" t="s">
        <v>2948</v>
      </c>
      <c r="E143" s="292" t="s">
        <v>519</v>
      </c>
      <c r="F143" s="293" t="s">
        <v>520</v>
      </c>
      <c r="G143" s="293"/>
      <c r="H143" s="292" t="s">
        <v>492</v>
      </c>
      <c r="I143" s="292" t="s">
        <v>492</v>
      </c>
      <c r="J143" s="226" t="s">
        <v>493</v>
      </c>
      <c r="K143" s="300">
        <v>44463</v>
      </c>
      <c r="L143" s="300">
        <v>44463</v>
      </c>
      <c r="M143" s="300">
        <f>IFERROR(IF(VLOOKUP(功能_33[[#This Row],[功能代號]],討論項目!A:H,8,FALSE)=0,"",VLOOKUP(功能_33[[#This Row],[功能代號]],討論項目!A:H,8,FALSE)),"")</f>
        <v>44468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L143" s="292" t="s">
        <v>3191</v>
      </c>
      <c r="AM143" s="293" t="s">
        <v>3193</v>
      </c>
      <c r="AN143" s="293" t="str">
        <f>VLOOKUP(功能_33[[#This Row],[功能代號]],需二審tmp!A:A,1,FALSE)</f>
        <v>L5971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22" t="str">
        <f>IFERROR(VLOOKUP(功能_33[[#This Row],[流程]],#REF!,1,FALSE),"")</f>
        <v/>
      </c>
    </row>
    <row r="144" spans="3:49" ht="14.25" customHeight="1" x14ac:dyDescent="0.3">
      <c r="C144" s="293" t="s">
        <v>102</v>
      </c>
      <c r="D144" s="293" t="s">
        <v>2948</v>
      </c>
      <c r="E144" s="292" t="s">
        <v>521</v>
      </c>
      <c r="F144" s="293" t="s">
        <v>522</v>
      </c>
      <c r="G144" s="293"/>
      <c r="H144" s="292" t="s">
        <v>492</v>
      </c>
      <c r="I144" s="292" t="s">
        <v>492</v>
      </c>
      <c r="J144" s="226" t="s">
        <v>493</v>
      </c>
      <c r="K144" s="300">
        <v>44463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L144" s="292" t="s">
        <v>3191</v>
      </c>
      <c r="AM144" s="293" t="s">
        <v>3193</v>
      </c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22" t="str">
        <f>IFERROR(VLOOKUP(功能_33[[#This Row],[流程]],#REF!,1,FALSE),"")</f>
        <v/>
      </c>
    </row>
    <row r="145" spans="3:49" ht="14.25" customHeight="1" x14ac:dyDescent="0.3">
      <c r="C145" s="293" t="s">
        <v>102</v>
      </c>
      <c r="D145" s="293" t="s">
        <v>2948</v>
      </c>
      <c r="E145" s="292" t="s">
        <v>523</v>
      </c>
      <c r="F145" s="293" t="s">
        <v>524</v>
      </c>
      <c r="G145" s="293"/>
      <c r="H145" s="292" t="s">
        <v>492</v>
      </c>
      <c r="I145" s="292" t="s">
        <v>492</v>
      </c>
      <c r="J145" s="226" t="s">
        <v>493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L145" s="292" t="s">
        <v>3191</v>
      </c>
      <c r="AM145" s="293" t="s">
        <v>3193</v>
      </c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22" t="str">
        <f>IFERROR(VLOOKUP(功能_33[[#This Row],[流程]],#REF!,1,FALSE),"")</f>
        <v/>
      </c>
    </row>
    <row r="146" spans="3:49" ht="14.25" customHeight="1" x14ac:dyDescent="0.3">
      <c r="C146" s="293" t="s">
        <v>102</v>
      </c>
      <c r="D146" s="293" t="s">
        <v>2948</v>
      </c>
      <c r="E146" s="292" t="s">
        <v>525</v>
      </c>
      <c r="F146" s="293" t="s">
        <v>526</v>
      </c>
      <c r="G146" s="293"/>
      <c r="H146" s="292" t="s">
        <v>492</v>
      </c>
      <c r="I146" s="292" t="s">
        <v>492</v>
      </c>
      <c r="J146" s="226" t="s">
        <v>493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L146" s="292" t="s">
        <v>3191</v>
      </c>
      <c r="AM146" s="293" t="s">
        <v>3193</v>
      </c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22" t="str">
        <f>IFERROR(VLOOKUP(功能_33[[#This Row],[流程]],#REF!,1,FALSE),"")</f>
        <v/>
      </c>
    </row>
    <row r="147" spans="3:49" ht="14.25" customHeight="1" x14ac:dyDescent="0.3">
      <c r="C147" s="293" t="s">
        <v>102</v>
      </c>
      <c r="D147" s="293" t="s">
        <v>2948</v>
      </c>
      <c r="E147" s="292" t="s">
        <v>527</v>
      </c>
      <c r="F147" s="293" t="s">
        <v>528</v>
      </c>
      <c r="G147" s="293"/>
      <c r="H147" s="292" t="s">
        <v>492</v>
      </c>
      <c r="I147" s="292" t="s">
        <v>492</v>
      </c>
      <c r="J147" s="226" t="s">
        <v>493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L147" s="292" t="s">
        <v>3191</v>
      </c>
      <c r="AM147" s="293" t="s">
        <v>3193</v>
      </c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22" t="str">
        <f>IFERROR(VLOOKUP(功能_33[[#This Row],[流程]],#REF!,1,FALSE),"")</f>
        <v/>
      </c>
    </row>
    <row r="148" spans="3:49" ht="14.25" customHeight="1" x14ac:dyDescent="0.3">
      <c r="C148" s="293" t="s">
        <v>102</v>
      </c>
      <c r="D148" s="293" t="s">
        <v>2948</v>
      </c>
      <c r="E148" s="292" t="s">
        <v>529</v>
      </c>
      <c r="F148" s="293" t="s">
        <v>530</v>
      </c>
      <c r="G148" s="293"/>
      <c r="H148" s="292" t="s">
        <v>492</v>
      </c>
      <c r="I148" s="292" t="s">
        <v>492</v>
      </c>
      <c r="J148" s="226" t="s">
        <v>493</v>
      </c>
      <c r="K148" s="300">
        <v>44466</v>
      </c>
      <c r="L148" s="300">
        <v>44463</v>
      </c>
      <c r="M148" s="300">
        <v>44463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K148" s="300"/>
      <c r="AL148" s="292" t="s">
        <v>3191</v>
      </c>
      <c r="AM148" s="293" t="s">
        <v>3193</v>
      </c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22" t="str">
        <f>IFERROR(VLOOKUP(功能_33[[#This Row],[流程]],#REF!,1,FALSE),"")</f>
        <v/>
      </c>
    </row>
    <row r="149" spans="3:49" ht="14.25" customHeight="1" x14ac:dyDescent="0.3">
      <c r="C149" s="293" t="s">
        <v>102</v>
      </c>
      <c r="D149" s="293" t="s">
        <v>2948</v>
      </c>
      <c r="E149" s="292" t="s">
        <v>531</v>
      </c>
      <c r="F149" s="293" t="s">
        <v>532</v>
      </c>
      <c r="G149" s="293"/>
      <c r="H149" s="292" t="s">
        <v>492</v>
      </c>
      <c r="I149" s="292" t="s">
        <v>492</v>
      </c>
      <c r="J149" s="226" t="s">
        <v>493</v>
      </c>
      <c r="K149" s="300">
        <v>44466</v>
      </c>
      <c r="L149" s="300">
        <v>44463</v>
      </c>
      <c r="M149" s="300">
        <v>44463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K149" s="300"/>
      <c r="AL149" s="292" t="s">
        <v>3191</v>
      </c>
      <c r="AM149" s="293" t="s">
        <v>3193</v>
      </c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22" t="str">
        <f>IFERROR(VLOOKUP(功能_33[[#This Row],[流程]],#REF!,1,FALSE),"")</f>
        <v/>
      </c>
    </row>
    <row r="150" spans="3:49" ht="14.25" customHeight="1" x14ac:dyDescent="0.3">
      <c r="C150" s="293" t="s">
        <v>102</v>
      </c>
      <c r="D150" s="293" t="s">
        <v>2948</v>
      </c>
      <c r="E150" s="292" t="s">
        <v>533</v>
      </c>
      <c r="F150" s="293" t="s">
        <v>534</v>
      </c>
      <c r="G150" s="293"/>
      <c r="H150" s="292" t="s">
        <v>492</v>
      </c>
      <c r="I150" s="292" t="s">
        <v>492</v>
      </c>
      <c r="J150" s="226" t="s">
        <v>493</v>
      </c>
      <c r="K150" s="300">
        <v>44462</v>
      </c>
      <c r="L150" s="300">
        <v>44462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L150" s="292" t="s">
        <v>3191</v>
      </c>
      <c r="AM150" s="293" t="s">
        <v>3193</v>
      </c>
      <c r="AN150" s="293" t="e">
        <f>VLOOKUP(功能_33[[#This Row],[功能代號]],需二審tmp!A:A,1,FALSE)</f>
        <v>#N/A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22" t="str">
        <f>IFERROR(VLOOKUP(功能_33[[#This Row],[流程]],#REF!,1,FALSE),"")</f>
        <v/>
      </c>
    </row>
    <row r="151" spans="3:49" ht="14.25" customHeight="1" x14ac:dyDescent="0.3">
      <c r="C151" s="293" t="s">
        <v>102</v>
      </c>
      <c r="D151" s="293" t="s">
        <v>2948</v>
      </c>
      <c r="E151" s="292" t="s">
        <v>535</v>
      </c>
      <c r="F151" s="293" t="s">
        <v>536</v>
      </c>
      <c r="G151" s="293"/>
      <c r="H151" s="292" t="s">
        <v>492</v>
      </c>
      <c r="I151" s="292" t="s">
        <v>492</v>
      </c>
      <c r="J151" s="226" t="s">
        <v>493</v>
      </c>
      <c r="K151" s="300">
        <v>44463</v>
      </c>
      <c r="L151" s="300">
        <v>44463</v>
      </c>
      <c r="M151" s="300">
        <f>IF(功能_33[[#This Row],[URS交二審]]=0,"",功能_33[[#This Row],[URS交二審]]+7)</f>
        <v>44484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L151" s="292" t="s">
        <v>3191</v>
      </c>
      <c r="AM151" s="293" t="s">
        <v>3193</v>
      </c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22" t="str">
        <f>IFERROR(VLOOKUP(功能_33[[#This Row],[流程]],#REF!,1,FALSE),"")</f>
        <v/>
      </c>
    </row>
    <row r="152" spans="3:49" ht="14.25" customHeight="1" x14ac:dyDescent="0.3">
      <c r="C152" s="293" t="s">
        <v>102</v>
      </c>
      <c r="D152" s="293" t="s">
        <v>2948</v>
      </c>
      <c r="E152" s="292" t="s">
        <v>537</v>
      </c>
      <c r="F152" s="293" t="s">
        <v>538</v>
      </c>
      <c r="G152" s="293"/>
      <c r="H152" s="292" t="s">
        <v>492</v>
      </c>
      <c r="I152" s="292" t="s">
        <v>492</v>
      </c>
      <c r="J152" s="226" t="s">
        <v>493</v>
      </c>
      <c r="K152" s="300">
        <v>44463</v>
      </c>
      <c r="L152" s="300">
        <v>44463</v>
      </c>
      <c r="M152" s="300">
        <f>IF(功能_33[[#This Row],[URS交二審]]=0,"",功能_33[[#This Row],[URS交二審]]+7)</f>
        <v>44484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L152" s="292" t="s">
        <v>3191</v>
      </c>
      <c r="AM152" s="293" t="s">
        <v>3193</v>
      </c>
      <c r="AN152" s="293" t="str">
        <f>VLOOKUP(功能_33[[#This Row],[功能代號]],需二審tmp!A:A,1,FALSE)</f>
        <v>L5711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22" t="str">
        <f>IFERROR(VLOOKUP(功能_33[[#This Row],[流程]],#REF!,1,FALSE),"")</f>
        <v/>
      </c>
    </row>
    <row r="153" spans="3:49" ht="14.25" customHeight="1" x14ac:dyDescent="0.3">
      <c r="C153" s="293" t="s">
        <v>102</v>
      </c>
      <c r="D153" s="293" t="s">
        <v>2948</v>
      </c>
      <c r="E153" s="292" t="s">
        <v>539</v>
      </c>
      <c r="F153" s="293" t="s">
        <v>540</v>
      </c>
      <c r="G153" s="293"/>
      <c r="H153" s="292" t="s">
        <v>492</v>
      </c>
      <c r="I153" s="292" t="s">
        <v>492</v>
      </c>
      <c r="J153" s="226" t="s">
        <v>493</v>
      </c>
      <c r="K153" s="300">
        <v>44466</v>
      </c>
      <c r="L153" s="300">
        <v>44463</v>
      </c>
      <c r="M153" s="300">
        <v>44463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L153" s="292" t="s">
        <v>3191</v>
      </c>
      <c r="AM153" s="293" t="s">
        <v>3193</v>
      </c>
      <c r="AN153" s="293" t="e">
        <f>VLOOKUP(功能_33[[#This Row],[功能代號]],需二審tmp!A:A,1,FALSE)</f>
        <v>#N/A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22" t="str">
        <f>IFERROR(VLOOKUP(功能_33[[#This Row],[流程]],#REF!,1,FALSE),"")</f>
        <v/>
      </c>
    </row>
    <row r="154" spans="3:49" ht="14.25" customHeight="1" x14ac:dyDescent="0.3">
      <c r="C154" s="293" t="s">
        <v>102</v>
      </c>
      <c r="D154" s="293" t="s">
        <v>2948</v>
      </c>
      <c r="E154" s="292" t="s">
        <v>541</v>
      </c>
      <c r="F154" s="293" t="s">
        <v>542</v>
      </c>
      <c r="G154" s="293"/>
      <c r="H154" s="292" t="s">
        <v>492</v>
      </c>
      <c r="I154" s="292" t="s">
        <v>492</v>
      </c>
      <c r="J154" s="226" t="s">
        <v>493</v>
      </c>
      <c r="K154" s="300">
        <v>44466</v>
      </c>
      <c r="L154" s="300">
        <v>44463</v>
      </c>
      <c r="M154" s="300">
        <f>IFERROR(IF(VLOOKUP(功能_33[[#This Row],[功能代號]],討論項目!A:H,8,FALSE)=0,"",VLOOKUP(功能_33[[#This Row],[功能代號]],討論項目!A:H,8,FALSE)),"")</f>
        <v>44473</v>
      </c>
      <c r="N154" s="292" t="s">
        <v>7</v>
      </c>
      <c r="O154" s="292" t="s">
        <v>11</v>
      </c>
      <c r="P154" s="271" t="s">
        <v>25</v>
      </c>
      <c r="T154" s="292"/>
      <c r="V154" s="292"/>
      <c r="W154" s="292"/>
      <c r="X154" s="293" t="str">
        <f>VLOOKUP(功能_33[[#This Row],[User]],SKL放款!A:G,7,FALSE)</f>
        <v>放款服務課</v>
      </c>
      <c r="Y154" s="300">
        <v>44489</v>
      </c>
      <c r="Z154" s="300">
        <v>44477</v>
      </c>
      <c r="AA154" s="300">
        <f>IF(功能_33[[#This Row],[URS交二審]]=0,"",功能_33[[#This Row],[URS交二審]]+7)</f>
        <v>44484</v>
      </c>
      <c r="AB154" s="300">
        <f>IF(功能_33[[#This Row],[URS交二審]]=0,"",功能_33[[#This Row],[URS交二審]]+7)</f>
        <v>44484</v>
      </c>
      <c r="AC154" s="300">
        <v>44489</v>
      </c>
      <c r="AD154" s="300"/>
      <c r="AG154" s="300" t="str">
        <f>IFERROR(IF(VLOOKUP(功能_33[[#This Row],[功能代號]],E:Q,11,FALSE)=0,"",VLOOKUP(功能_33[[#This Row],[功能代號]],E:Q,11,FALSE)),"")</f>
        <v>蔡珮瑜</v>
      </c>
      <c r="AH154" s="300"/>
      <c r="AI154" s="300"/>
      <c r="AJ154" s="293"/>
      <c r="AK154" s="300"/>
      <c r="AL154" s="292" t="s">
        <v>3191</v>
      </c>
      <c r="AM154" s="293" t="s">
        <v>3193</v>
      </c>
      <c r="AN154" s="293" t="str">
        <f>VLOOKUP(功能_33[[#This Row],[功能代號]],需二審tmp!A:A,1,FALSE)</f>
        <v>L5709</v>
      </c>
      <c r="AO154" s="357">
        <v>44489</v>
      </c>
      <c r="AQ154" s="588" t="str">
        <f t="shared" si="15"/>
        <v>5-5</v>
      </c>
      <c r="AR154" s="590" t="str">
        <f t="shared" si="16"/>
        <v/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22" t="str">
        <f>IFERROR(VLOOKUP(功能_33[[#This Row],[流程]],#REF!,1,FALSE),"")</f>
        <v/>
      </c>
    </row>
    <row r="155" spans="3:49" ht="14.25" customHeight="1" x14ac:dyDescent="0.3">
      <c r="C155" s="293" t="s">
        <v>102</v>
      </c>
      <c r="D155" s="293" t="s">
        <v>2948</v>
      </c>
      <c r="E155" s="292" t="s">
        <v>543</v>
      </c>
      <c r="F155" s="293" t="s">
        <v>544</v>
      </c>
      <c r="G155" s="293"/>
      <c r="H155" s="292" t="s">
        <v>492</v>
      </c>
      <c r="I155" s="292" t="s">
        <v>492</v>
      </c>
      <c r="J155" s="226" t="s">
        <v>493</v>
      </c>
      <c r="K155" s="300">
        <v>44466</v>
      </c>
      <c r="L155" s="300">
        <v>44463</v>
      </c>
      <c r="M155" s="300">
        <f>IFERROR(IF(VLOOKUP(功能_33[[#This Row],[功能代號]],討論項目!A:H,8,FALSE)=0,"",VLOOKUP(功能_33[[#This Row],[功能代號]],討論項目!A:H,8,FALSE)),"")</f>
        <v>44473</v>
      </c>
      <c r="N155" s="292" t="s">
        <v>7</v>
      </c>
      <c r="O155" s="292" t="s">
        <v>11</v>
      </c>
      <c r="P155" s="271" t="s">
        <v>25</v>
      </c>
      <c r="T155" s="292"/>
      <c r="V155" s="292"/>
      <c r="W155" s="292"/>
      <c r="X155" s="293" t="str">
        <f>VLOOKUP(功能_33[[#This Row],[User]],SKL放款!A:G,7,FALSE)</f>
        <v>放款服務課</v>
      </c>
      <c r="Y155" s="300">
        <v>44489</v>
      </c>
      <c r="Z155" s="300">
        <v>44477</v>
      </c>
      <c r="AA155" s="300">
        <f>IF(功能_33[[#This Row],[URS交二審]]=0,"",功能_33[[#This Row],[URS交二審]]+7)</f>
        <v>44484</v>
      </c>
      <c r="AB155" s="300">
        <f>IF(功能_33[[#This Row],[URS交二審]]=0,"",功能_33[[#This Row],[URS交二審]]+7)</f>
        <v>44484</v>
      </c>
      <c r="AC155" s="300">
        <v>44489</v>
      </c>
      <c r="AD155" s="300"/>
      <c r="AG155" s="300" t="str">
        <f>IFERROR(IF(VLOOKUP(功能_33[[#This Row],[功能代號]],E:Q,11,FALSE)=0,"",VLOOKUP(功能_33[[#This Row],[功能代號]],E:Q,11,FALSE)),"")</f>
        <v>蔡珮瑜</v>
      </c>
      <c r="AH155" s="300"/>
      <c r="AI155" s="300"/>
      <c r="AJ155" s="293"/>
      <c r="AK155" s="300"/>
      <c r="AL155" s="292" t="s">
        <v>3191</v>
      </c>
      <c r="AM155" s="293" t="s">
        <v>3193</v>
      </c>
      <c r="AN155" s="293" t="str">
        <f>VLOOKUP(功能_33[[#This Row],[功能代號]],需二審tmp!A:A,1,FALSE)</f>
        <v>L5710</v>
      </c>
      <c r="AO155" s="357">
        <v>44489</v>
      </c>
      <c r="AQ155" s="588" t="str">
        <f t="shared" si="15"/>
        <v>5-5</v>
      </c>
      <c r="AR155" s="590" t="str">
        <f t="shared" si="16"/>
        <v/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22" t="str">
        <f>IFERROR(VLOOKUP(功能_33[[#This Row],[流程]],#REF!,1,FALSE),"")</f>
        <v/>
      </c>
    </row>
    <row r="156" spans="3:49" ht="14.25" customHeight="1" x14ac:dyDescent="0.3">
      <c r="C156" s="293" t="s">
        <v>103</v>
      </c>
      <c r="D156" s="293" t="s">
        <v>2942</v>
      </c>
      <c r="E156" s="292" t="s">
        <v>545</v>
      </c>
      <c r="F156" s="293" t="s">
        <v>546</v>
      </c>
      <c r="G156" s="293"/>
      <c r="H156" s="292" t="s">
        <v>202</v>
      </c>
      <c r="I156" s="292" t="s">
        <v>325</v>
      </c>
      <c r="J156" s="226" t="s">
        <v>429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547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304" t="s">
        <v>548</v>
      </c>
      <c r="AM156" s="305" t="s">
        <v>549</v>
      </c>
      <c r="AN156" s="293" t="str">
        <f>VLOOKUP(功能_33[[#This Row],[功能代號]],需二審tmp!A:A,1,FALSE)</f>
        <v>L6085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22" t="str">
        <f>IFERROR(VLOOKUP(功能_33[[#This Row],[流程]],#REF!,1,FALSE),"")</f>
        <v/>
      </c>
    </row>
    <row r="157" spans="3:49" ht="14.25" customHeight="1" x14ac:dyDescent="0.3">
      <c r="C157" s="293" t="s">
        <v>103</v>
      </c>
      <c r="D157" s="293" t="s">
        <v>2942</v>
      </c>
      <c r="E157" s="292" t="s">
        <v>550</v>
      </c>
      <c r="F157" s="293" t="s">
        <v>551</v>
      </c>
      <c r="G157" s="293"/>
      <c r="H157" s="292" t="s">
        <v>202</v>
      </c>
      <c r="I157" s="292" t="s">
        <v>325</v>
      </c>
      <c r="J157" s="226" t="s">
        <v>429</v>
      </c>
      <c r="K157" s="300">
        <v>44515</v>
      </c>
      <c r="L157" s="300">
        <v>44466</v>
      </c>
      <c r="M157" s="300">
        <f>IFERROR(IF(VLOOKUP(功能_33[[#This Row],[功能代號]],討論項目!A:H,8,FALSE)=0,"",VLOOKUP(功能_33[[#This Row],[功能代號]],討論項目!A:H,8,FALSE)),"")</f>
        <v>44475</v>
      </c>
      <c r="N157" s="292" t="s">
        <v>12</v>
      </c>
      <c r="O157" s="292" t="s">
        <v>13</v>
      </c>
      <c r="P157" s="271" t="s">
        <v>547</v>
      </c>
      <c r="T157" s="292"/>
      <c r="V157" s="292"/>
      <c r="W157" s="292"/>
      <c r="X157" s="293" t="str">
        <f>VLOOKUP(功能_33[[#This Row],[User]],SKL放款!A:G,7,FALSE)</f>
        <v>放款推展課</v>
      </c>
      <c r="Y157" s="300">
        <v>44533</v>
      </c>
      <c r="Z157" s="300">
        <v>44533</v>
      </c>
      <c r="AA157" s="300">
        <v>44533</v>
      </c>
      <c r="AB157" s="300">
        <v>44533</v>
      </c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李珮君</v>
      </c>
      <c r="AH157" s="300"/>
      <c r="AI157" s="300"/>
      <c r="AJ157" s="293"/>
      <c r="AK157" s="300"/>
      <c r="AL157" s="304" t="s">
        <v>548</v>
      </c>
      <c r="AM157" s="305" t="s">
        <v>549</v>
      </c>
      <c r="AN157" s="293" t="str">
        <f>VLOOKUP(功能_33[[#This Row],[功能代號]],需二審tmp!A:A,1,FALSE)</f>
        <v>L6755</v>
      </c>
      <c r="AO157" s="357">
        <v>44526</v>
      </c>
      <c r="AQ157" s="588" t="str">
        <f t="shared" si="15"/>
        <v/>
      </c>
      <c r="AR157" s="590" t="str">
        <f t="shared" si="16"/>
        <v>6-7</v>
      </c>
      <c r="AS157" s="592" t="str">
        <f t="shared" si="17"/>
        <v/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22" t="str">
        <f>IFERROR(VLOOKUP(功能_33[[#This Row],[流程]],#REF!,1,FALSE),"")</f>
        <v/>
      </c>
    </row>
    <row r="158" spans="3:49" ht="14.25" customHeight="1" x14ac:dyDescent="0.3">
      <c r="C158" s="293" t="s">
        <v>103</v>
      </c>
      <c r="D158" s="293" t="s">
        <v>2942</v>
      </c>
      <c r="E158" s="292" t="s">
        <v>552</v>
      </c>
      <c r="F158" s="293" t="s">
        <v>553</v>
      </c>
      <c r="G158" s="293"/>
      <c r="H158" s="292" t="s">
        <v>202</v>
      </c>
      <c r="I158" s="292" t="s">
        <v>325</v>
      </c>
      <c r="J158" s="226" t="s">
        <v>429</v>
      </c>
      <c r="K158" s="300">
        <v>44515</v>
      </c>
      <c r="L158" s="300">
        <v>44466</v>
      </c>
      <c r="M158" s="300">
        <f>IFERROR(IF(VLOOKUP(功能_33[[#This Row],[功能代號]],討論項目!A:H,8,FALSE)=0,"",VLOOKUP(功能_33[[#This Row],[功能代號]],討論項目!A:H,8,FALSE)),"")</f>
        <v>44475</v>
      </c>
      <c r="N158" s="292" t="s">
        <v>12</v>
      </c>
      <c r="O158" s="292" t="s">
        <v>13</v>
      </c>
      <c r="P158" s="271" t="s">
        <v>547</v>
      </c>
      <c r="T158" s="292"/>
      <c r="V158" s="292"/>
      <c r="W158" s="292"/>
      <c r="X158" s="293" t="str">
        <f>VLOOKUP(功能_33[[#This Row],[User]],SKL放款!A:G,7,FALSE)</f>
        <v>放款推展課</v>
      </c>
      <c r="Y158" s="300">
        <v>44533</v>
      </c>
      <c r="Z158" s="300">
        <v>44533</v>
      </c>
      <c r="AA158" s="300">
        <v>44533</v>
      </c>
      <c r="AB158" s="300">
        <v>44533</v>
      </c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李珮君</v>
      </c>
      <c r="AH158" s="300"/>
      <c r="AI158" s="300"/>
      <c r="AJ158" s="293"/>
      <c r="AK158" s="300"/>
      <c r="AL158" s="292" t="s">
        <v>199</v>
      </c>
      <c r="AN158" s="293" t="str">
        <f>VLOOKUP(功能_33[[#This Row],[功能代號]],需二審tmp!A:A,1,FALSE)</f>
        <v>L6086</v>
      </c>
      <c r="AO158" s="357">
        <v>44526</v>
      </c>
      <c r="AQ158" s="588" t="str">
        <f t="shared" si="15"/>
        <v/>
      </c>
      <c r="AR158" s="590" t="str">
        <f t="shared" si="16"/>
        <v>6-7</v>
      </c>
      <c r="AS158" s="592" t="str">
        <f t="shared" si="17"/>
        <v/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22" t="str">
        <f>IFERROR(VLOOKUP(功能_33[[#This Row],[流程]],#REF!,1,FALSE),"")</f>
        <v/>
      </c>
    </row>
    <row r="159" spans="3:49" ht="14.25" customHeight="1" x14ac:dyDescent="0.3">
      <c r="C159" s="293" t="s">
        <v>103</v>
      </c>
      <c r="D159" s="293" t="s">
        <v>2938</v>
      </c>
      <c r="E159" s="292" t="s">
        <v>554</v>
      </c>
      <c r="F159" s="293" t="s">
        <v>555</v>
      </c>
      <c r="G159" s="293"/>
      <c r="H159" s="292" t="s">
        <v>202</v>
      </c>
      <c r="I159" s="292" t="s">
        <v>325</v>
      </c>
      <c r="J159" s="226" t="s">
        <v>429</v>
      </c>
      <c r="K159" s="300">
        <v>44515</v>
      </c>
      <c r="L159" s="300">
        <v>44466</v>
      </c>
      <c r="M159" s="300">
        <v>44472</v>
      </c>
      <c r="N159" s="292" t="s">
        <v>12</v>
      </c>
      <c r="O159" s="292" t="s">
        <v>24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223" t="s">
        <v>3187</v>
      </c>
      <c r="AB159" s="300">
        <v>44539</v>
      </c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邵淑微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L6030</v>
      </c>
      <c r="AO159" s="357">
        <v>44526</v>
      </c>
      <c r="AQ159" s="588" t="str">
        <f t="shared" si="15"/>
        <v/>
      </c>
      <c r="AR159" s="590" t="str">
        <f t="shared" si="16"/>
        <v>6-3</v>
      </c>
      <c r="AS159" s="592" t="str">
        <f t="shared" si="17"/>
        <v/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22" t="str">
        <f>IFERROR(VLOOKUP(功能_33[[#This Row],[流程]],#REF!,1,FALSE),"")</f>
        <v/>
      </c>
    </row>
    <row r="160" spans="3:49" ht="14.25" customHeight="1" x14ac:dyDescent="0.3">
      <c r="C160" s="293" t="s">
        <v>103</v>
      </c>
      <c r="D160" s="293" t="s">
        <v>2938</v>
      </c>
      <c r="E160" s="292" t="s">
        <v>556</v>
      </c>
      <c r="F160" s="293" t="s">
        <v>557</v>
      </c>
      <c r="G160" s="293"/>
      <c r="H160" s="292" t="s">
        <v>202</v>
      </c>
      <c r="I160" s="292" t="s">
        <v>325</v>
      </c>
      <c r="J160" s="226" t="s">
        <v>429</v>
      </c>
      <c r="K160" s="300">
        <v>44515</v>
      </c>
      <c r="L160" s="300">
        <v>44466</v>
      </c>
      <c r="M160" s="300">
        <v>44472</v>
      </c>
      <c r="N160" s="292" t="s">
        <v>12</v>
      </c>
      <c r="O160" s="292" t="s">
        <v>24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3058</v>
      </c>
      <c r="AA160" s="223" t="s">
        <v>3187</v>
      </c>
      <c r="AB160" s="300">
        <v>44539</v>
      </c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邵淑微</v>
      </c>
      <c r="AH160" s="300"/>
      <c r="AI160" s="300"/>
      <c r="AJ160" s="293"/>
      <c r="AK160" s="300"/>
      <c r="AL160" s="292" t="s">
        <v>199</v>
      </c>
      <c r="AN160" s="293" t="e">
        <f>VLOOKUP(功能_33[[#This Row],[功能代號]],需二審tmp!A:A,1,FALSE)</f>
        <v>#N/A</v>
      </c>
      <c r="AO160" s="357">
        <v>44526</v>
      </c>
      <c r="AQ160" s="588" t="str">
        <f t="shared" si="15"/>
        <v/>
      </c>
      <c r="AR160" s="590" t="str">
        <f t="shared" si="16"/>
        <v>6-3</v>
      </c>
      <c r="AS160" s="592" t="str">
        <f t="shared" si="17"/>
        <v/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22" t="str">
        <f>IFERROR(VLOOKUP(功能_33[[#This Row],[流程]],#REF!,1,FALSE),"")</f>
        <v/>
      </c>
    </row>
    <row r="161" spans="3:49" ht="14.25" customHeight="1" x14ac:dyDescent="0.3">
      <c r="C161" s="293" t="s">
        <v>103</v>
      </c>
      <c r="D161" s="293" t="s">
        <v>2941</v>
      </c>
      <c r="E161" s="292" t="s">
        <v>558</v>
      </c>
      <c r="F161" s="293" t="s">
        <v>559</v>
      </c>
      <c r="G161" s="293"/>
      <c r="H161" s="292" t="s">
        <v>202</v>
      </c>
      <c r="I161" s="292" t="s">
        <v>325</v>
      </c>
      <c r="J161" s="226" t="s">
        <v>429</v>
      </c>
      <c r="K161" s="300">
        <v>44515</v>
      </c>
      <c r="L161" s="300">
        <v>44466</v>
      </c>
      <c r="M161" s="300">
        <v>44472</v>
      </c>
      <c r="N161" s="292" t="s">
        <v>8</v>
      </c>
      <c r="O161" s="292" t="s">
        <v>181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44472</v>
      </c>
      <c r="Z161" s="300" t="s">
        <v>142</v>
      </c>
      <c r="AA161" s="283">
        <v>44544</v>
      </c>
      <c r="AB161" s="300"/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陳政皓</v>
      </c>
      <c r="AH161" s="300"/>
      <c r="AI161" s="300"/>
      <c r="AJ161" s="293"/>
      <c r="AK161" s="300"/>
      <c r="AL161" s="292" t="s">
        <v>199</v>
      </c>
      <c r="AN161" s="293" t="str">
        <f>VLOOKUP(功能_33[[#This Row],[功能代號]],需二審tmp!A:A,1,FALSE)</f>
        <v>L6064</v>
      </c>
      <c r="AO161" s="357">
        <v>44526</v>
      </c>
      <c r="AQ161" s="588" t="str">
        <f t="shared" si="15"/>
        <v/>
      </c>
      <c r="AR161" s="590" t="str">
        <f t="shared" si="16"/>
        <v/>
      </c>
      <c r="AS161" s="592" t="str">
        <f t="shared" si="17"/>
        <v>6-6</v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22" t="str">
        <f>IFERROR(VLOOKUP(功能_33[[#This Row],[流程]],#REF!,1,FALSE),"")</f>
        <v/>
      </c>
    </row>
    <row r="162" spans="3:49" ht="14.25" customHeight="1" x14ac:dyDescent="0.3">
      <c r="C162" s="293" t="s">
        <v>103</v>
      </c>
      <c r="D162" s="293" t="s">
        <v>2941</v>
      </c>
      <c r="E162" s="292" t="s">
        <v>560</v>
      </c>
      <c r="F162" s="293" t="s">
        <v>561</v>
      </c>
      <c r="G162" s="293"/>
      <c r="H162" s="292" t="s">
        <v>202</v>
      </c>
      <c r="I162" s="292" t="s">
        <v>325</v>
      </c>
      <c r="J162" s="226" t="s">
        <v>429</v>
      </c>
      <c r="K162" s="300">
        <v>44515</v>
      </c>
      <c r="L162" s="300">
        <v>44466</v>
      </c>
      <c r="M162" s="300">
        <v>44472</v>
      </c>
      <c r="N162" s="292" t="s">
        <v>8</v>
      </c>
      <c r="O162" s="292" t="s">
        <v>181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44472</v>
      </c>
      <c r="Z162" s="300" t="s">
        <v>142</v>
      </c>
      <c r="AA162" s="283">
        <v>44544</v>
      </c>
      <c r="AB162" s="300"/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陳政皓</v>
      </c>
      <c r="AH162" s="300"/>
      <c r="AI162" s="300"/>
      <c r="AJ162" s="293"/>
      <c r="AK162" s="300"/>
      <c r="AL162" s="292" t="s">
        <v>199</v>
      </c>
      <c r="AN162" s="293" t="str">
        <f>VLOOKUP(功能_33[[#This Row],[功能代號]],需二審tmp!A:A,1,FALSE)</f>
        <v>L6604</v>
      </c>
      <c r="AO162" s="357">
        <v>44526</v>
      </c>
      <c r="AQ162" s="588" t="str">
        <f t="shared" si="15"/>
        <v/>
      </c>
      <c r="AR162" s="590" t="str">
        <f t="shared" si="16"/>
        <v/>
      </c>
      <c r="AS162" s="592" t="str">
        <f t="shared" si="17"/>
        <v>6-6</v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22" t="str">
        <f>IFERROR(VLOOKUP(功能_33[[#This Row],[流程]],#REF!,1,FALSE),"")</f>
        <v/>
      </c>
    </row>
    <row r="163" spans="3:49" ht="14.25" customHeight="1" x14ac:dyDescent="0.3">
      <c r="C163" s="293" t="s">
        <v>103</v>
      </c>
      <c r="D163" s="293" t="s">
        <v>2941</v>
      </c>
      <c r="E163" s="292" t="s">
        <v>562</v>
      </c>
      <c r="F163" s="293" t="s">
        <v>563</v>
      </c>
      <c r="G163" s="293"/>
      <c r="H163" s="292" t="s">
        <v>202</v>
      </c>
      <c r="I163" s="292" t="s">
        <v>325</v>
      </c>
      <c r="J163" s="226" t="s">
        <v>429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564</v>
      </c>
      <c r="AM163" s="305" t="s">
        <v>565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6-6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22" t="str">
        <f>IFERROR(VLOOKUP(功能_33[[#This Row],[流程]],#REF!,1,FALSE),"")</f>
        <v/>
      </c>
    </row>
    <row r="164" spans="3:49" ht="14.25" customHeight="1" x14ac:dyDescent="0.3">
      <c r="C164" s="293" t="s">
        <v>103</v>
      </c>
      <c r="D164" s="293" t="s">
        <v>2941</v>
      </c>
      <c r="E164" s="292" t="s">
        <v>566</v>
      </c>
      <c r="F164" s="293" t="s">
        <v>567</v>
      </c>
      <c r="G164" s="293"/>
      <c r="H164" s="292" t="s">
        <v>202</v>
      </c>
      <c r="I164" s="292" t="s">
        <v>325</v>
      </c>
      <c r="J164" s="226" t="s">
        <v>429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564</v>
      </c>
      <c r="AM164" s="305" t="s">
        <v>565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6-6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22" t="str">
        <f>IFERROR(VLOOKUP(功能_33[[#This Row],[流程]],#REF!,1,FALSE),"")</f>
        <v/>
      </c>
    </row>
    <row r="165" spans="3:49" ht="14.25" customHeight="1" x14ac:dyDescent="0.3">
      <c r="C165" s="293" t="s">
        <v>103</v>
      </c>
      <c r="D165" s="293" t="s">
        <v>2942</v>
      </c>
      <c r="E165" s="292" t="s">
        <v>568</v>
      </c>
      <c r="F165" s="293" t="s">
        <v>569</v>
      </c>
      <c r="G165" s="293"/>
      <c r="H165" s="292" t="s">
        <v>202</v>
      </c>
      <c r="I165" s="292" t="s">
        <v>325</v>
      </c>
      <c r="J165" s="226" t="s">
        <v>429</v>
      </c>
      <c r="K165" s="300">
        <v>44515</v>
      </c>
      <c r="L165" s="300">
        <v>44466</v>
      </c>
      <c r="M165" s="300">
        <v>44466</v>
      </c>
      <c r="N165" s="292" t="s">
        <v>12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304" t="s">
        <v>570</v>
      </c>
      <c r="AM165" s="305" t="s">
        <v>571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22" t="str">
        <f>IFERROR(VLOOKUP(功能_33[[#This Row],[流程]],#REF!,1,FALSE),"")</f>
        <v/>
      </c>
    </row>
    <row r="166" spans="3:49" ht="14.25" customHeight="1" x14ac:dyDescent="0.3">
      <c r="C166" s="293" t="s">
        <v>103</v>
      </c>
      <c r="D166" s="293" t="s">
        <v>2942</v>
      </c>
      <c r="E166" s="292" t="s">
        <v>572</v>
      </c>
      <c r="F166" s="293" t="s">
        <v>571</v>
      </c>
      <c r="G166" s="293"/>
      <c r="H166" s="292" t="s">
        <v>202</v>
      </c>
      <c r="I166" s="292" t="s">
        <v>325</v>
      </c>
      <c r="J166" s="226" t="s">
        <v>429</v>
      </c>
      <c r="K166" s="300">
        <v>44515</v>
      </c>
      <c r="L166" s="300">
        <v>44466</v>
      </c>
      <c r="M166" s="300">
        <v>44466</v>
      </c>
      <c r="N166" s="292" t="s">
        <v>12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304" t="s">
        <v>570</v>
      </c>
      <c r="AM166" s="305" t="s">
        <v>571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22" t="str">
        <f>IFERROR(VLOOKUP(功能_33[[#This Row],[流程]],#REF!,1,FALSE),"")</f>
        <v/>
      </c>
    </row>
    <row r="167" spans="3:49" ht="14.25" customHeight="1" x14ac:dyDescent="0.3">
      <c r="C167" s="293" t="s">
        <v>103</v>
      </c>
      <c r="D167" s="293" t="s">
        <v>2942</v>
      </c>
      <c r="E167" s="292" t="s">
        <v>573</v>
      </c>
      <c r="F167" s="293" t="s">
        <v>574</v>
      </c>
      <c r="G167" s="293"/>
      <c r="H167" s="292" t="s">
        <v>202</v>
      </c>
      <c r="I167" s="292" t="s">
        <v>325</v>
      </c>
      <c r="J167" s="226" t="s">
        <v>429</v>
      </c>
      <c r="K167" s="300">
        <v>44515</v>
      </c>
      <c r="L167" s="300">
        <v>44466</v>
      </c>
      <c r="M167" s="300">
        <v>44466</v>
      </c>
      <c r="N167" s="292" t="s">
        <v>7</v>
      </c>
      <c r="O167" s="292" t="s">
        <v>11</v>
      </c>
      <c r="T167" s="292"/>
      <c r="V167" s="292"/>
      <c r="W167" s="292"/>
      <c r="X167" s="293" t="str">
        <f>VLOOKUP(功能_33[[#This Row],[User]],SKL放款!A:G,7,FALSE)</f>
        <v>放款服務課</v>
      </c>
      <c r="Y167" s="300">
        <v>44533</v>
      </c>
      <c r="Z167" s="300" t="s">
        <v>205</v>
      </c>
      <c r="AA167" s="300">
        <v>44529</v>
      </c>
      <c r="AB167" s="300">
        <v>44529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蔡珮瑜</v>
      </c>
      <c r="AH167" s="300"/>
      <c r="AI167" s="300"/>
      <c r="AJ167" s="293"/>
      <c r="AK167" s="300"/>
      <c r="AL167" s="292" t="s">
        <v>199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6-7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22" t="str">
        <f>IFERROR(VLOOKUP(功能_33[[#This Row],[流程]],#REF!,1,FALSE),"")</f>
        <v/>
      </c>
    </row>
    <row r="168" spans="3:49" ht="14.25" customHeight="1" x14ac:dyDescent="0.3">
      <c r="C168" s="293" t="s">
        <v>103</v>
      </c>
      <c r="D168" s="293" t="s">
        <v>2942</v>
      </c>
      <c r="E168" s="292" t="s">
        <v>575</v>
      </c>
      <c r="F168" s="293" t="s">
        <v>576</v>
      </c>
      <c r="G168" s="293"/>
      <c r="H168" s="292" t="s">
        <v>202</v>
      </c>
      <c r="I168" s="292" t="s">
        <v>325</v>
      </c>
      <c r="J168" s="226" t="s">
        <v>3029</v>
      </c>
      <c r="K168" s="300">
        <v>44515</v>
      </c>
      <c r="L168" s="300">
        <v>44466</v>
      </c>
      <c r="M168" s="300">
        <v>44466</v>
      </c>
      <c r="N168" s="292" t="s">
        <v>7</v>
      </c>
      <c r="O168" s="292" t="s">
        <v>11</v>
      </c>
      <c r="T168" s="292"/>
      <c r="V168" s="292"/>
      <c r="W168" s="292"/>
      <c r="X168" s="293" t="str">
        <f>VLOOKUP(功能_33[[#This Row],[User]],SKL放款!A:G,7,FALSE)</f>
        <v>放款服務課</v>
      </c>
      <c r="Y168" s="300">
        <v>44533</v>
      </c>
      <c r="Z168" s="300" t="s">
        <v>205</v>
      </c>
      <c r="AA168" s="300">
        <v>44529</v>
      </c>
      <c r="AB168" s="300">
        <v>44529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蔡珮瑜</v>
      </c>
      <c r="AH168" s="300"/>
      <c r="AI168" s="300"/>
      <c r="AJ168" s="293"/>
      <c r="AK168" s="300"/>
      <c r="AL168" s="292" t="s">
        <v>199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6-7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22" t="str">
        <f>IFERROR(VLOOKUP(功能_33[[#This Row],[流程]],#REF!,1,FALSE),"")</f>
        <v/>
      </c>
    </row>
    <row r="169" spans="3:49" ht="14.25" customHeight="1" x14ac:dyDescent="0.3">
      <c r="C169" s="293" t="s">
        <v>103</v>
      </c>
      <c r="D169" s="293" t="s">
        <v>2941</v>
      </c>
      <c r="E169" s="292" t="s">
        <v>577</v>
      </c>
      <c r="F169" s="293" t="s">
        <v>578</v>
      </c>
      <c r="G169" s="293"/>
      <c r="H169" s="292" t="s">
        <v>202</v>
      </c>
      <c r="I169" s="292" t="s">
        <v>325</v>
      </c>
      <c r="J169" s="226" t="s">
        <v>429</v>
      </c>
      <c r="K169" s="300">
        <v>44516</v>
      </c>
      <c r="L169" s="300">
        <v>44467</v>
      </c>
      <c r="M169" s="300">
        <v>44467</v>
      </c>
      <c r="N169" s="292" t="s">
        <v>12</v>
      </c>
      <c r="O169" s="292" t="s">
        <v>579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580</v>
      </c>
      <c r="AM169" s="305" t="s">
        <v>581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22" t="str">
        <f>IFERROR(VLOOKUP(功能_33[[#This Row],[流程]],#REF!,1,FALSE),"")</f>
        <v/>
      </c>
    </row>
    <row r="170" spans="3:49" ht="14.25" customHeight="1" x14ac:dyDescent="0.3">
      <c r="C170" s="293" t="s">
        <v>103</v>
      </c>
      <c r="D170" s="293" t="s">
        <v>2941</v>
      </c>
      <c r="E170" s="292" t="s">
        <v>582</v>
      </c>
      <c r="F170" s="293" t="s">
        <v>583</v>
      </c>
      <c r="G170" s="293"/>
      <c r="H170" s="292" t="s">
        <v>202</v>
      </c>
      <c r="I170" s="292" t="s">
        <v>325</v>
      </c>
      <c r="J170" s="226" t="s">
        <v>429</v>
      </c>
      <c r="K170" s="300">
        <v>44516</v>
      </c>
      <c r="L170" s="300">
        <v>44467</v>
      </c>
      <c r="M170" s="300">
        <v>44467</v>
      </c>
      <c r="N170" s="292" t="s">
        <v>12</v>
      </c>
      <c r="O170" s="292" t="s">
        <v>579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580</v>
      </c>
      <c r="AM170" s="305" t="s">
        <v>581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22" t="str">
        <f>IFERROR(VLOOKUP(功能_33[[#This Row],[流程]],#REF!,1,FALSE),"")</f>
        <v/>
      </c>
    </row>
    <row r="171" spans="3:49" ht="14.25" customHeight="1" x14ac:dyDescent="0.3">
      <c r="C171" s="293" t="s">
        <v>103</v>
      </c>
      <c r="D171" s="293" t="s">
        <v>2941</v>
      </c>
      <c r="E171" s="292" t="s">
        <v>584</v>
      </c>
      <c r="F171" s="293" t="s">
        <v>585</v>
      </c>
      <c r="G171" s="293"/>
      <c r="H171" s="292" t="s">
        <v>202</v>
      </c>
      <c r="I171" s="292" t="s">
        <v>325</v>
      </c>
      <c r="J171" s="226" t="s">
        <v>429</v>
      </c>
      <c r="K171" s="300">
        <v>44516</v>
      </c>
      <c r="L171" s="300">
        <v>44467</v>
      </c>
      <c r="M171" s="300">
        <v>44467</v>
      </c>
      <c r="N171" s="292" t="s">
        <v>8</v>
      </c>
      <c r="O171" s="292" t="s">
        <v>579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44533</v>
      </c>
      <c r="Z171" s="300" t="s">
        <v>205</v>
      </c>
      <c r="AA171" s="300">
        <v>44467</v>
      </c>
      <c r="AB171" s="300">
        <v>44467</v>
      </c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586</v>
      </c>
      <c r="AM171" s="305" t="s">
        <v>587</v>
      </c>
      <c r="AN171" s="293" t="e">
        <f>VLOOKUP(功能_33[[#This Row],[功能代號]],需二審tmp!A:A,1,FALSE)</f>
        <v>#N/A</v>
      </c>
      <c r="AO171" s="357">
        <v>44526</v>
      </c>
      <c r="AQ171" s="588" t="str">
        <f t="shared" si="15"/>
        <v/>
      </c>
      <c r="AR171" s="590" t="str">
        <f t="shared" si="16"/>
        <v>6-6</v>
      </c>
      <c r="AS171" s="592" t="str">
        <f t="shared" si="17"/>
        <v/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22" t="str">
        <f>IFERROR(VLOOKUP(功能_33[[#This Row],[流程]],#REF!,1,FALSE),"")</f>
        <v/>
      </c>
    </row>
    <row r="172" spans="3:49" ht="14.25" customHeight="1" x14ac:dyDescent="0.3">
      <c r="C172" s="293" t="s">
        <v>103</v>
      </c>
      <c r="D172" s="293" t="s">
        <v>2941</v>
      </c>
      <c r="E172" s="292" t="s">
        <v>588</v>
      </c>
      <c r="F172" s="293" t="s">
        <v>589</v>
      </c>
      <c r="G172" s="293"/>
      <c r="H172" s="292" t="s">
        <v>202</v>
      </c>
      <c r="I172" s="292" t="s">
        <v>325</v>
      </c>
      <c r="J172" s="226" t="s">
        <v>429</v>
      </c>
      <c r="K172" s="300">
        <v>44516</v>
      </c>
      <c r="L172" s="300">
        <v>44467</v>
      </c>
      <c r="M172" s="300">
        <v>44467</v>
      </c>
      <c r="N172" s="292" t="s">
        <v>8</v>
      </c>
      <c r="O172" s="292" t="s">
        <v>579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44533</v>
      </c>
      <c r="Z172" s="300" t="s">
        <v>205</v>
      </c>
      <c r="AA172" s="300">
        <v>44467</v>
      </c>
      <c r="AB172" s="300">
        <v>44467</v>
      </c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586</v>
      </c>
      <c r="AM172" s="305" t="s">
        <v>587</v>
      </c>
      <c r="AN172" s="293" t="e">
        <f>VLOOKUP(功能_33[[#This Row],[功能代號]],需二審tmp!A:A,1,FALSE)</f>
        <v>#N/A</v>
      </c>
      <c r="AO172" s="357">
        <v>44526</v>
      </c>
      <c r="AQ172" s="588" t="str">
        <f t="shared" si="15"/>
        <v/>
      </c>
      <c r="AR172" s="590" t="str">
        <f t="shared" si="16"/>
        <v>6-6</v>
      </c>
      <c r="AS172" s="592" t="str">
        <f t="shared" si="17"/>
        <v/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22" t="str">
        <f>IFERROR(VLOOKUP(功能_33[[#This Row],[流程]],#REF!,1,FALSE),"")</f>
        <v/>
      </c>
    </row>
    <row r="173" spans="3:49" ht="14.25" customHeight="1" x14ac:dyDescent="0.3">
      <c r="C173" s="293" t="s">
        <v>103</v>
      </c>
      <c r="D173" s="293" t="s">
        <v>2942</v>
      </c>
      <c r="E173" s="292" t="s">
        <v>590</v>
      </c>
      <c r="F173" s="293" t="s">
        <v>591</v>
      </c>
      <c r="G173" s="293"/>
      <c r="H173" s="292" t="s">
        <v>202</v>
      </c>
      <c r="I173" s="292" t="s">
        <v>325</v>
      </c>
      <c r="J173" s="226" t="s">
        <v>429</v>
      </c>
      <c r="K173" s="300">
        <v>44516</v>
      </c>
      <c r="L173" s="300">
        <v>44467</v>
      </c>
      <c r="M173" s="300">
        <v>44472</v>
      </c>
      <c r="N173" s="292" t="s">
        <v>12</v>
      </c>
      <c r="O173" s="292" t="s">
        <v>579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44472</v>
      </c>
      <c r="Z173" s="300" t="s">
        <v>142</v>
      </c>
      <c r="AA173" s="283">
        <v>44544</v>
      </c>
      <c r="AB173" s="300"/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592</v>
      </c>
      <c r="AM173" s="305" t="s">
        <v>593</v>
      </c>
      <c r="AN173" s="293" t="str">
        <f>VLOOKUP(功能_33[[#This Row],[功能代號]],需二審tmp!A:A,1,FALSE)</f>
        <v>L6075</v>
      </c>
      <c r="AO173" s="357">
        <v>44526</v>
      </c>
      <c r="AQ173" s="588" t="str">
        <f t="shared" si="15"/>
        <v/>
      </c>
      <c r="AR173" s="590" t="str">
        <f t="shared" si="16"/>
        <v/>
      </c>
      <c r="AS173" s="592" t="str">
        <f t="shared" si="17"/>
        <v>6-7</v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22" t="str">
        <f>IFERROR(VLOOKUP(功能_33[[#This Row],[流程]],#REF!,1,FALSE),"")</f>
        <v/>
      </c>
    </row>
    <row r="174" spans="3:49" ht="14.25" customHeight="1" x14ac:dyDescent="0.3">
      <c r="C174" s="293" t="s">
        <v>103</v>
      </c>
      <c r="D174" s="293" t="s">
        <v>2942</v>
      </c>
      <c r="E174" s="292" t="s">
        <v>594</v>
      </c>
      <c r="F174" s="293" t="s">
        <v>593</v>
      </c>
      <c r="G174" s="293"/>
      <c r="H174" s="292" t="s">
        <v>202</v>
      </c>
      <c r="I174" s="292" t="s">
        <v>325</v>
      </c>
      <c r="J174" s="226" t="s">
        <v>429</v>
      </c>
      <c r="K174" s="300">
        <v>44516</v>
      </c>
      <c r="L174" s="300">
        <v>44467</v>
      </c>
      <c r="M174" s="300">
        <v>44472</v>
      </c>
      <c r="N174" s="292" t="s">
        <v>12</v>
      </c>
      <c r="O174" s="292" t="s">
        <v>579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44472</v>
      </c>
      <c r="Z174" s="300" t="s">
        <v>142</v>
      </c>
      <c r="AA174" s="283">
        <v>44544</v>
      </c>
      <c r="AB174" s="300"/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592</v>
      </c>
      <c r="AM174" s="305" t="s">
        <v>593</v>
      </c>
      <c r="AN174" s="293" t="str">
        <f>VLOOKUP(功能_33[[#This Row],[功能代號]],需二審tmp!A:A,1,FALSE)</f>
        <v>L6705</v>
      </c>
      <c r="AO174" s="357">
        <v>44526</v>
      </c>
      <c r="AQ174" s="588" t="str">
        <f t="shared" si="15"/>
        <v/>
      </c>
      <c r="AR174" s="590" t="str">
        <f t="shared" si="16"/>
        <v/>
      </c>
      <c r="AS174" s="592" t="str">
        <f t="shared" si="17"/>
        <v>6-7</v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22" t="str">
        <f>IFERROR(VLOOKUP(功能_33[[#This Row],[流程]],#REF!,1,FALSE),"")</f>
        <v/>
      </c>
    </row>
    <row r="175" spans="3:49" ht="14.25" customHeight="1" x14ac:dyDescent="0.3">
      <c r="C175" s="293" t="s">
        <v>103</v>
      </c>
      <c r="D175" s="293" t="s">
        <v>2941</v>
      </c>
      <c r="E175" s="292" t="s">
        <v>595</v>
      </c>
      <c r="F175" s="293" t="s">
        <v>596</v>
      </c>
      <c r="G175" s="293"/>
      <c r="H175" s="292" t="s">
        <v>202</v>
      </c>
      <c r="I175" s="292" t="s">
        <v>325</v>
      </c>
      <c r="J175" s="226" t="s">
        <v>429</v>
      </c>
      <c r="K175" s="300">
        <v>44516</v>
      </c>
      <c r="L175" s="300">
        <v>44467</v>
      </c>
      <c r="M175" s="300">
        <v>44467</v>
      </c>
      <c r="N175" s="292" t="s">
        <v>12</v>
      </c>
      <c r="O175" s="292" t="s">
        <v>579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44533</v>
      </c>
      <c r="Z175" s="300" t="s">
        <v>205</v>
      </c>
      <c r="AA175" s="300">
        <v>44467</v>
      </c>
      <c r="AB175" s="300">
        <v>44467</v>
      </c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597</v>
      </c>
      <c r="AM175" s="305" t="s">
        <v>598</v>
      </c>
      <c r="AN175" s="293" t="e">
        <f>VLOOKUP(功能_33[[#This Row],[功能代號]],需二審tmp!A:A,1,FALSE)</f>
        <v>#N/A</v>
      </c>
      <c r="AO175" s="357">
        <v>44526</v>
      </c>
      <c r="AQ175" s="588" t="str">
        <f t="shared" si="15"/>
        <v/>
      </c>
      <c r="AR175" s="590" t="str">
        <f t="shared" si="16"/>
        <v>6-6</v>
      </c>
      <c r="AS175" s="592" t="str">
        <f t="shared" si="17"/>
        <v/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22" t="str">
        <f>IFERROR(VLOOKUP(功能_33[[#This Row],[流程]],#REF!,1,FALSE),"")</f>
        <v/>
      </c>
    </row>
    <row r="176" spans="3:49" ht="14.25" customHeight="1" x14ac:dyDescent="0.3">
      <c r="C176" s="293" t="s">
        <v>103</v>
      </c>
      <c r="D176" s="293" t="s">
        <v>2941</v>
      </c>
      <c r="E176" s="292" t="s">
        <v>599</v>
      </c>
      <c r="F176" s="293" t="s">
        <v>598</v>
      </c>
      <c r="G176" s="293"/>
      <c r="H176" s="292" t="s">
        <v>202</v>
      </c>
      <c r="I176" s="292" t="s">
        <v>325</v>
      </c>
      <c r="J176" s="226" t="s">
        <v>429</v>
      </c>
      <c r="K176" s="300">
        <v>44516</v>
      </c>
      <c r="L176" s="300">
        <v>44467</v>
      </c>
      <c r="M176" s="300">
        <v>44467</v>
      </c>
      <c r="N176" s="292" t="s">
        <v>12</v>
      </c>
      <c r="O176" s="292" t="s">
        <v>579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44533</v>
      </c>
      <c r="Z176" s="300" t="s">
        <v>205</v>
      </c>
      <c r="AA176" s="300">
        <v>44467</v>
      </c>
      <c r="AB176" s="300">
        <v>44467</v>
      </c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597</v>
      </c>
      <c r="AM176" s="305" t="s">
        <v>598</v>
      </c>
      <c r="AN176" s="293" t="e">
        <f>VLOOKUP(功能_33[[#This Row],[功能代號]],需二審tmp!A:A,1,FALSE)</f>
        <v>#N/A</v>
      </c>
      <c r="AO176" s="357">
        <v>44526</v>
      </c>
      <c r="AQ176" s="588" t="str">
        <f t="shared" si="15"/>
        <v/>
      </c>
      <c r="AR176" s="590" t="str">
        <f t="shared" si="16"/>
        <v>6-6</v>
      </c>
      <c r="AS176" s="592" t="str">
        <f t="shared" si="17"/>
        <v/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22" t="str">
        <f>IFERROR(VLOOKUP(功能_33[[#This Row],[流程]],#REF!,1,FALSE),"")</f>
        <v/>
      </c>
    </row>
    <row r="177" spans="3:49" ht="14.25" customHeight="1" x14ac:dyDescent="0.3">
      <c r="C177" s="293" t="s">
        <v>103</v>
      </c>
      <c r="D177" s="293" t="s">
        <v>2942</v>
      </c>
      <c r="E177" s="292" t="s">
        <v>600</v>
      </c>
      <c r="F177" s="293" t="s">
        <v>601</v>
      </c>
      <c r="G177" s="293"/>
      <c r="H177" s="292" t="s">
        <v>202</v>
      </c>
      <c r="I177" s="292" t="s">
        <v>325</v>
      </c>
      <c r="J177" s="226" t="s">
        <v>429</v>
      </c>
      <c r="K177" s="300">
        <v>44516</v>
      </c>
      <c r="L177" s="300">
        <v>44467</v>
      </c>
      <c r="M177" s="300">
        <v>44472</v>
      </c>
      <c r="N177" s="292" t="s">
        <v>12</v>
      </c>
      <c r="O177" s="292" t="s">
        <v>579</v>
      </c>
      <c r="T177" s="292"/>
      <c r="V177" s="292"/>
      <c r="W177" s="292"/>
      <c r="X177" s="293" t="str">
        <f>VLOOKUP(功能_33[[#This Row],[User]],SKL放款!A:G,7,FALSE)</f>
        <v>放款審查課</v>
      </c>
      <c r="Y177" s="300">
        <v>44472</v>
      </c>
      <c r="Z177" s="300" t="s">
        <v>142</v>
      </c>
      <c r="AA177" s="283">
        <v>44544</v>
      </c>
      <c r="AB177" s="300"/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鄧雪美</v>
      </c>
      <c r="AH177" s="300"/>
      <c r="AI177" s="300"/>
      <c r="AJ177" s="293"/>
      <c r="AK177" s="300"/>
      <c r="AL177" s="304" t="s">
        <v>592</v>
      </c>
      <c r="AM177" s="305" t="s">
        <v>593</v>
      </c>
      <c r="AN177" s="293" t="str">
        <f>VLOOKUP(功能_33[[#This Row],[功能代號]],需二審tmp!A:A,1,FALSE)</f>
        <v>L6074</v>
      </c>
      <c r="AO177" s="357">
        <v>44526</v>
      </c>
      <c r="AQ177" s="588" t="str">
        <f t="shared" si="15"/>
        <v/>
      </c>
      <c r="AR177" s="590" t="str">
        <f t="shared" si="16"/>
        <v/>
      </c>
      <c r="AS177" s="592" t="str">
        <f t="shared" si="17"/>
        <v>6-7</v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22" t="str">
        <f>IFERROR(VLOOKUP(功能_33[[#This Row],[流程]],#REF!,1,FALSE),"")</f>
        <v/>
      </c>
    </row>
    <row r="178" spans="3:49" ht="14.25" customHeight="1" x14ac:dyDescent="0.3">
      <c r="C178" s="293" t="s">
        <v>103</v>
      </c>
      <c r="D178" s="293" t="s">
        <v>2942</v>
      </c>
      <c r="E178" s="292" t="s">
        <v>602</v>
      </c>
      <c r="F178" s="293" t="s">
        <v>603</v>
      </c>
      <c r="G178" s="293"/>
      <c r="H178" s="292" t="s">
        <v>202</v>
      </c>
      <c r="I178" s="292" t="s">
        <v>325</v>
      </c>
      <c r="J178" s="226" t="s">
        <v>429</v>
      </c>
      <c r="K178" s="300">
        <v>44516</v>
      </c>
      <c r="L178" s="300">
        <v>44467</v>
      </c>
      <c r="M178" s="300">
        <v>44472</v>
      </c>
      <c r="N178" s="292" t="s">
        <v>12</v>
      </c>
      <c r="O178" s="292" t="s">
        <v>579</v>
      </c>
      <c r="T178" s="292"/>
      <c r="V178" s="292"/>
      <c r="W178" s="292"/>
      <c r="X178" s="293" t="str">
        <f>VLOOKUP(功能_33[[#This Row],[User]],SKL放款!A:G,7,FALSE)</f>
        <v>放款審查課</v>
      </c>
      <c r="Y178" s="300">
        <v>44472</v>
      </c>
      <c r="Z178" s="300" t="s">
        <v>142</v>
      </c>
      <c r="AA178" s="283">
        <v>44544</v>
      </c>
      <c r="AB178" s="300"/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鄧雪美</v>
      </c>
      <c r="AH178" s="300"/>
      <c r="AI178" s="300"/>
      <c r="AJ178" s="293"/>
      <c r="AK178" s="300"/>
      <c r="AL178" s="304" t="s">
        <v>592</v>
      </c>
      <c r="AM178" s="305" t="s">
        <v>593</v>
      </c>
      <c r="AN178" s="293" t="str">
        <f>VLOOKUP(功能_33[[#This Row],[功能代號]],需二審tmp!A:A,1,FALSE)</f>
        <v>L6704</v>
      </c>
      <c r="AO178" s="357">
        <v>44526</v>
      </c>
      <c r="AQ178" s="588" t="str">
        <f t="shared" si="15"/>
        <v/>
      </c>
      <c r="AR178" s="590" t="str">
        <f t="shared" si="16"/>
        <v/>
      </c>
      <c r="AS178" s="592" t="str">
        <f t="shared" si="17"/>
        <v>6-7</v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22" t="str">
        <f>IFERROR(VLOOKUP(功能_33[[#This Row],[流程]],#REF!,1,FALSE),"")</f>
        <v/>
      </c>
    </row>
    <row r="179" spans="3:49" ht="14.25" customHeight="1" x14ac:dyDescent="0.3">
      <c r="C179" s="293" t="s">
        <v>103</v>
      </c>
      <c r="D179" s="293" t="s">
        <v>2941</v>
      </c>
      <c r="E179" s="292" t="s">
        <v>604</v>
      </c>
      <c r="F179" s="293" t="s">
        <v>605</v>
      </c>
      <c r="G179" s="293"/>
      <c r="H179" s="292" t="s">
        <v>202</v>
      </c>
      <c r="I179" s="292" t="s">
        <v>325</v>
      </c>
      <c r="J179" s="226" t="s">
        <v>429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14</v>
      </c>
      <c r="T179" s="292"/>
      <c r="V179" s="292"/>
      <c r="W179" s="292"/>
      <c r="X179" s="293" t="str">
        <f>VLOOKUP(功能_33[[#This Row],[User]],SKL放款!A:G,7,FALSE)</f>
        <v>放款管理課</v>
      </c>
      <c r="Y179" s="300">
        <v>44533</v>
      </c>
      <c r="Z179" s="300" t="s">
        <v>205</v>
      </c>
      <c r="AA179" s="300">
        <v>44530</v>
      </c>
      <c r="AB179" s="300">
        <v>44530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張舜雯</v>
      </c>
      <c r="AH179" s="300"/>
      <c r="AI179" s="300"/>
      <c r="AJ179" s="293"/>
      <c r="AK179" s="300"/>
      <c r="AL179" s="304" t="s">
        <v>606</v>
      </c>
      <c r="AM179" s="305" t="s">
        <v>607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22" t="str">
        <f>IFERROR(VLOOKUP(功能_33[[#This Row],[流程]],#REF!,1,FALSE),"")</f>
        <v/>
      </c>
    </row>
    <row r="180" spans="3:49" ht="14.25" customHeight="1" x14ac:dyDescent="0.3">
      <c r="C180" s="293" t="s">
        <v>103</v>
      </c>
      <c r="D180" s="293" t="s">
        <v>2941</v>
      </c>
      <c r="E180" s="292" t="s">
        <v>608</v>
      </c>
      <c r="F180" s="293" t="s">
        <v>607</v>
      </c>
      <c r="G180" s="293"/>
      <c r="H180" s="292" t="s">
        <v>202</v>
      </c>
      <c r="I180" s="292" t="s">
        <v>325</v>
      </c>
      <c r="J180" s="226" t="s">
        <v>429</v>
      </c>
      <c r="K180" s="300">
        <v>44516</v>
      </c>
      <c r="L180" s="300">
        <v>44467</v>
      </c>
      <c r="M180" s="300">
        <v>44472</v>
      </c>
      <c r="N180" s="292" t="s">
        <v>8</v>
      </c>
      <c r="O180" s="292" t="s">
        <v>14</v>
      </c>
      <c r="T180" s="292"/>
      <c r="V180" s="292"/>
      <c r="W180" s="292"/>
      <c r="X180" s="293" t="str">
        <f>VLOOKUP(功能_33[[#This Row],[User]],SKL放款!A:G,7,FALSE)</f>
        <v>放款管理課</v>
      </c>
      <c r="Y180" s="300">
        <v>44472</v>
      </c>
      <c r="Z180" s="300" t="s">
        <v>142</v>
      </c>
      <c r="AA180" s="300">
        <v>44530</v>
      </c>
      <c r="AB180" s="300">
        <v>44530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張舜雯</v>
      </c>
      <c r="AH180" s="300"/>
      <c r="AI180" s="300"/>
      <c r="AJ180" s="293"/>
      <c r="AK180" s="300"/>
      <c r="AL180" s="304" t="s">
        <v>606</v>
      </c>
      <c r="AM180" s="305" t="s">
        <v>607</v>
      </c>
      <c r="AN180" s="293" t="str">
        <f>VLOOKUP(功能_33[[#This Row],[功能代號]],需二審tmp!A:A,1,FALSE)</f>
        <v>L6605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22" t="str">
        <f>IFERROR(VLOOKUP(功能_33[[#This Row],[流程]],#REF!,1,FALSE),"")</f>
        <v/>
      </c>
    </row>
    <row r="181" spans="3:49" ht="14.25" customHeight="1" x14ac:dyDescent="0.3">
      <c r="C181" s="293" t="s">
        <v>103</v>
      </c>
      <c r="D181" s="293" t="s">
        <v>2941</v>
      </c>
      <c r="E181" s="292" t="s">
        <v>609</v>
      </c>
      <c r="F181" s="293" t="s">
        <v>610</v>
      </c>
      <c r="G181" s="293"/>
      <c r="H181" s="292" t="s">
        <v>202</v>
      </c>
      <c r="I181" s="292" t="s">
        <v>325</v>
      </c>
      <c r="J181" s="226" t="s">
        <v>429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611</v>
      </c>
      <c r="AM181" s="305" t="s">
        <v>612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6-6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22" t="str">
        <f>IFERROR(VLOOKUP(功能_33[[#This Row],[流程]],#REF!,1,FALSE),"")</f>
        <v/>
      </c>
    </row>
    <row r="182" spans="3:49" ht="14.25" customHeight="1" x14ac:dyDescent="0.3">
      <c r="C182" s="293" t="s">
        <v>103</v>
      </c>
      <c r="D182" s="293" t="s">
        <v>2941</v>
      </c>
      <c r="E182" s="292" t="s">
        <v>613</v>
      </c>
      <c r="F182" s="293" t="s">
        <v>614</v>
      </c>
      <c r="G182" s="293"/>
      <c r="H182" s="292" t="s">
        <v>202</v>
      </c>
      <c r="I182" s="292" t="s">
        <v>325</v>
      </c>
      <c r="J182" s="226" t="s">
        <v>429</v>
      </c>
      <c r="K182" s="300">
        <v>44516</v>
      </c>
      <c r="L182" s="300">
        <v>44467</v>
      </c>
      <c r="M182" s="300">
        <v>44467</v>
      </c>
      <c r="N182" s="292" t="s">
        <v>8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611</v>
      </c>
      <c r="AM182" s="305" t="s">
        <v>612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6-6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22" t="str">
        <f>IFERROR(VLOOKUP(功能_33[[#This Row],[流程]],#REF!,1,FALSE),"")</f>
        <v/>
      </c>
    </row>
    <row r="183" spans="3:49" ht="14.25" customHeight="1" x14ac:dyDescent="0.3">
      <c r="C183" s="293" t="s">
        <v>103</v>
      </c>
      <c r="D183" s="293" t="s">
        <v>2942</v>
      </c>
      <c r="E183" s="292" t="s">
        <v>615</v>
      </c>
      <c r="F183" s="293" t="s">
        <v>616</v>
      </c>
      <c r="G183" s="293"/>
      <c r="H183" s="292" t="s">
        <v>202</v>
      </c>
      <c r="I183" s="292" t="s">
        <v>325</v>
      </c>
      <c r="J183" s="226" t="s">
        <v>429</v>
      </c>
      <c r="K183" s="300">
        <v>44516</v>
      </c>
      <c r="L183" s="300">
        <v>44467</v>
      </c>
      <c r="M183" s="300">
        <v>44467</v>
      </c>
      <c r="N183" s="292" t="s">
        <v>8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617</v>
      </c>
      <c r="AM183" s="305" t="s">
        <v>618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22" t="str">
        <f>IFERROR(VLOOKUP(功能_33[[#This Row],[流程]],#REF!,1,FALSE),"")</f>
        <v/>
      </c>
    </row>
    <row r="184" spans="3:49" ht="14.25" customHeight="1" x14ac:dyDescent="0.3">
      <c r="C184" s="293" t="s">
        <v>103</v>
      </c>
      <c r="D184" s="293" t="s">
        <v>2942</v>
      </c>
      <c r="E184" s="292" t="s">
        <v>619</v>
      </c>
      <c r="F184" s="293" t="s">
        <v>618</v>
      </c>
      <c r="G184" s="293"/>
      <c r="H184" s="292" t="s">
        <v>202</v>
      </c>
      <c r="I184" s="292" t="s">
        <v>325</v>
      </c>
      <c r="J184" s="226" t="s">
        <v>429</v>
      </c>
      <c r="K184" s="300">
        <v>44516</v>
      </c>
      <c r="L184" s="300">
        <v>44467</v>
      </c>
      <c r="M184" s="300">
        <v>44467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44533</v>
      </c>
      <c r="Z184" s="300" t="s">
        <v>205</v>
      </c>
      <c r="AA184" s="300">
        <v>44529</v>
      </c>
      <c r="AB184" s="300">
        <v>44529</v>
      </c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617</v>
      </c>
      <c r="AM184" s="305" t="s">
        <v>618</v>
      </c>
      <c r="AN184" s="293" t="e">
        <f>VLOOKUP(功能_33[[#This Row],[功能代號]],需二審tmp!A:A,1,FALSE)</f>
        <v>#N/A</v>
      </c>
      <c r="AO184" s="357">
        <v>44526</v>
      </c>
      <c r="AQ184" s="588" t="str">
        <f t="shared" si="15"/>
        <v/>
      </c>
      <c r="AR184" s="590" t="str">
        <f t="shared" si="16"/>
        <v>6-7</v>
      </c>
      <c r="AS184" s="592" t="str">
        <f t="shared" si="17"/>
        <v/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22" t="str">
        <f>IFERROR(VLOOKUP(功能_33[[#This Row],[流程]],#REF!,1,FALSE),"")</f>
        <v/>
      </c>
    </row>
    <row r="185" spans="3:49" ht="14.25" customHeight="1" x14ac:dyDescent="0.3">
      <c r="C185" s="293" t="s">
        <v>103</v>
      </c>
      <c r="D185" s="293" t="s">
        <v>2942</v>
      </c>
      <c r="E185" s="292" t="s">
        <v>620</v>
      </c>
      <c r="F185" s="293" t="s">
        <v>621</v>
      </c>
      <c r="G185" s="293"/>
      <c r="H185" s="292" t="s">
        <v>202</v>
      </c>
      <c r="I185" s="292" t="s">
        <v>325</v>
      </c>
      <c r="J185" s="226" t="s">
        <v>429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622</v>
      </c>
      <c r="AM185" s="305" t="s">
        <v>623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22" t="str">
        <f>IFERROR(VLOOKUP(功能_33[[#This Row],[流程]],#REF!,1,FALSE),"")</f>
        <v/>
      </c>
    </row>
    <row r="186" spans="3:49" ht="14.25" customHeight="1" x14ac:dyDescent="0.3">
      <c r="C186" s="293" t="s">
        <v>103</v>
      </c>
      <c r="D186" s="293" t="s">
        <v>2942</v>
      </c>
      <c r="E186" s="292" t="s">
        <v>624</v>
      </c>
      <c r="F186" s="293" t="s">
        <v>625</v>
      </c>
      <c r="G186" s="293"/>
      <c r="H186" s="292" t="s">
        <v>202</v>
      </c>
      <c r="I186" s="292" t="s">
        <v>325</v>
      </c>
      <c r="J186" s="226" t="s">
        <v>429</v>
      </c>
      <c r="K186" s="300">
        <v>44516</v>
      </c>
      <c r="L186" s="300">
        <v>44467</v>
      </c>
      <c r="M186" s="300">
        <v>44472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44472</v>
      </c>
      <c r="Z186" s="300" t="s">
        <v>142</v>
      </c>
      <c r="AA186" s="283">
        <v>44544</v>
      </c>
      <c r="AB186" s="300"/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622</v>
      </c>
      <c r="AM186" s="305" t="s">
        <v>623</v>
      </c>
      <c r="AN186" s="293" t="str">
        <f>VLOOKUP(功能_33[[#This Row],[功能代號]],需二審tmp!A:A,1,FALSE)</f>
        <v>L6703</v>
      </c>
      <c r="AO186" s="357">
        <v>44526</v>
      </c>
      <c r="AQ186" s="588" t="str">
        <f t="shared" si="15"/>
        <v/>
      </c>
      <c r="AR186" s="590" t="str">
        <f t="shared" si="16"/>
        <v/>
      </c>
      <c r="AS186" s="592" t="str">
        <f t="shared" si="17"/>
        <v>6-7</v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22" t="str">
        <f>IFERROR(VLOOKUP(功能_33[[#This Row],[流程]],#REF!,1,FALSE),"")</f>
        <v/>
      </c>
    </row>
    <row r="187" spans="3:49" ht="14.25" customHeight="1" x14ac:dyDescent="0.3">
      <c r="C187" s="293" t="s">
        <v>103</v>
      </c>
      <c r="D187" s="293" t="s">
        <v>2942</v>
      </c>
      <c r="E187" s="292" t="s">
        <v>626</v>
      </c>
      <c r="F187" s="293" t="s">
        <v>627</v>
      </c>
      <c r="G187" s="293"/>
      <c r="H187" s="292" t="s">
        <v>202</v>
      </c>
      <c r="I187" s="292" t="s">
        <v>325</v>
      </c>
      <c r="J187" s="226" t="s">
        <v>429</v>
      </c>
      <c r="K187" s="300">
        <v>44516</v>
      </c>
      <c r="L187" s="300">
        <v>44467</v>
      </c>
      <c r="M187" s="300">
        <v>44467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44533</v>
      </c>
      <c r="Z187" s="300" t="s">
        <v>205</v>
      </c>
      <c r="AA187" s="300">
        <v>44529</v>
      </c>
      <c r="AB187" s="300">
        <v>44529</v>
      </c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304" t="s">
        <v>628</v>
      </c>
      <c r="AM187" s="305" t="s">
        <v>629</v>
      </c>
      <c r="AN187" s="293" t="e">
        <f>VLOOKUP(功能_33[[#This Row],[功能代號]],需二審tmp!A:A,1,FALSE)</f>
        <v>#N/A</v>
      </c>
      <c r="AO187" s="357">
        <v>44526</v>
      </c>
      <c r="AQ187" s="588" t="str">
        <f t="shared" si="15"/>
        <v/>
      </c>
      <c r="AR187" s="590" t="str">
        <f t="shared" si="16"/>
        <v>6-7</v>
      </c>
      <c r="AS187" s="592" t="str">
        <f t="shared" si="17"/>
        <v/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22" t="str">
        <f>IFERROR(VLOOKUP(功能_33[[#This Row],[流程]],#REF!,1,FALSE),"")</f>
        <v/>
      </c>
    </row>
    <row r="188" spans="3:49" ht="14.25" customHeight="1" x14ac:dyDescent="0.3">
      <c r="C188" s="293" t="s">
        <v>103</v>
      </c>
      <c r="D188" s="293" t="s">
        <v>2942</v>
      </c>
      <c r="E188" s="292" t="s">
        <v>630</v>
      </c>
      <c r="F188" s="293" t="s">
        <v>631</v>
      </c>
      <c r="G188" s="293"/>
      <c r="H188" s="292" t="s">
        <v>202</v>
      </c>
      <c r="I188" s="292" t="s">
        <v>325</v>
      </c>
      <c r="J188" s="226" t="s">
        <v>429</v>
      </c>
      <c r="K188" s="300">
        <v>44516</v>
      </c>
      <c r="L188" s="300">
        <v>44467</v>
      </c>
      <c r="M188" s="300">
        <v>44467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44533</v>
      </c>
      <c r="Z188" s="300" t="s">
        <v>205</v>
      </c>
      <c r="AA188" s="300">
        <v>44529</v>
      </c>
      <c r="AB188" s="300">
        <v>44529</v>
      </c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304" t="s">
        <v>628</v>
      </c>
      <c r="AM188" s="305" t="s">
        <v>629</v>
      </c>
      <c r="AN188" s="293" t="e">
        <f>VLOOKUP(功能_33[[#This Row],[功能代號]],需二審tmp!A:A,1,FALSE)</f>
        <v>#N/A</v>
      </c>
      <c r="AO188" s="357">
        <v>44526</v>
      </c>
      <c r="AQ188" s="588" t="str">
        <f t="shared" si="15"/>
        <v/>
      </c>
      <c r="AR188" s="590" t="str">
        <f t="shared" si="16"/>
        <v>6-7</v>
      </c>
      <c r="AS188" s="592" t="str">
        <f t="shared" si="17"/>
        <v/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22" t="str">
        <f>IFERROR(VLOOKUP(功能_33[[#This Row],[流程]],#REF!,1,FALSE),"")</f>
        <v/>
      </c>
    </row>
    <row r="189" spans="3:49" ht="14.25" customHeight="1" x14ac:dyDescent="0.3">
      <c r="C189" s="293" t="s">
        <v>103</v>
      </c>
      <c r="D189" s="231" t="s">
        <v>2940</v>
      </c>
      <c r="E189" s="292" t="s">
        <v>632</v>
      </c>
      <c r="F189" s="293" t="s">
        <v>633</v>
      </c>
      <c r="G189" s="293"/>
      <c r="H189" s="292" t="s">
        <v>202</v>
      </c>
      <c r="I189" s="292" t="s">
        <v>325</v>
      </c>
      <c r="J189" s="226" t="s">
        <v>429</v>
      </c>
      <c r="K189" s="300">
        <v>44516</v>
      </c>
      <c r="L189" s="300">
        <v>44467</v>
      </c>
      <c r="M189" s="300">
        <v>44472</v>
      </c>
      <c r="N189" s="292" t="s">
        <v>12</v>
      </c>
      <c r="O189" s="292" t="s">
        <v>181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44472</v>
      </c>
      <c r="Z189" s="300" t="s">
        <v>142</v>
      </c>
      <c r="AA189" s="283">
        <v>44544</v>
      </c>
      <c r="AB189" s="300"/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陳政皓</v>
      </c>
      <c r="AH189" s="300"/>
      <c r="AI189" s="300"/>
      <c r="AJ189" s="293"/>
      <c r="AK189" s="300"/>
      <c r="AL189" s="292" t="s">
        <v>199</v>
      </c>
      <c r="AM189" s="305"/>
      <c r="AN189" s="293" t="str">
        <f>VLOOKUP(功能_33[[#This Row],[功能代號]],需二審tmp!A:A,1,FALSE)</f>
        <v>L6052</v>
      </c>
      <c r="AO189" s="357">
        <v>44526</v>
      </c>
      <c r="AQ189" s="588" t="str">
        <f t="shared" si="15"/>
        <v/>
      </c>
      <c r="AR189" s="590" t="str">
        <f t="shared" si="16"/>
        <v/>
      </c>
      <c r="AS189" s="592" t="str">
        <f t="shared" si="17"/>
        <v>6-5</v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22" t="str">
        <f>IFERROR(VLOOKUP(功能_33[[#This Row],[流程]],#REF!,1,FALSE),"")</f>
        <v/>
      </c>
    </row>
    <row r="190" spans="3:49" ht="14.25" customHeight="1" x14ac:dyDescent="0.3">
      <c r="C190" s="293" t="s">
        <v>103</v>
      </c>
      <c r="D190" s="231" t="s">
        <v>2940</v>
      </c>
      <c r="E190" s="292" t="s">
        <v>634</v>
      </c>
      <c r="F190" s="293" t="s">
        <v>635</v>
      </c>
      <c r="G190" s="293"/>
      <c r="H190" s="292" t="s">
        <v>202</v>
      </c>
      <c r="I190" s="292" t="s">
        <v>325</v>
      </c>
      <c r="J190" s="226" t="s">
        <v>429</v>
      </c>
      <c r="K190" s="300">
        <v>44516</v>
      </c>
      <c r="L190" s="300">
        <v>44467</v>
      </c>
      <c r="M190" s="300">
        <v>44472</v>
      </c>
      <c r="N190" s="292" t="s">
        <v>12</v>
      </c>
      <c r="O190" s="292" t="s">
        <v>181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44472</v>
      </c>
      <c r="Z190" s="300" t="s">
        <v>142</v>
      </c>
      <c r="AA190" s="283">
        <v>44544</v>
      </c>
      <c r="AB190" s="300"/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陳政皓</v>
      </c>
      <c r="AH190" s="300"/>
      <c r="AI190" s="300"/>
      <c r="AJ190" s="293"/>
      <c r="AK190" s="300"/>
      <c r="AL190" s="292" t="s">
        <v>199</v>
      </c>
      <c r="AN190" s="293" t="str">
        <f>VLOOKUP(功能_33[[#This Row],[功能代號]],需二審tmp!A:A,1,FALSE)</f>
        <v>L6502</v>
      </c>
      <c r="AO190" s="357">
        <v>44526</v>
      </c>
      <c r="AQ190" s="588" t="str">
        <f t="shared" si="15"/>
        <v/>
      </c>
      <c r="AR190" s="590" t="str">
        <f t="shared" si="16"/>
        <v/>
      </c>
      <c r="AS190" s="592" t="str">
        <f t="shared" si="17"/>
        <v>6-5</v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22" t="str">
        <f>IFERROR(VLOOKUP(功能_33[[#This Row],[流程]],#REF!,1,FALSE),"")</f>
        <v/>
      </c>
    </row>
    <row r="191" spans="3:49" ht="14.25" customHeight="1" x14ac:dyDescent="0.3">
      <c r="C191" s="293" t="s">
        <v>101</v>
      </c>
      <c r="D191" s="293" t="s">
        <v>636</v>
      </c>
      <c r="E191" s="228" t="s">
        <v>637</v>
      </c>
      <c r="F191" s="293" t="s">
        <v>638</v>
      </c>
      <c r="G191" s="293"/>
      <c r="H191" s="292" t="s">
        <v>202</v>
      </c>
      <c r="I191" s="292" t="s">
        <v>2898</v>
      </c>
      <c r="J191" s="226" t="s">
        <v>3095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2857</v>
      </c>
      <c r="AA191" s="300">
        <v>44531</v>
      </c>
      <c r="AB191" s="300">
        <v>44531</v>
      </c>
      <c r="AC191" s="300">
        <v>44539</v>
      </c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292" t="s">
        <v>3138</v>
      </c>
      <c r="AM191" s="292" t="s">
        <v>3112</v>
      </c>
      <c r="AN191" s="293" t="str">
        <f>VLOOKUP(功能_33[[#This Row],[功能代號]],需二審tmp!A:A,1,FALSE)</f>
        <v>L4500</v>
      </c>
      <c r="AO191" s="357">
        <v>44533</v>
      </c>
      <c r="AQ191" s="588" t="str">
        <f t="shared" si="15"/>
        <v>4-5</v>
      </c>
      <c r="AR191" s="590" t="str">
        <f t="shared" si="16"/>
        <v/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22" t="str">
        <f>IFERROR(VLOOKUP(功能_33[[#This Row],[流程]],#REF!,1,FALSE),"")</f>
        <v/>
      </c>
    </row>
    <row r="192" spans="3:49" ht="14.25" customHeight="1" x14ac:dyDescent="0.3">
      <c r="C192" s="293" t="s">
        <v>101</v>
      </c>
      <c r="D192" s="293" t="s">
        <v>636</v>
      </c>
      <c r="E192" s="228" t="s">
        <v>639</v>
      </c>
      <c r="F192" s="293" t="s">
        <v>640</v>
      </c>
      <c r="G192" s="293"/>
      <c r="H192" s="292" t="s">
        <v>202</v>
      </c>
      <c r="I192" s="292" t="s">
        <v>2898</v>
      </c>
      <c r="J192" s="226" t="s">
        <v>3095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>
        <v>44539</v>
      </c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3126</v>
      </c>
      <c r="AM192" s="293" t="s">
        <v>3127</v>
      </c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>4-5</v>
      </c>
      <c r="AR192" s="590" t="str">
        <f t="shared" si="16"/>
        <v/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22" t="str">
        <f>IFERROR(VLOOKUP(功能_33[[#This Row],[流程]],#REF!,1,FALSE),"")</f>
        <v/>
      </c>
    </row>
    <row r="193" spans="1:49" ht="41.4" customHeight="1" x14ac:dyDescent="0.3">
      <c r="C193" s="293" t="s">
        <v>101</v>
      </c>
      <c r="D193" s="293" t="s">
        <v>636</v>
      </c>
      <c r="E193" s="228" t="s">
        <v>641</v>
      </c>
      <c r="F193" s="293" t="s">
        <v>642</v>
      </c>
      <c r="G193" s="293"/>
      <c r="H193" s="292" t="s">
        <v>202</v>
      </c>
      <c r="I193" s="292" t="s">
        <v>2898</v>
      </c>
      <c r="J193" s="226" t="s">
        <v>3095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142</v>
      </c>
      <c r="AA193" s="300">
        <v>44531</v>
      </c>
      <c r="AB193" s="300">
        <v>44531</v>
      </c>
      <c r="AC193" s="300">
        <v>44539</v>
      </c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309" t="s">
        <v>3128</v>
      </c>
      <c r="AM193" s="220" t="s">
        <v>3129</v>
      </c>
      <c r="AN193" s="293" t="str">
        <f>VLOOKUP(功能_33[[#This Row],[功能代號]],需二審tmp!A:A,1,FALSE)</f>
        <v>L4510</v>
      </c>
      <c r="AO193" s="357">
        <v>44533</v>
      </c>
      <c r="AQ193" s="588" t="str">
        <f t="shared" si="15"/>
        <v>4-5</v>
      </c>
      <c r="AR193" s="590" t="str">
        <f t="shared" si="16"/>
        <v/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22" t="str">
        <f>IFERROR(VLOOKUP(功能_33[[#This Row],[流程]],#REF!,1,FALSE),"")</f>
        <v/>
      </c>
    </row>
    <row r="194" spans="1:49" ht="14.25" customHeight="1" x14ac:dyDescent="0.3">
      <c r="C194" s="293" t="s">
        <v>101</v>
      </c>
      <c r="D194" s="293" t="s">
        <v>636</v>
      </c>
      <c r="E194" s="228" t="s">
        <v>643</v>
      </c>
      <c r="F194" s="293" t="s">
        <v>644</v>
      </c>
      <c r="G194" s="293"/>
      <c r="H194" s="292" t="s">
        <v>202</v>
      </c>
      <c r="I194" s="292" t="s">
        <v>2898</v>
      </c>
      <c r="J194" s="226" t="s">
        <v>3095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205</v>
      </c>
      <c r="AA194" s="300">
        <v>44531</v>
      </c>
      <c r="AB194" s="300">
        <v>44531</v>
      </c>
      <c r="AC194" s="300">
        <v>44539</v>
      </c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228" t="s">
        <v>3130</v>
      </c>
      <c r="AM194" s="293" t="s">
        <v>3131</v>
      </c>
      <c r="AN194" s="293" t="e">
        <f>VLOOKUP(功能_33[[#This Row],[功能代號]],需二審tmp!A:A,1,FALSE)</f>
        <v>#N/A</v>
      </c>
      <c r="AO194" s="357">
        <v>44533</v>
      </c>
      <c r="AQ194" s="588" t="str">
        <f t="shared" si="15"/>
        <v>4-5</v>
      </c>
      <c r="AR194" s="590" t="str">
        <f t="shared" si="16"/>
        <v/>
      </c>
      <c r="AS194" s="592" t="str">
        <f t="shared" si="17"/>
        <v/>
      </c>
      <c r="AT194" s="594" t="str">
        <f t="shared" si="18"/>
        <v/>
      </c>
      <c r="AU194" s="596" t="str">
        <f t="shared" si="19"/>
        <v/>
      </c>
      <c r="AV194" s="598" t="str">
        <f t="shared" si="20"/>
        <v/>
      </c>
      <c r="AW194" s="622" t="str">
        <f>IFERROR(VLOOKUP(功能_33[[#This Row],[流程]],#REF!,1,FALSE),"")</f>
        <v/>
      </c>
    </row>
    <row r="195" spans="1:49" ht="14.25" customHeight="1" x14ac:dyDescent="0.3">
      <c r="C195" s="293" t="s">
        <v>101</v>
      </c>
      <c r="D195" s="293" t="s">
        <v>636</v>
      </c>
      <c r="E195" s="228" t="s">
        <v>645</v>
      </c>
      <c r="F195" s="293" t="s">
        <v>646</v>
      </c>
      <c r="G195" s="293"/>
      <c r="H195" s="292" t="s">
        <v>202</v>
      </c>
      <c r="I195" s="292" t="s">
        <v>2898</v>
      </c>
      <c r="J195" s="226" t="s">
        <v>3095</v>
      </c>
      <c r="K195" s="300">
        <v>44468</v>
      </c>
      <c r="L195" s="300">
        <v>44468</v>
      </c>
      <c r="M195" s="300">
        <v>44533</v>
      </c>
      <c r="N195" s="292" t="s">
        <v>12</v>
      </c>
      <c r="O195" s="292" t="s">
        <v>24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205</v>
      </c>
      <c r="AA195" s="300">
        <v>44531</v>
      </c>
      <c r="AB195" s="300">
        <v>44531</v>
      </c>
      <c r="AC195" s="300">
        <v>44539</v>
      </c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邵淑微</v>
      </c>
      <c r="AH195" s="300"/>
      <c r="AI195" s="300"/>
      <c r="AJ195" s="293"/>
      <c r="AK195" s="300"/>
      <c r="AL195" s="228" t="s">
        <v>3132</v>
      </c>
      <c r="AM195" s="293" t="s">
        <v>3133</v>
      </c>
      <c r="AN195" s="293" t="e">
        <f>VLOOKUP(功能_33[[#This Row],[功能代號]],需二審tmp!A:A,1,FALSE)</f>
        <v>#N/A</v>
      </c>
      <c r="AO195" s="357">
        <v>44533</v>
      </c>
      <c r="AQ195" s="588" t="str">
        <f t="shared" si="15"/>
        <v>4-5</v>
      </c>
      <c r="AR195" s="590" t="str">
        <f t="shared" si="16"/>
        <v/>
      </c>
      <c r="AS195" s="592" t="str">
        <f t="shared" si="17"/>
        <v/>
      </c>
      <c r="AT195" s="594" t="str">
        <f t="shared" si="18"/>
        <v/>
      </c>
      <c r="AU195" s="596" t="str">
        <f t="shared" si="19"/>
        <v/>
      </c>
      <c r="AV195" s="598" t="str">
        <f t="shared" si="20"/>
        <v/>
      </c>
      <c r="AW195" s="622" t="str">
        <f>IFERROR(VLOOKUP(功能_33[[#This Row],[流程]],#REF!,1,FALSE),"")</f>
        <v/>
      </c>
    </row>
    <row r="196" spans="1:49" ht="42.65" customHeight="1" x14ac:dyDescent="0.3">
      <c r="C196" s="293" t="s">
        <v>101</v>
      </c>
      <c r="D196" s="293" t="s">
        <v>636</v>
      </c>
      <c r="E196" s="228" t="s">
        <v>647</v>
      </c>
      <c r="F196" s="293" t="s">
        <v>648</v>
      </c>
      <c r="G196" s="293"/>
      <c r="H196" s="292" t="s">
        <v>202</v>
      </c>
      <c r="I196" s="292" t="s">
        <v>2898</v>
      </c>
      <c r="J196" s="226" t="s">
        <v>3095</v>
      </c>
      <c r="K196" s="300">
        <v>44468</v>
      </c>
      <c r="L196" s="300">
        <v>44468</v>
      </c>
      <c r="M196" s="300">
        <v>44533</v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>
        <v>44533</v>
      </c>
      <c r="Z196" s="300" t="s">
        <v>142</v>
      </c>
      <c r="AA196" s="300">
        <v>44531</v>
      </c>
      <c r="AB196" s="300">
        <v>44531</v>
      </c>
      <c r="AC196" s="300">
        <v>44539</v>
      </c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309" t="s">
        <v>3134</v>
      </c>
      <c r="AM196" s="220" t="s">
        <v>3135</v>
      </c>
      <c r="AN196" s="293" t="str">
        <f>VLOOKUP(功能_33[[#This Row],[功能代號]],需二審tmp!A:A,1,FALSE)</f>
        <v>L4511</v>
      </c>
      <c r="AO196" s="357">
        <v>44533</v>
      </c>
      <c r="AQ196" s="588" t="str">
        <f t="shared" ref="AQ196:AQ259" si="21">IF(COUNTA(AC196)=1,LEFT(D196,3),"")</f>
        <v>4-5</v>
      </c>
      <c r="AR196" s="590" t="str">
        <f t="shared" ref="AR196:AR259" si="22">IF(AND(COUNTA(L196)=1,COUNTA(M196)=1,COUNTA(Y196)=1,COUNTA(AB196)=1,COUNTA(AC196)=0),LEFT(D196,3),"")</f>
        <v/>
      </c>
      <c r="AS196" s="592" t="str">
        <f t="shared" ref="AS196:AS200" si="23">IF(AND(COUNTA(L196)=1,COUNTA(M196)=1,COUNTA(Y196)=1,COUNTA(AB196)=0,COUNTA(AC196)=0),LEFT(D196,3),"")</f>
        <v/>
      </c>
      <c r="AT196" s="594" t="str">
        <f t="shared" ref="AT196:AT259" si="24">IF(AND(COUNTA(M196)=0,COUNTA(Y196)=1),LEFT(D196,3),"")</f>
        <v/>
      </c>
      <c r="AU196" s="596" t="str">
        <f t="shared" ref="AU196:AU259" si="25">IF(AND(COUNTA(M196)=1,COUNTA(Y196)=0),LEFT(D196,3),"")</f>
        <v/>
      </c>
      <c r="AV196" s="598" t="str">
        <f t="shared" ref="AV196:AV259" si="26">IF(AND(COUNTA(M196)=0,COUNTA(Y196)=0),LEFT(D196,3),"")</f>
        <v/>
      </c>
      <c r="AW196" s="622" t="str">
        <f>IFERROR(VLOOKUP(功能_33[[#This Row],[流程]],#REF!,1,FALSE),"")</f>
        <v/>
      </c>
    </row>
    <row r="197" spans="1:49" ht="81.650000000000006" customHeight="1" x14ac:dyDescent="0.3">
      <c r="C197" s="293" t="s">
        <v>101</v>
      </c>
      <c r="D197" s="293" t="s">
        <v>422</v>
      </c>
      <c r="E197" s="292" t="s">
        <v>649</v>
      </c>
      <c r="F197" s="293" t="s">
        <v>650</v>
      </c>
      <c r="G197" s="293"/>
      <c r="H197" s="292" t="s">
        <v>202</v>
      </c>
      <c r="I197" s="292" t="s">
        <v>2898</v>
      </c>
      <c r="J197" s="226" t="s">
        <v>3095</v>
      </c>
      <c r="K197" s="300">
        <v>44469</v>
      </c>
      <c r="L197" s="300">
        <v>44468</v>
      </c>
      <c r="M197" s="300">
        <v>44523</v>
      </c>
      <c r="N197" s="292" t="s">
        <v>8</v>
      </c>
      <c r="O197" s="292" t="s">
        <v>11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142</v>
      </c>
      <c r="AA197" s="300">
        <v>44523</v>
      </c>
      <c r="AB197" s="300">
        <v>44525</v>
      </c>
      <c r="AC197" s="300">
        <v>44539</v>
      </c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蔡珮瑜</v>
      </c>
      <c r="AH197" s="300"/>
      <c r="AI197" s="300"/>
      <c r="AJ197" s="293"/>
      <c r="AK197" s="225" t="s">
        <v>651</v>
      </c>
      <c r="AL197" s="309" t="s">
        <v>3149</v>
      </c>
      <c r="AM197" s="220" t="s">
        <v>3150</v>
      </c>
      <c r="AN197" s="293" t="str">
        <f>VLOOKUP(功能_33[[#This Row],[功能代號]],需二審tmp!A:A,1,FALSE)</f>
        <v>L4200</v>
      </c>
      <c r="AO197" s="357">
        <v>44523</v>
      </c>
      <c r="AQ197" s="588" t="str">
        <f t="shared" si="21"/>
        <v>4-2</v>
      </c>
      <c r="AR197" s="590" t="str">
        <f t="shared" si="22"/>
        <v/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22" t="str">
        <f>IFERROR(VLOOKUP(功能_33[[#This Row],[流程]],#REF!,1,FALSE),"")</f>
        <v/>
      </c>
    </row>
    <row r="198" spans="1:49" ht="14.25" customHeight="1" x14ac:dyDescent="0.3">
      <c r="A198" s="618">
        <v>44547</v>
      </c>
      <c r="C198" s="293" t="s">
        <v>101</v>
      </c>
      <c r="D198" s="293" t="s">
        <v>636</v>
      </c>
      <c r="E198" s="228" t="s">
        <v>652</v>
      </c>
      <c r="F198" s="293" t="s">
        <v>653</v>
      </c>
      <c r="G198" s="293"/>
      <c r="H198" s="292" t="s">
        <v>202</v>
      </c>
      <c r="I198" s="292" t="s">
        <v>2898</v>
      </c>
      <c r="J198" s="226" t="s">
        <v>3095</v>
      </c>
      <c r="K198" s="300">
        <v>44473</v>
      </c>
      <c r="L198" s="300">
        <v>44468</v>
      </c>
      <c r="M198" s="300"/>
      <c r="N198" s="292" t="s">
        <v>12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/>
      <c r="Z198" s="300" t="s">
        <v>142</v>
      </c>
      <c r="AA198" s="300">
        <v>44531</v>
      </c>
      <c r="AB198" s="300">
        <v>44531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21" t="s">
        <v>3136</v>
      </c>
      <c r="AM198" s="293" t="s">
        <v>3137</v>
      </c>
      <c r="AN198" s="293" t="str">
        <f>VLOOKUP(功能_33[[#This Row],[功能代號]],需二審tmp!A:A,1,FALSE)</f>
        <v>L4520</v>
      </c>
      <c r="AQ198" s="588" t="str">
        <f t="shared" si="21"/>
        <v/>
      </c>
      <c r="AR198" s="590" t="str">
        <f t="shared" si="22"/>
        <v/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>4-5</v>
      </c>
      <c r="AW198" s="622" t="str">
        <f>IFERROR(VLOOKUP(功能_33[[#This Row],[流程]],#REF!,1,FALSE),"")</f>
        <v/>
      </c>
    </row>
    <row r="199" spans="1:49" ht="14.25" customHeight="1" x14ac:dyDescent="0.3">
      <c r="C199" s="293" t="s">
        <v>101</v>
      </c>
      <c r="D199" s="293" t="s">
        <v>654</v>
      </c>
      <c r="E199" s="292" t="s">
        <v>655</v>
      </c>
      <c r="F199" s="293" t="s">
        <v>656</v>
      </c>
      <c r="G199" s="293"/>
      <c r="H199" s="292" t="s">
        <v>202</v>
      </c>
      <c r="I199" s="292" t="s">
        <v>2898</v>
      </c>
      <c r="J199" s="226" t="s">
        <v>3095</v>
      </c>
      <c r="K199" s="300">
        <v>44473</v>
      </c>
      <c r="L199" s="300">
        <v>44468</v>
      </c>
      <c r="M199" s="300">
        <v>44379</v>
      </c>
      <c r="N199" s="292" t="s">
        <v>8</v>
      </c>
      <c r="O199" s="292" t="s">
        <v>24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205</v>
      </c>
      <c r="AA199" s="300">
        <v>44531</v>
      </c>
      <c r="AB199" s="300">
        <v>44531</v>
      </c>
      <c r="AC199" s="300">
        <v>44539</v>
      </c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邵淑微</v>
      </c>
      <c r="AH199" s="300"/>
      <c r="AI199" s="300"/>
      <c r="AJ199" s="293"/>
      <c r="AK199" s="300"/>
      <c r="AL199" s="292" t="s">
        <v>3112</v>
      </c>
      <c r="AM199" s="292" t="s">
        <v>3112</v>
      </c>
      <c r="AN199" s="293" t="e">
        <f>VLOOKUP(功能_33[[#This Row],[功能代號]],需二審tmp!A:A,1,FALSE)</f>
        <v>#N/A</v>
      </c>
      <c r="AO199" s="357">
        <v>44523</v>
      </c>
      <c r="AQ199" s="588" t="str">
        <f t="shared" si="21"/>
        <v>4-5</v>
      </c>
      <c r="AR199" s="590" t="str">
        <f t="shared" si="22"/>
        <v/>
      </c>
      <c r="AS199" s="592" t="str">
        <f t="shared" si="23"/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22" t="str">
        <f>IFERROR(VLOOKUP(功能_33[[#This Row],[流程]],#REF!,1,FALSE),"")</f>
        <v/>
      </c>
    </row>
    <row r="200" spans="1:49" ht="14.25" customHeight="1" x14ac:dyDescent="0.3">
      <c r="C200" s="293" t="s">
        <v>101</v>
      </c>
      <c r="D200" s="293" t="s">
        <v>422</v>
      </c>
      <c r="E200" s="292" t="s">
        <v>657</v>
      </c>
      <c r="F200" s="293" t="s">
        <v>658</v>
      </c>
      <c r="G200" s="293"/>
      <c r="H200" s="292" t="s">
        <v>202</v>
      </c>
      <c r="I200" s="292" t="s">
        <v>2898</v>
      </c>
      <c r="J200" s="226" t="s">
        <v>3095</v>
      </c>
      <c r="K200" s="300">
        <v>44470</v>
      </c>
      <c r="L200" s="300">
        <v>44470</v>
      </c>
      <c r="M200" s="300">
        <v>44523</v>
      </c>
      <c r="N200" s="292" t="s">
        <v>8</v>
      </c>
      <c r="O200" s="292" t="s">
        <v>24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>
        <v>44524</v>
      </c>
      <c r="AA200" s="300">
        <v>44524</v>
      </c>
      <c r="AB200" s="300">
        <v>44524</v>
      </c>
      <c r="AC200" s="300">
        <v>44539</v>
      </c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邵淑微</v>
      </c>
      <c r="AH200" s="300"/>
      <c r="AI200" s="300"/>
      <c r="AJ200" s="293"/>
      <c r="AK200" s="300"/>
      <c r="AL200" s="292" t="s">
        <v>3112</v>
      </c>
      <c r="AM200" s="292" t="s">
        <v>3112</v>
      </c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>4-2</v>
      </c>
      <c r="AR200" s="590" t="str">
        <f t="shared" si="22"/>
        <v/>
      </c>
      <c r="AS200" s="592" t="str">
        <f t="shared" si="23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22" t="str">
        <f>IFERROR(VLOOKUP(功能_33[[#This Row],[流程]],#REF!,1,FALSE),"")</f>
        <v/>
      </c>
    </row>
    <row r="201" spans="1:49" ht="76.75" customHeight="1" x14ac:dyDescent="0.3">
      <c r="C201" s="293" t="s">
        <v>101</v>
      </c>
      <c r="D201" s="293" t="s">
        <v>422</v>
      </c>
      <c r="E201" s="292" t="s">
        <v>659</v>
      </c>
      <c r="F201" s="293" t="s">
        <v>660</v>
      </c>
      <c r="G201" s="293"/>
      <c r="H201" s="292" t="s">
        <v>202</v>
      </c>
      <c r="I201" s="292" t="s">
        <v>2898</v>
      </c>
      <c r="J201" s="226" t="s">
        <v>3095</v>
      </c>
      <c r="K201" s="300">
        <v>44469</v>
      </c>
      <c r="L201" s="262">
        <v>44484</v>
      </c>
      <c r="M201" s="300">
        <v>44523</v>
      </c>
      <c r="N201" s="292" t="s">
        <v>8</v>
      </c>
      <c r="O201" s="292" t="s">
        <v>11</v>
      </c>
      <c r="P201" s="271" t="s">
        <v>23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142</v>
      </c>
      <c r="AA201" s="300">
        <v>44523</v>
      </c>
      <c r="AB201" s="300">
        <v>44525</v>
      </c>
      <c r="AC201" s="300">
        <v>44539</v>
      </c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蔡珮瑜</v>
      </c>
      <c r="AH201" s="300"/>
      <c r="AI201" s="300"/>
      <c r="AJ201" s="293"/>
      <c r="AK201" s="225" t="s">
        <v>661</v>
      </c>
      <c r="AL201" s="309" t="s">
        <v>3151</v>
      </c>
      <c r="AM201" s="220" t="s">
        <v>3152</v>
      </c>
      <c r="AN201" s="293" t="str">
        <f>VLOOKUP(功能_33[[#This Row],[功能代號]],需二審tmp!A:A,1,FALSE)</f>
        <v>L4002</v>
      </c>
      <c r="AO201" s="357">
        <v>44523</v>
      </c>
      <c r="AQ201" s="588" t="str">
        <f t="shared" si="21"/>
        <v>4-2</v>
      </c>
      <c r="AR201" s="590" t="str">
        <f t="shared" si="22"/>
        <v/>
      </c>
      <c r="AS201" s="592" t="str">
        <f t="shared" ref="AS201:AS259" si="27">IF(AND(COUNTA(L201)=1,COUNTA(M201)=1,COUNTA(Y201)=1,COUNTA(AB201)=0,COUNTA(AC201)=0),LEFT(D201,3),"")</f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22" t="str">
        <f>IFERROR(VLOOKUP(功能_33[[#This Row],[流程]],#REF!,1,FALSE),"")</f>
        <v/>
      </c>
    </row>
    <row r="202" spans="1:49" ht="14.25" customHeight="1" x14ac:dyDescent="0.3">
      <c r="C202" s="293" t="s">
        <v>101</v>
      </c>
      <c r="D202" s="293" t="s">
        <v>422</v>
      </c>
      <c r="E202" s="292" t="s">
        <v>662</v>
      </c>
      <c r="F202" s="293" t="s">
        <v>663</v>
      </c>
      <c r="G202" s="293"/>
      <c r="H202" s="292" t="s">
        <v>202</v>
      </c>
      <c r="I202" s="292" t="s">
        <v>2898</v>
      </c>
      <c r="J202" s="226" t="s">
        <v>3095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22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205</v>
      </c>
      <c r="AA202" s="300">
        <v>44523</v>
      </c>
      <c r="AB202" s="300">
        <v>44525</v>
      </c>
      <c r="AC202" s="300">
        <v>44539</v>
      </c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許慧玉</v>
      </c>
      <c r="AH202" s="300"/>
      <c r="AI202" s="300"/>
      <c r="AJ202" s="293"/>
      <c r="AK202" s="300"/>
      <c r="AL202" s="292" t="s">
        <v>3112</v>
      </c>
      <c r="AM202" s="292" t="s">
        <v>3112</v>
      </c>
      <c r="AN202" s="293" t="e">
        <f>VLOOKUP(功能_33[[#This Row],[功能代號]],需二審tmp!A:A,1,FALSE)</f>
        <v>#N/A</v>
      </c>
      <c r="AO202" s="357">
        <v>44523</v>
      </c>
      <c r="AQ202" s="588" t="str">
        <f t="shared" si="21"/>
        <v>4-2</v>
      </c>
      <c r="AR202" s="590" t="str">
        <f t="shared" si="22"/>
        <v/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22" t="str">
        <f>IFERROR(VLOOKUP(功能_33[[#This Row],[流程]],#REF!,1,FALSE),"")</f>
        <v/>
      </c>
    </row>
    <row r="203" spans="1:49" ht="14.25" customHeight="1" x14ac:dyDescent="0.3">
      <c r="C203" s="293" t="s">
        <v>101</v>
      </c>
      <c r="D203" s="293" t="s">
        <v>422</v>
      </c>
      <c r="E203" s="292" t="s">
        <v>664</v>
      </c>
      <c r="F203" s="293" t="s">
        <v>665</v>
      </c>
      <c r="G203" s="293"/>
      <c r="H203" s="292" t="s">
        <v>202</v>
      </c>
      <c r="I203" s="292" t="s">
        <v>2898</v>
      </c>
      <c r="J203" s="226" t="s">
        <v>3095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22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205</v>
      </c>
      <c r="AA203" s="300">
        <v>44523</v>
      </c>
      <c r="AB203" s="300">
        <v>44525</v>
      </c>
      <c r="AC203" s="300">
        <v>44539</v>
      </c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許慧玉</v>
      </c>
      <c r="AH203" s="300"/>
      <c r="AI203" s="300"/>
      <c r="AJ203" s="293"/>
      <c r="AK203" s="300"/>
      <c r="AL203" s="292" t="s">
        <v>3112</v>
      </c>
      <c r="AM203" s="292" t="s">
        <v>3112</v>
      </c>
      <c r="AN203" s="293" t="e">
        <f>VLOOKUP(功能_33[[#This Row],[功能代號]],需二審tmp!A:A,1,FALSE)</f>
        <v>#N/A</v>
      </c>
      <c r="AO203" s="357">
        <v>44523</v>
      </c>
      <c r="AQ203" s="588" t="str">
        <f t="shared" si="21"/>
        <v>4-2</v>
      </c>
      <c r="AR203" s="590" t="str">
        <f t="shared" si="22"/>
        <v/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22" t="str">
        <f>IFERROR(VLOOKUP(功能_33[[#This Row],[流程]],#REF!,1,FALSE),"")</f>
        <v/>
      </c>
    </row>
    <row r="204" spans="1:49" ht="28.25" customHeight="1" x14ac:dyDescent="0.3">
      <c r="C204" s="293" t="s">
        <v>101</v>
      </c>
      <c r="D204" s="293" t="s">
        <v>422</v>
      </c>
      <c r="E204" s="292" t="s">
        <v>666</v>
      </c>
      <c r="F204" s="293" t="s">
        <v>667</v>
      </c>
      <c r="G204" s="293"/>
      <c r="H204" s="292" t="s">
        <v>202</v>
      </c>
      <c r="I204" s="292" t="s">
        <v>2898</v>
      </c>
      <c r="J204" s="226" t="s">
        <v>3095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11</v>
      </c>
      <c r="P204" s="271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>
        <v>44539</v>
      </c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蔡珮瑜</v>
      </c>
      <c r="AH204" s="300"/>
      <c r="AI204" s="300"/>
      <c r="AJ204" s="293"/>
      <c r="AK204" s="225" t="s">
        <v>661</v>
      </c>
      <c r="AL204" s="309" t="s">
        <v>3147</v>
      </c>
      <c r="AM204" s="220" t="s">
        <v>3148</v>
      </c>
      <c r="AN204" s="293" t="str">
        <f>VLOOKUP(功能_33[[#This Row],[功能代號]],需二審tmp!A:A,1,FALSE)</f>
        <v>L4920</v>
      </c>
      <c r="AO204" s="357">
        <v>44523</v>
      </c>
      <c r="AQ204" s="588" t="str">
        <f t="shared" si="21"/>
        <v>4-2</v>
      </c>
      <c r="AR204" s="590" t="str">
        <f t="shared" si="22"/>
        <v/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22" t="str">
        <f>IFERROR(VLOOKUP(功能_33[[#This Row],[流程]],#REF!,1,FALSE),"")</f>
        <v/>
      </c>
    </row>
    <row r="205" spans="1:49" ht="14.25" customHeight="1" x14ac:dyDescent="0.3">
      <c r="C205" s="293" t="s">
        <v>101</v>
      </c>
      <c r="D205" s="293" t="s">
        <v>422</v>
      </c>
      <c r="E205" s="292" t="s">
        <v>668</v>
      </c>
      <c r="F205" s="293" t="s">
        <v>669</v>
      </c>
      <c r="G205" s="293"/>
      <c r="H205" s="292" t="s">
        <v>202</v>
      </c>
      <c r="I205" s="292" t="s">
        <v>2898</v>
      </c>
      <c r="J205" s="226" t="s">
        <v>3095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11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142</v>
      </c>
      <c r="AA205" s="300">
        <v>44523</v>
      </c>
      <c r="AB205" s="300">
        <v>44525</v>
      </c>
      <c r="AC205" s="300">
        <v>44539</v>
      </c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蔡珮瑜</v>
      </c>
      <c r="AH205" s="300"/>
      <c r="AI205" s="300"/>
      <c r="AJ205" s="293"/>
      <c r="AK205" s="225" t="s">
        <v>661</v>
      </c>
      <c r="AL205" s="292" t="s">
        <v>3112</v>
      </c>
      <c r="AM205" s="292" t="s">
        <v>3112</v>
      </c>
      <c r="AN205" s="293" t="str">
        <f>VLOOKUP(功能_33[[#This Row],[功能代號]],需二審tmp!A:A,1,FALSE)</f>
        <v>L4925</v>
      </c>
      <c r="AO205" s="357">
        <v>44523</v>
      </c>
      <c r="AQ205" s="588" t="str">
        <f t="shared" si="21"/>
        <v>4-2</v>
      </c>
      <c r="AR205" s="590" t="str">
        <f t="shared" si="22"/>
        <v/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22" t="str">
        <f>IFERROR(VLOOKUP(功能_33[[#This Row],[流程]],#REF!,1,FALSE),"")</f>
        <v/>
      </c>
    </row>
    <row r="206" spans="1:49" ht="14.25" customHeight="1" x14ac:dyDescent="0.3">
      <c r="C206" s="293" t="s">
        <v>101</v>
      </c>
      <c r="D206" s="293" t="s">
        <v>422</v>
      </c>
      <c r="E206" s="292" t="s">
        <v>670</v>
      </c>
      <c r="F206" s="293" t="s">
        <v>671</v>
      </c>
      <c r="G206" s="293"/>
      <c r="H206" s="292" t="s">
        <v>202</v>
      </c>
      <c r="I206" s="292" t="s">
        <v>2898</v>
      </c>
      <c r="J206" s="226" t="s">
        <v>3095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142</v>
      </c>
      <c r="AA206" s="300">
        <v>44523</v>
      </c>
      <c r="AB206" s="300">
        <v>44525</v>
      </c>
      <c r="AC206" s="300">
        <v>44539</v>
      </c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3112</v>
      </c>
      <c r="AM206" s="292" t="s">
        <v>3112</v>
      </c>
      <c r="AN206" s="293" t="str">
        <f>VLOOKUP(功能_33[[#This Row],[功能代號]],需二審tmp!A:A,1,FALSE)</f>
        <v>L4930</v>
      </c>
      <c r="AO206" s="357">
        <v>44523</v>
      </c>
      <c r="AQ206" s="588" t="str">
        <f t="shared" si="21"/>
        <v>4-2</v>
      </c>
      <c r="AR206" s="590" t="str">
        <f t="shared" si="22"/>
        <v/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22" t="str">
        <f>IFERROR(VLOOKUP(功能_33[[#This Row],[流程]],#REF!,1,FALSE),"")</f>
        <v/>
      </c>
    </row>
    <row r="207" spans="1:49" ht="14.25" customHeight="1" x14ac:dyDescent="0.3">
      <c r="C207" s="293" t="s">
        <v>101</v>
      </c>
      <c r="D207" s="293" t="s">
        <v>422</v>
      </c>
      <c r="E207" s="292" t="s">
        <v>672</v>
      </c>
      <c r="F207" s="293" t="s">
        <v>673</v>
      </c>
      <c r="G207" s="293"/>
      <c r="H207" s="292" t="s">
        <v>202</v>
      </c>
      <c r="I207" s="292" t="s">
        <v>2898</v>
      </c>
      <c r="J207" s="226" t="s">
        <v>3095</v>
      </c>
      <c r="K207" s="300">
        <v>44469</v>
      </c>
      <c r="L207" s="300">
        <v>44484</v>
      </c>
      <c r="M207" s="300">
        <v>44523</v>
      </c>
      <c r="N207" s="292" t="s">
        <v>8</v>
      </c>
      <c r="O207" s="292" t="s">
        <v>22</v>
      </c>
      <c r="T207" s="292"/>
      <c r="V207" s="292"/>
      <c r="W207" s="292"/>
      <c r="X207" s="293" t="str">
        <f>VLOOKUP(功能_33[[#This Row],[User]],SKL放款!A:G,7,FALSE)</f>
        <v>放款服務課</v>
      </c>
      <c r="Y207" s="300">
        <v>44533</v>
      </c>
      <c r="Z207" s="300" t="s">
        <v>205</v>
      </c>
      <c r="AA207" s="300">
        <v>44523</v>
      </c>
      <c r="AB207" s="300">
        <v>44525</v>
      </c>
      <c r="AC207" s="300">
        <v>44539</v>
      </c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3112</v>
      </c>
      <c r="AM207" s="292" t="s">
        <v>3112</v>
      </c>
      <c r="AN207" s="293" t="e">
        <f>VLOOKUP(功能_33[[#This Row],[功能代號]],需二審tmp!A:A,1,FALSE)</f>
        <v>#N/A</v>
      </c>
      <c r="AO207" s="357">
        <v>44523</v>
      </c>
      <c r="AQ207" s="588" t="str">
        <f t="shared" si="21"/>
        <v>4-2</v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/>
      </c>
      <c r="AW207" s="622" t="str">
        <f>IFERROR(VLOOKUP(功能_33[[#This Row],[流程]],#REF!,1,FALSE),"")</f>
        <v/>
      </c>
    </row>
    <row r="208" spans="1:49" ht="14.25" customHeight="1" x14ac:dyDescent="0.3">
      <c r="C208" s="293" t="s">
        <v>101</v>
      </c>
      <c r="D208" s="293" t="s">
        <v>422</v>
      </c>
      <c r="E208" s="292" t="s">
        <v>674</v>
      </c>
      <c r="F208" s="293" t="s">
        <v>675</v>
      </c>
      <c r="G208" s="293"/>
      <c r="H208" s="292" t="s">
        <v>202</v>
      </c>
      <c r="I208" s="292" t="s">
        <v>2898</v>
      </c>
      <c r="J208" s="226" t="s">
        <v>3095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23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205</v>
      </c>
      <c r="AA208" s="300">
        <v>44523</v>
      </c>
      <c r="AB208" s="300">
        <v>44525</v>
      </c>
      <c r="AC208" s="300">
        <v>44539</v>
      </c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宋郁宏</v>
      </c>
      <c r="AH208" s="300"/>
      <c r="AI208" s="300"/>
      <c r="AJ208" s="293"/>
      <c r="AK208" s="300"/>
      <c r="AL208" s="292" t="s">
        <v>3112</v>
      </c>
      <c r="AM208" s="292" t="s">
        <v>3112</v>
      </c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>4-2</v>
      </c>
      <c r="AR208" s="590" t="str">
        <f t="shared" si="22"/>
        <v/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22" t="str">
        <f>IFERROR(VLOOKUP(功能_33[[#This Row],[流程]],#REF!,1,FALSE),"")</f>
        <v/>
      </c>
    </row>
    <row r="209" spans="1:49" ht="138" customHeight="1" x14ac:dyDescent="0.3">
      <c r="A209" s="618">
        <v>44547</v>
      </c>
      <c r="C209" s="293" t="s">
        <v>101</v>
      </c>
      <c r="D209" s="293" t="s">
        <v>477</v>
      </c>
      <c r="E209" s="292" t="s">
        <v>676</v>
      </c>
      <c r="F209" s="293" t="s">
        <v>677</v>
      </c>
      <c r="G209" s="293"/>
      <c r="H209" s="292" t="s">
        <v>202</v>
      </c>
      <c r="I209" s="292" t="s">
        <v>2898</v>
      </c>
      <c r="J209" s="226" t="s">
        <v>3095</v>
      </c>
      <c r="K209" s="300">
        <v>44469</v>
      </c>
      <c r="L209" s="300">
        <v>44484</v>
      </c>
      <c r="M209" s="300"/>
      <c r="N209" s="292" t="s">
        <v>8</v>
      </c>
      <c r="O209" s="292" t="s">
        <v>22</v>
      </c>
      <c r="P209" s="271" t="s">
        <v>480</v>
      </c>
      <c r="T209" s="292"/>
      <c r="V209" s="292"/>
      <c r="W209" s="292"/>
      <c r="X209" s="293" t="str">
        <f>VLOOKUP(功能_33[[#This Row],[User]],SKL放款!A:G,7,FALSE)</f>
        <v>放款服務課</v>
      </c>
      <c r="Y209" s="300"/>
      <c r="Z209" s="300" t="s">
        <v>142</v>
      </c>
      <c r="AA209" s="300">
        <v>44523</v>
      </c>
      <c r="AB209" s="300">
        <v>44525</v>
      </c>
      <c r="AC209" s="300"/>
      <c r="AD209" s="300"/>
      <c r="AE209" s="300"/>
      <c r="AF209" s="356"/>
      <c r="AG209" s="300" t="str">
        <f>IFERROR(IF(VLOOKUP(功能_33[[#This Row],[功能代號]],E:Q,11,FALSE)=0,"",VLOOKUP(功能_33[[#This Row],[功能代號]],E:Q,11,FALSE)),"")</f>
        <v>許慧玉</v>
      </c>
      <c r="AH209" s="300"/>
      <c r="AI209" s="300"/>
      <c r="AJ209" s="293"/>
      <c r="AK209" s="300"/>
      <c r="AL209" s="309" t="s">
        <v>3153</v>
      </c>
      <c r="AM209" s="220" t="s">
        <v>3154</v>
      </c>
      <c r="AN209" s="293" t="str">
        <f>VLOOKUP(功能_33[[#This Row],[功能代號]],需二審tmp!A:A,1,FALSE)</f>
        <v>L4454</v>
      </c>
      <c r="AQ209" s="588" t="str">
        <f t="shared" si="21"/>
        <v/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>4-4</v>
      </c>
      <c r="AW209" s="622" t="str">
        <f>IFERROR(VLOOKUP(功能_33[[#This Row],[流程]],#REF!,1,FALSE),"")</f>
        <v/>
      </c>
    </row>
    <row r="210" spans="1:49" ht="14.25" customHeight="1" x14ac:dyDescent="0.3">
      <c r="C210" s="293" t="s">
        <v>101</v>
      </c>
      <c r="D210" s="293" t="s">
        <v>477</v>
      </c>
      <c r="E210" s="292" t="s">
        <v>678</v>
      </c>
      <c r="F210" s="293" t="s">
        <v>679</v>
      </c>
      <c r="G210" s="225" t="s">
        <v>680</v>
      </c>
      <c r="H210" s="292" t="s">
        <v>202</v>
      </c>
      <c r="I210" s="292" t="s">
        <v>2898</v>
      </c>
      <c r="J210" s="226" t="s">
        <v>3095</v>
      </c>
      <c r="K210" s="300">
        <v>44469</v>
      </c>
      <c r="L210" s="300">
        <v>44484</v>
      </c>
      <c r="M210" s="300">
        <v>44523</v>
      </c>
      <c r="N210" s="292" t="s">
        <v>8</v>
      </c>
      <c r="O210" s="292" t="s">
        <v>22</v>
      </c>
      <c r="P210" s="271" t="s">
        <v>480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44523</v>
      </c>
      <c r="AA210" s="300">
        <v>44523</v>
      </c>
      <c r="AB210" s="300">
        <v>44525</v>
      </c>
      <c r="AC210" s="300">
        <v>44539</v>
      </c>
      <c r="AD210" s="300"/>
      <c r="AE210" s="300"/>
      <c r="AF210" s="356"/>
      <c r="AG210" s="300" t="str">
        <f>IFERROR(IF(VLOOKUP(功能_33[[#This Row],[功能代號]],E:Q,11,FALSE)=0,"",VLOOKUP(功能_33[[#This Row],[功能代號]],E:Q,11,FALSE)),"")</f>
        <v>許慧玉</v>
      </c>
      <c r="AH210" s="300"/>
      <c r="AI210" s="300"/>
      <c r="AJ210" s="293"/>
      <c r="AK210" s="300"/>
      <c r="AL210" s="292" t="s">
        <v>3123</v>
      </c>
      <c r="AM210" s="292" t="s">
        <v>3112</v>
      </c>
      <c r="AN210" s="293" t="e">
        <f>VLOOKUP(功能_33[[#This Row],[功能代號]],需二審tmp!A:A,1,FALSE)</f>
        <v>#N/A</v>
      </c>
      <c r="AO210" s="357">
        <v>44523</v>
      </c>
      <c r="AQ210" s="588" t="str">
        <f t="shared" si="21"/>
        <v>4-4</v>
      </c>
      <c r="AR210" s="590" t="str">
        <f t="shared" si="22"/>
        <v/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22" t="str">
        <f>IFERROR(VLOOKUP(功能_33[[#This Row],[流程]],#REF!,1,FALSE),"")</f>
        <v/>
      </c>
    </row>
    <row r="211" spans="1:49" ht="14.25" customHeight="1" x14ac:dyDescent="0.3">
      <c r="B211" s="293">
        <v>1</v>
      </c>
      <c r="C211" s="293" t="s">
        <v>100</v>
      </c>
      <c r="D211" s="360" t="s">
        <v>2961</v>
      </c>
      <c r="E211" s="292" t="s">
        <v>681</v>
      </c>
      <c r="F211" s="293" t="s">
        <v>682</v>
      </c>
      <c r="G211" s="293"/>
      <c r="H211" s="292" t="s">
        <v>202</v>
      </c>
      <c r="I211" s="292" t="s">
        <v>203</v>
      </c>
      <c r="J211" s="226" t="s">
        <v>3196</v>
      </c>
      <c r="K211" s="300">
        <v>44491</v>
      </c>
      <c r="L211" s="300">
        <v>44491</v>
      </c>
      <c r="M211" s="300">
        <v>44537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223" t="s">
        <v>3197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K211" s="300"/>
      <c r="AL211" s="292">
        <v>310</v>
      </c>
      <c r="AM211" s="293" t="s">
        <v>683</v>
      </c>
      <c r="AN211" s="293" t="str">
        <f>VLOOKUP(功能_33[[#This Row],[功能代號]],需二審tmp!A:A,1,FALSE)</f>
        <v>L3911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22" t="str">
        <f>IFERROR(VLOOKUP(功能_33[[#This Row],[流程]],#REF!,1,FALSE),"")</f>
        <v/>
      </c>
    </row>
    <row r="212" spans="1:49" ht="14.25" customHeight="1" x14ac:dyDescent="0.3">
      <c r="C212" s="293" t="s">
        <v>100</v>
      </c>
      <c r="D212" s="360" t="s">
        <v>2961</v>
      </c>
      <c r="E212" s="292" t="s">
        <v>2917</v>
      </c>
      <c r="F212" s="293" t="s">
        <v>2918</v>
      </c>
      <c r="G212" s="293" t="s">
        <v>2916</v>
      </c>
      <c r="H212" s="292" t="s">
        <v>202</v>
      </c>
      <c r="I212" s="292" t="s">
        <v>203</v>
      </c>
      <c r="J212" s="226" t="s">
        <v>3196</v>
      </c>
      <c r="K212" s="300">
        <v>44491</v>
      </c>
      <c r="L212" s="300">
        <v>44491</v>
      </c>
      <c r="M212" s="300">
        <v>44537</v>
      </c>
      <c r="N212" s="292" t="s">
        <v>8</v>
      </c>
      <c r="O212" s="292" t="s">
        <v>11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>
        <v>44512</v>
      </c>
      <c r="AA212" s="300">
        <v>44496</v>
      </c>
      <c r="AB212" s="300">
        <v>44496</v>
      </c>
      <c r="AC212" s="300">
        <v>44539</v>
      </c>
      <c r="AD212" s="300" t="s">
        <v>206</v>
      </c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292">
        <v>310</v>
      </c>
      <c r="AM212" s="293" t="s">
        <v>683</v>
      </c>
      <c r="AN212" s="293" t="e">
        <f>VLOOKUP(功能_33[[#This Row],[功能代號]],需二審tmp!A:A,1,FALSE)</f>
        <v>#N/A</v>
      </c>
      <c r="AQ212" s="588" t="str">
        <f t="shared" si="21"/>
        <v>3-3</v>
      </c>
      <c r="AR212" s="590" t="str">
        <f t="shared" si="22"/>
        <v/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22" t="str">
        <f>IFERROR(VLOOKUP(功能_33[[#This Row],[流程]],#REF!,1,FALSE),"")</f>
        <v/>
      </c>
    </row>
    <row r="213" spans="1:49" ht="14.25" customHeight="1" x14ac:dyDescent="0.3">
      <c r="B213" s="293">
        <v>1</v>
      </c>
      <c r="C213" s="293" t="s">
        <v>100</v>
      </c>
      <c r="D213" s="360" t="s">
        <v>2961</v>
      </c>
      <c r="E213" s="292" t="s">
        <v>684</v>
      </c>
      <c r="F213" s="293" t="s">
        <v>685</v>
      </c>
      <c r="G213" s="225" t="s">
        <v>686</v>
      </c>
      <c r="H213" s="292" t="s">
        <v>202</v>
      </c>
      <c r="I213" s="292" t="s">
        <v>203</v>
      </c>
      <c r="J213" s="226" t="s">
        <v>321</v>
      </c>
      <c r="K213" s="300">
        <v>44491</v>
      </c>
      <c r="L213" s="300">
        <v>44491</v>
      </c>
      <c r="M213" s="300">
        <f>IFERROR(IF(VLOOKUP(功能_33[[#This Row],[功能代號]],討論項目!A:H,8,FALSE)=0,"",VLOOKUP(功能_33[[#This Row],[功能代號]],討論項目!A:H,8,FALSE)),"")</f>
        <v>44510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44496</v>
      </c>
      <c r="Z213" s="300">
        <v>44512</v>
      </c>
      <c r="AA213" s="300">
        <v>44496</v>
      </c>
      <c r="AB213" s="300">
        <v>44496</v>
      </c>
      <c r="AC213" s="300">
        <v>44512</v>
      </c>
      <c r="AD213" s="300" t="s">
        <v>206</v>
      </c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L213" s="292" t="s">
        <v>199</v>
      </c>
      <c r="AN213" s="293" t="str">
        <f>VLOOKUP(功能_33[[#This Row],[功能代號]],需二審tmp!A:A,1,FALSE)</f>
        <v>L3913</v>
      </c>
      <c r="AO213" s="357">
        <v>44512</v>
      </c>
      <c r="AQ213" s="588" t="str">
        <f t="shared" si="21"/>
        <v>3-3</v>
      </c>
      <c r="AR213" s="590" t="str">
        <f t="shared" si="22"/>
        <v/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22" t="str">
        <f>IFERROR(VLOOKUP(功能_33[[#This Row],[流程]],#REF!,1,FALSE),"")</f>
        <v/>
      </c>
    </row>
    <row r="214" spans="1:49" ht="14.25" customHeight="1" x14ac:dyDescent="0.3">
      <c r="C214" s="293" t="s">
        <v>101</v>
      </c>
      <c r="D214" s="293" t="s">
        <v>422</v>
      </c>
      <c r="E214" s="292" t="s">
        <v>687</v>
      </c>
      <c r="F214" s="293" t="s">
        <v>688</v>
      </c>
      <c r="G214" s="293"/>
      <c r="H214" s="292" t="s">
        <v>202</v>
      </c>
      <c r="I214" s="292" t="s">
        <v>2898</v>
      </c>
      <c r="J214" s="226" t="s">
        <v>3095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11</v>
      </c>
      <c r="P214" s="271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>
        <v>44539</v>
      </c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蔡珮瑜</v>
      </c>
      <c r="AH214" s="300"/>
      <c r="AI214" s="300"/>
      <c r="AJ214" s="293"/>
      <c r="AK214" s="300"/>
      <c r="AL214" s="309" t="s">
        <v>3141</v>
      </c>
      <c r="AM214" s="293" t="s">
        <v>3142</v>
      </c>
      <c r="AN214" s="293" t="str">
        <f>VLOOKUP(功能_33[[#This Row],[功能代號]],需二審tmp!A:A,1,FALSE)</f>
        <v>L4210</v>
      </c>
      <c r="AO214" s="357">
        <v>44523</v>
      </c>
      <c r="AQ214" s="588" t="str">
        <f t="shared" si="21"/>
        <v>4-2</v>
      </c>
      <c r="AR214" s="590" t="str">
        <f t="shared" si="22"/>
        <v/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22" t="str">
        <f>IFERROR(VLOOKUP(功能_33[[#This Row],[流程]],#REF!,1,FALSE),"")</f>
        <v/>
      </c>
    </row>
    <row r="215" spans="1:49" ht="14.25" customHeight="1" x14ac:dyDescent="0.3">
      <c r="C215" s="293" t="s">
        <v>101</v>
      </c>
      <c r="D215" s="293" t="s">
        <v>422</v>
      </c>
      <c r="E215" s="292" t="s">
        <v>689</v>
      </c>
      <c r="F215" s="293" t="s">
        <v>690</v>
      </c>
      <c r="G215" s="293"/>
      <c r="H215" s="292" t="s">
        <v>202</v>
      </c>
      <c r="I215" s="292" t="s">
        <v>2898</v>
      </c>
      <c r="J215" s="226" t="s">
        <v>3095</v>
      </c>
      <c r="K215" s="300">
        <v>44474</v>
      </c>
      <c r="L215" s="300">
        <v>44481</v>
      </c>
      <c r="M215" s="300">
        <v>44523</v>
      </c>
      <c r="N215" s="292" t="s">
        <v>8</v>
      </c>
      <c r="O215" s="292" t="s">
        <v>11</v>
      </c>
      <c r="T215" s="292"/>
      <c r="V215" s="292"/>
      <c r="W215" s="292"/>
      <c r="X215" s="293" t="str">
        <f>VLOOKUP(功能_33[[#This Row],[User]],SKL放款!A:G,7,FALSE)</f>
        <v>放款服務課</v>
      </c>
      <c r="Y215" s="300">
        <v>44533</v>
      </c>
      <c r="Z215" s="300" t="s">
        <v>205</v>
      </c>
      <c r="AA215" s="300">
        <v>44523</v>
      </c>
      <c r="AB215" s="300">
        <v>44525</v>
      </c>
      <c r="AC215" s="300">
        <v>44539</v>
      </c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蔡珮瑜</v>
      </c>
      <c r="AH215" s="300"/>
      <c r="AI215" s="300"/>
      <c r="AJ215" s="293"/>
      <c r="AK215" s="300"/>
      <c r="AL215" s="292" t="s">
        <v>3112</v>
      </c>
      <c r="AM215" s="292" t="s">
        <v>3112</v>
      </c>
      <c r="AN215" s="293" t="e">
        <f>VLOOKUP(功能_33[[#This Row],[功能代號]],需二審tmp!A:A,1,FALSE)</f>
        <v>#N/A</v>
      </c>
      <c r="AO215" s="357">
        <v>44523</v>
      </c>
      <c r="AQ215" s="588" t="str">
        <f t="shared" si="21"/>
        <v>4-2</v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/>
      </c>
      <c r="AW215" s="622" t="str">
        <f>IFERROR(VLOOKUP(功能_33[[#This Row],[流程]],#REF!,1,FALSE),"")</f>
        <v/>
      </c>
    </row>
    <row r="216" spans="1:49" ht="43.75" customHeight="1" x14ac:dyDescent="0.3">
      <c r="B216" s="425"/>
      <c r="C216" s="293" t="s">
        <v>101</v>
      </c>
      <c r="D216" s="293" t="s">
        <v>422</v>
      </c>
      <c r="E216" s="292" t="s">
        <v>691</v>
      </c>
      <c r="F216" s="293" t="s">
        <v>692</v>
      </c>
      <c r="G216" s="293"/>
      <c r="H216" s="292" t="s">
        <v>202</v>
      </c>
      <c r="I216" s="292" t="s">
        <v>2898</v>
      </c>
      <c r="J216" s="226" t="s">
        <v>3095</v>
      </c>
      <c r="K216" s="300">
        <v>44474</v>
      </c>
      <c r="L216" s="300">
        <v>44481</v>
      </c>
      <c r="M216" s="300">
        <v>44523</v>
      </c>
      <c r="N216" s="292" t="s">
        <v>8</v>
      </c>
      <c r="O216" s="292" t="s">
        <v>23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142</v>
      </c>
      <c r="AA216" s="300">
        <v>44523</v>
      </c>
      <c r="AB216" s="300">
        <v>44525</v>
      </c>
      <c r="AC216" s="300">
        <v>44539</v>
      </c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宋郁宏</v>
      </c>
      <c r="AH216" s="300"/>
      <c r="AI216" s="300"/>
      <c r="AJ216" s="293"/>
      <c r="AK216" s="300"/>
      <c r="AL216" s="309" t="s">
        <v>3143</v>
      </c>
      <c r="AM216" s="220" t="s">
        <v>3144</v>
      </c>
      <c r="AN216" s="293" t="str">
        <f>VLOOKUP(功能_33[[#This Row],[功能代號]],需二審tmp!A:A,1,FALSE)</f>
        <v>L4201</v>
      </c>
      <c r="AO216" s="357">
        <v>44523</v>
      </c>
      <c r="AQ216" s="588" t="str">
        <f t="shared" si="21"/>
        <v>4-2</v>
      </c>
      <c r="AR216" s="590" t="str">
        <f t="shared" si="22"/>
        <v/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22" t="str">
        <f>IFERROR(VLOOKUP(功能_33[[#This Row],[流程]],#REF!,1,FALSE),"")</f>
        <v/>
      </c>
    </row>
    <row r="217" spans="1:49" ht="28.75" customHeight="1" x14ac:dyDescent="0.3">
      <c r="A217" s="618">
        <v>44547</v>
      </c>
      <c r="C217" s="293" t="s">
        <v>101</v>
      </c>
      <c r="D217" s="293" t="s">
        <v>422</v>
      </c>
      <c r="E217" s="292" t="s">
        <v>2906</v>
      </c>
      <c r="F217" s="293" t="s">
        <v>2913</v>
      </c>
      <c r="G217" s="293" t="s">
        <v>2914</v>
      </c>
      <c r="H217" s="292" t="s">
        <v>202</v>
      </c>
      <c r="I217" s="292" t="s">
        <v>2898</v>
      </c>
      <c r="J217" s="226" t="s">
        <v>3095</v>
      </c>
      <c r="K217" s="300">
        <v>44474</v>
      </c>
      <c r="L217" s="300">
        <v>44481</v>
      </c>
      <c r="M217" s="300"/>
      <c r="N217" s="292" t="s">
        <v>8</v>
      </c>
      <c r="O217" s="292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2915</v>
      </c>
      <c r="AA217" s="300">
        <v>44523</v>
      </c>
      <c r="AB217" s="300">
        <v>44525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宋郁宏</v>
      </c>
      <c r="AH217" s="300"/>
      <c r="AI217" s="300"/>
      <c r="AJ217" s="293"/>
      <c r="AK217" s="300"/>
      <c r="AL217" s="309" t="s">
        <v>3169</v>
      </c>
      <c r="AM217" s="220" t="s">
        <v>3168</v>
      </c>
      <c r="AN217" s="293" t="e">
        <f>VLOOKUP(功能_33[[#This Row],[功能代號]],需二審tmp!A:A,1,FALSE)</f>
        <v>#N/A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4-2</v>
      </c>
      <c r="AW217" s="622" t="str">
        <f>IFERROR(VLOOKUP(功能_33[[#This Row],[流程]],#REF!,1,FALSE),"")</f>
        <v/>
      </c>
    </row>
    <row r="218" spans="1:49" ht="14.25" customHeight="1" x14ac:dyDescent="0.3">
      <c r="C218" s="293" t="s">
        <v>101</v>
      </c>
      <c r="D218" s="293" t="s">
        <v>422</v>
      </c>
      <c r="E218" s="292" t="s">
        <v>693</v>
      </c>
      <c r="F218" s="293" t="s">
        <v>694</v>
      </c>
      <c r="G218" s="293"/>
      <c r="H218" s="292" t="s">
        <v>202</v>
      </c>
      <c r="I218" s="292" t="s">
        <v>2898</v>
      </c>
      <c r="J218" s="226" t="s">
        <v>3095</v>
      </c>
      <c r="K218" s="300">
        <v>44474</v>
      </c>
      <c r="L218" s="300">
        <v>44482</v>
      </c>
      <c r="M218" s="300">
        <v>44523</v>
      </c>
      <c r="N218" s="292" t="s">
        <v>8</v>
      </c>
      <c r="O218" s="292" t="s">
        <v>11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205</v>
      </c>
      <c r="AA218" s="300">
        <v>44523</v>
      </c>
      <c r="AB218" s="300">
        <v>44525</v>
      </c>
      <c r="AC218" s="300">
        <v>44539</v>
      </c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蔡珮瑜</v>
      </c>
      <c r="AH218" s="300"/>
      <c r="AI218" s="300"/>
      <c r="AJ218" s="293"/>
      <c r="AK218" s="300"/>
      <c r="AL218" s="292" t="s">
        <v>3112</v>
      </c>
      <c r="AM218" s="292" t="s">
        <v>3112</v>
      </c>
      <c r="AN218" s="293" t="e">
        <f>VLOOKUP(功能_33[[#This Row],[功能代號]],需二審tmp!A:A,1,FALSE)</f>
        <v>#N/A</v>
      </c>
      <c r="AO218" s="357">
        <v>44523</v>
      </c>
      <c r="AQ218" s="588" t="str">
        <f t="shared" si="21"/>
        <v>4-2</v>
      </c>
      <c r="AR218" s="590" t="str">
        <f t="shared" si="22"/>
        <v/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22" t="str">
        <f>IFERROR(VLOOKUP(功能_33[[#This Row],[流程]],#REF!,1,FALSE),"")</f>
        <v/>
      </c>
    </row>
    <row r="219" spans="1:49" ht="14.25" customHeight="1" x14ac:dyDescent="0.3">
      <c r="A219" s="618">
        <v>44547</v>
      </c>
      <c r="C219" s="293" t="s">
        <v>101</v>
      </c>
      <c r="D219" s="293" t="s">
        <v>431</v>
      </c>
      <c r="E219" s="292" t="s">
        <v>695</v>
      </c>
      <c r="F219" s="293" t="s">
        <v>696</v>
      </c>
      <c r="G219" s="293"/>
      <c r="H219" s="292" t="s">
        <v>202</v>
      </c>
      <c r="I219" s="292" t="s">
        <v>2898</v>
      </c>
      <c r="J219" s="226" t="s">
        <v>3095</v>
      </c>
      <c r="K219" s="300">
        <v>44474</v>
      </c>
      <c r="L219" s="300">
        <v>44481</v>
      </c>
      <c r="M219" s="300"/>
      <c r="N219" s="292" t="s">
        <v>8</v>
      </c>
      <c r="O219" s="292" t="s">
        <v>24</v>
      </c>
      <c r="P219" s="271" t="s">
        <v>23</v>
      </c>
      <c r="T219" s="292"/>
      <c r="V219" s="292"/>
      <c r="W219" s="292"/>
      <c r="X219" s="293" t="str">
        <f>VLOOKUP(功能_33[[#This Row],[User]],SKL放款!A:G,7,FALSE)</f>
        <v>放款服務課</v>
      </c>
      <c r="Y219" s="300"/>
      <c r="Z219" s="300" t="s">
        <v>142</v>
      </c>
      <c r="AA219" s="300">
        <v>44525</v>
      </c>
      <c r="AB219" s="300">
        <v>44524</v>
      </c>
      <c r="AC219" s="300"/>
      <c r="AD219" s="300"/>
      <c r="AE219" s="300"/>
      <c r="AF219" s="356"/>
      <c r="AG219" s="300" t="str">
        <f>IFERROR(IF(VLOOKUP(功能_33[[#This Row],[功能代號]],E:Q,11,FALSE)=0,"",VLOOKUP(功能_33[[#This Row],[功能代號]],E:Q,11,FALSE)),"")</f>
        <v>邵淑微</v>
      </c>
      <c r="AH219" s="300"/>
      <c r="AI219" s="300"/>
      <c r="AJ219" s="293"/>
      <c r="AK219" s="300"/>
      <c r="AL219" s="309" t="s">
        <v>3145</v>
      </c>
      <c r="AM219" s="293" t="s">
        <v>3146</v>
      </c>
      <c r="AN219" s="293" t="str">
        <f>VLOOKUP(功能_33[[#This Row],[功能代號]],需二審tmp!A:A,1,FALSE)</f>
        <v>L4702</v>
      </c>
      <c r="AQ219" s="588" t="str">
        <f t="shared" si="21"/>
        <v/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>4-7</v>
      </c>
      <c r="AW219" s="622" t="str">
        <f>IFERROR(VLOOKUP(功能_33[[#This Row],[流程]],#REF!,1,FALSE),"")</f>
        <v/>
      </c>
    </row>
    <row r="220" spans="1:49" ht="14.25" customHeight="1" x14ac:dyDescent="0.3">
      <c r="C220" s="293" t="s">
        <v>101</v>
      </c>
      <c r="D220" s="293" t="s">
        <v>431</v>
      </c>
      <c r="E220" s="292" t="s">
        <v>697</v>
      </c>
      <c r="F220" s="293" t="s">
        <v>698</v>
      </c>
      <c r="G220" s="293"/>
      <c r="H220" s="292" t="s">
        <v>202</v>
      </c>
      <c r="I220" s="292" t="s">
        <v>2898</v>
      </c>
      <c r="J220" s="226" t="s">
        <v>3095</v>
      </c>
      <c r="K220" s="300">
        <v>44474</v>
      </c>
      <c r="L220" s="300">
        <v>44481</v>
      </c>
      <c r="M220" s="300">
        <v>44533</v>
      </c>
      <c r="N220" s="292" t="s">
        <v>8</v>
      </c>
      <c r="O220" s="292" t="s">
        <v>24</v>
      </c>
      <c r="P220" s="271" t="s">
        <v>23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44533</v>
      </c>
      <c r="Z220" s="300" t="s">
        <v>142</v>
      </c>
      <c r="AA220" s="300">
        <v>44525</v>
      </c>
      <c r="AB220" s="300">
        <v>44524</v>
      </c>
      <c r="AC220" s="300">
        <v>44539</v>
      </c>
      <c r="AD220" s="300"/>
      <c r="AE220" s="300"/>
      <c r="AF220" s="356"/>
      <c r="AG220" s="300" t="str">
        <f>IFERROR(IF(VLOOKUP(功能_33[[#This Row],[功能代號]],E:Q,11,FALSE)=0,"",VLOOKUP(功能_33[[#This Row],[功能代號]],E:Q,11,FALSE)),"")</f>
        <v>邵淑微</v>
      </c>
      <c r="AH220" s="300"/>
      <c r="AI220" s="300"/>
      <c r="AJ220" s="293"/>
      <c r="AK220" s="300"/>
      <c r="AL220" s="309" t="s">
        <v>3145</v>
      </c>
      <c r="AM220" s="293" t="s">
        <v>3146</v>
      </c>
      <c r="AN220" s="293" t="str">
        <f>VLOOKUP(功能_33[[#This Row],[功能代號]],需二審tmp!A:A,1,FALSE)</f>
        <v>L4703</v>
      </c>
      <c r="AO220" s="357">
        <v>44523</v>
      </c>
      <c r="AQ220" s="588" t="str">
        <f t="shared" si="21"/>
        <v>4-7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22" t="str">
        <f>IFERROR(VLOOKUP(功能_33[[#This Row],[流程]],#REF!,1,FALSE),"")</f>
        <v/>
      </c>
    </row>
    <row r="221" spans="1:49" ht="14.25" customHeight="1" x14ac:dyDescent="0.3">
      <c r="B221" s="293">
        <v>1</v>
      </c>
      <c r="C221" s="293" t="s">
        <v>100</v>
      </c>
      <c r="D221" s="293" t="s">
        <v>2958</v>
      </c>
      <c r="E221" s="292" t="s">
        <v>699</v>
      </c>
      <c r="F221" s="293" t="s">
        <v>700</v>
      </c>
      <c r="G221" s="293"/>
      <c r="H221" s="292" t="s">
        <v>202</v>
      </c>
      <c r="I221" s="292" t="s">
        <v>203</v>
      </c>
      <c r="J221" s="226" t="s">
        <v>3196</v>
      </c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223" t="s">
        <v>3197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330</v>
      </c>
      <c r="AM221" s="293" t="s">
        <v>701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22" t="str">
        <f>IFERROR(VLOOKUP(功能_33[[#This Row],[流程]],#REF!,1,FALSE),"")</f>
        <v/>
      </c>
    </row>
    <row r="222" spans="1:49" ht="14.25" customHeight="1" x14ac:dyDescent="0.3">
      <c r="B222" s="293">
        <v>1</v>
      </c>
      <c r="C222" s="293" t="s">
        <v>100</v>
      </c>
      <c r="D222" s="293" t="s">
        <v>2958</v>
      </c>
      <c r="E222" s="292" t="s">
        <v>702</v>
      </c>
      <c r="F222" s="293" t="s">
        <v>703</v>
      </c>
      <c r="G222" s="293"/>
      <c r="H222" s="292" t="s">
        <v>202</v>
      </c>
      <c r="I222" s="292" t="s">
        <v>203</v>
      </c>
      <c r="J222" s="226" t="s">
        <v>321</v>
      </c>
      <c r="K222" s="300">
        <v>44475</v>
      </c>
      <c r="L222" s="300">
        <v>44482</v>
      </c>
      <c r="M222" s="300">
        <v>44482</v>
      </c>
      <c r="N222" s="292" t="s">
        <v>8</v>
      </c>
      <c r="O222" s="292" t="s">
        <v>11</v>
      </c>
      <c r="P222" s="271" t="s">
        <v>18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蔡珮瑜</v>
      </c>
      <c r="AH222" s="300"/>
      <c r="AI222" s="300"/>
      <c r="AJ222" s="293"/>
      <c r="AK222" s="225" t="s">
        <v>704</v>
      </c>
      <c r="AL222" s="292">
        <v>340</v>
      </c>
      <c r="AM222" s="293" t="s">
        <v>705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22" t="str">
        <f>IFERROR(VLOOKUP(功能_33[[#This Row],[流程]],#REF!,1,FALSE),"")</f>
        <v/>
      </c>
    </row>
    <row r="223" spans="1:49" ht="14.25" customHeight="1" x14ac:dyDescent="0.3">
      <c r="B223" s="293">
        <v>1</v>
      </c>
      <c r="C223" s="293" t="s">
        <v>100</v>
      </c>
      <c r="D223" s="293" t="s">
        <v>2958</v>
      </c>
      <c r="E223" s="292" t="s">
        <v>706</v>
      </c>
      <c r="F223" s="293" t="s">
        <v>707</v>
      </c>
      <c r="G223" s="293"/>
      <c r="H223" s="292" t="s">
        <v>202</v>
      </c>
      <c r="I223" s="292" t="s">
        <v>203</v>
      </c>
      <c r="J223" s="226" t="s">
        <v>321</v>
      </c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345</v>
      </c>
      <c r="AM223" s="293" t="s">
        <v>708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22" t="str">
        <f>IFERROR(VLOOKUP(功能_33[[#This Row],[流程]],#REF!,1,FALSE),"")</f>
        <v/>
      </c>
    </row>
    <row r="224" spans="1:49" ht="14.25" customHeight="1" x14ac:dyDescent="0.3">
      <c r="B224" s="293">
        <v>1</v>
      </c>
      <c r="C224" s="293" t="s">
        <v>100</v>
      </c>
      <c r="D224" s="293" t="s">
        <v>2958</v>
      </c>
      <c r="E224" s="292" t="s">
        <v>709</v>
      </c>
      <c r="F224" s="293" t="s">
        <v>710</v>
      </c>
      <c r="G224" s="293"/>
      <c r="H224" s="292" t="s">
        <v>202</v>
      </c>
      <c r="I224" s="292" t="s">
        <v>203</v>
      </c>
      <c r="J224" s="226" t="s">
        <v>321</v>
      </c>
      <c r="K224" s="300">
        <v>44475</v>
      </c>
      <c r="L224" s="300">
        <v>44487</v>
      </c>
      <c r="M224" s="300">
        <v>44487</v>
      </c>
      <c r="N224" s="292" t="s">
        <v>7</v>
      </c>
      <c r="O224" s="292" t="s">
        <v>24</v>
      </c>
      <c r="P224" s="271" t="s">
        <v>14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 t="s">
        <v>205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邵淑微</v>
      </c>
      <c r="AH224" s="300"/>
      <c r="AI224" s="300"/>
      <c r="AJ224" s="293"/>
      <c r="AK224" s="300"/>
      <c r="AL224" s="292">
        <v>365</v>
      </c>
      <c r="AM224" s="293" t="s">
        <v>711</v>
      </c>
      <c r="AN224" s="293" t="e">
        <f>VLOOKUP(功能_33[[#This Row],[功能代號]],需二審tmp!A:A,1,FALSE)</f>
        <v>#N/A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22" t="str">
        <f>IFERROR(VLOOKUP(功能_33[[#This Row],[流程]],#REF!,1,FALSE),"")</f>
        <v/>
      </c>
    </row>
    <row r="225" spans="2:49" ht="14.25" customHeight="1" x14ac:dyDescent="0.3">
      <c r="B225" s="293">
        <v>1</v>
      </c>
      <c r="C225" s="293" t="s">
        <v>100</v>
      </c>
      <c r="D225" s="293" t="s">
        <v>2958</v>
      </c>
      <c r="E225" s="292" t="s">
        <v>712</v>
      </c>
      <c r="F225" s="293" t="s">
        <v>713</v>
      </c>
      <c r="G225" s="293"/>
      <c r="H225" s="292" t="s">
        <v>202</v>
      </c>
      <c r="I225" s="292" t="s">
        <v>203</v>
      </c>
      <c r="J225" s="226" t="s">
        <v>321</v>
      </c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>
        <v>370</v>
      </c>
      <c r="AM225" s="293" t="s">
        <v>714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3-1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22" t="str">
        <f>IFERROR(VLOOKUP(功能_33[[#This Row],[流程]],#REF!,1,FALSE),"")</f>
        <v/>
      </c>
    </row>
    <row r="226" spans="2:49" ht="14.25" customHeight="1" x14ac:dyDescent="0.3">
      <c r="B226" s="293">
        <v>1</v>
      </c>
      <c r="C226" s="293" t="s">
        <v>100</v>
      </c>
      <c r="D226" s="293" t="s">
        <v>2958</v>
      </c>
      <c r="E226" s="292" t="s">
        <v>715</v>
      </c>
      <c r="F226" s="293" t="s">
        <v>716</v>
      </c>
      <c r="G226" s="293"/>
      <c r="H226" s="292" t="s">
        <v>202</v>
      </c>
      <c r="I226" s="292" t="s">
        <v>203</v>
      </c>
      <c r="J226" s="226" t="s">
        <v>321</v>
      </c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>
        <v>375</v>
      </c>
      <c r="AM226" s="293" t="s">
        <v>717</v>
      </c>
      <c r="AN226" s="293" t="str">
        <f>VLOOKUP(功能_33[[#This Row],[功能代號]],需二審tmp!A:A,1,FALSE)</f>
        <v>L3926</v>
      </c>
      <c r="AO226" s="357">
        <v>44512</v>
      </c>
      <c r="AQ226" s="588" t="str">
        <f t="shared" si="21"/>
        <v>3-1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22" t="str">
        <f>IFERROR(VLOOKUP(功能_33[[#This Row],[流程]],#REF!,1,FALSE),"")</f>
        <v/>
      </c>
    </row>
    <row r="227" spans="2:49" ht="14.25" customHeight="1" x14ac:dyDescent="0.3">
      <c r="B227" s="293">
        <v>1</v>
      </c>
      <c r="C227" s="293" t="s">
        <v>100</v>
      </c>
      <c r="D227" s="360" t="s">
        <v>2961</v>
      </c>
      <c r="E227" s="292" t="s">
        <v>718</v>
      </c>
      <c r="F227" s="293" t="s">
        <v>719</v>
      </c>
      <c r="G227" s="293"/>
      <c r="H227" s="292" t="s">
        <v>202</v>
      </c>
      <c r="I227" s="292" t="s">
        <v>203</v>
      </c>
      <c r="J227" s="226" t="s">
        <v>321</v>
      </c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 t="s">
        <v>205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 t="s">
        <v>199</v>
      </c>
      <c r="AN227" s="293" t="e">
        <f>VLOOKUP(功能_33[[#This Row],[功能代號]],需二審tmp!A:A,1,FALSE)</f>
        <v>#N/A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22" t="str">
        <f>IFERROR(VLOOKUP(功能_33[[#This Row],[流程]],#REF!,1,FALSE),"")</f>
        <v/>
      </c>
    </row>
    <row r="228" spans="2:49" ht="14.25" customHeight="1" x14ac:dyDescent="0.3">
      <c r="B228" s="293">
        <v>1</v>
      </c>
      <c r="C228" s="293" t="s">
        <v>100</v>
      </c>
      <c r="D228" s="360" t="s">
        <v>2961</v>
      </c>
      <c r="E228" s="292" t="s">
        <v>720</v>
      </c>
      <c r="F228" s="293" t="s">
        <v>721</v>
      </c>
      <c r="G228" s="293"/>
      <c r="H228" s="292" t="s">
        <v>202</v>
      </c>
      <c r="I228" s="292" t="s">
        <v>203</v>
      </c>
      <c r="J228" s="226" t="s">
        <v>321</v>
      </c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44510</v>
      </c>
      <c r="N228" s="292" t="s">
        <v>8</v>
      </c>
      <c r="O228" s="292" t="s">
        <v>11</v>
      </c>
      <c r="P228" s="271" t="s">
        <v>23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蔡珮瑜</v>
      </c>
      <c r="AH228" s="300"/>
      <c r="AI228" s="300"/>
      <c r="AJ228" s="293"/>
      <c r="AK228" s="300"/>
      <c r="AL228" s="292" t="s">
        <v>199</v>
      </c>
      <c r="AN228" s="293" t="str">
        <f>VLOOKUP(功能_33[[#This Row],[功能代號]],需二審tmp!A:A,1,FALSE)</f>
        <v>L3130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22" t="str">
        <f>IFERROR(VLOOKUP(功能_33[[#This Row],[流程]],#REF!,1,FALSE),"")</f>
        <v/>
      </c>
    </row>
    <row r="229" spans="2:49" ht="14.25" customHeight="1" x14ac:dyDescent="0.3">
      <c r="B229" s="293">
        <v>1</v>
      </c>
      <c r="C229" s="293" t="s">
        <v>100</v>
      </c>
      <c r="D229" s="360" t="s">
        <v>2961</v>
      </c>
      <c r="E229" s="292" t="s">
        <v>722</v>
      </c>
      <c r="F229" s="293" t="s">
        <v>723</v>
      </c>
      <c r="G229" s="293"/>
      <c r="H229" s="292" t="s">
        <v>202</v>
      </c>
      <c r="I229" s="292" t="s">
        <v>203</v>
      </c>
      <c r="J229" s="226" t="s">
        <v>321</v>
      </c>
      <c r="K229" s="300">
        <v>44475</v>
      </c>
      <c r="L229" s="300">
        <v>44482</v>
      </c>
      <c r="M229" s="300">
        <v>44482</v>
      </c>
      <c r="N229" s="292" t="s">
        <v>8</v>
      </c>
      <c r="O229" s="292" t="s">
        <v>11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44496</v>
      </c>
      <c r="Z229" s="300">
        <v>44512</v>
      </c>
      <c r="AA229" s="300">
        <v>44496</v>
      </c>
      <c r="AB229" s="300">
        <v>44496</v>
      </c>
      <c r="AC229" s="300">
        <v>44512</v>
      </c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蔡珮瑜</v>
      </c>
      <c r="AH229" s="300"/>
      <c r="AI229" s="300"/>
      <c r="AJ229" s="293"/>
      <c r="AK229" s="300"/>
      <c r="AL229" s="292">
        <v>331</v>
      </c>
      <c r="AM229" s="293" t="s">
        <v>724</v>
      </c>
      <c r="AN229" s="293" t="str">
        <f>VLOOKUP(功能_33[[#This Row],[功能代號]],需二審tmp!A:A,1,FALSE)</f>
        <v>L3200</v>
      </c>
      <c r="AO229" s="357">
        <v>44512</v>
      </c>
      <c r="AQ229" s="588" t="str">
        <f t="shared" si="21"/>
        <v>3-3</v>
      </c>
      <c r="AR229" s="590" t="str">
        <f t="shared" si="22"/>
        <v/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22" t="str">
        <f>IFERROR(VLOOKUP(功能_33[[#This Row],[流程]],#REF!,1,FALSE),"")</f>
        <v/>
      </c>
    </row>
    <row r="230" spans="2:49" ht="14.25" customHeight="1" x14ac:dyDescent="0.3">
      <c r="B230" s="293">
        <v>1</v>
      </c>
      <c r="C230" s="293" t="s">
        <v>100</v>
      </c>
      <c r="D230" s="360" t="s">
        <v>2961</v>
      </c>
      <c r="E230" s="292" t="s">
        <v>725</v>
      </c>
      <c r="F230" s="293" t="s">
        <v>726</v>
      </c>
      <c r="G230" s="293"/>
      <c r="H230" s="292" t="s">
        <v>202</v>
      </c>
      <c r="I230" s="292" t="s">
        <v>203</v>
      </c>
      <c r="J230" s="226" t="s">
        <v>321</v>
      </c>
      <c r="K230" s="300">
        <v>44475</v>
      </c>
      <c r="L230" s="300">
        <v>44482</v>
      </c>
      <c r="M230" s="300">
        <f>IFERROR(IF(VLOOKUP(功能_33[[#This Row],[功能代號]],討論項目!A:H,8,FALSE)=0,"",VLOOKUP(功能_33[[#This Row],[功能代號]],討論項目!A:H,8,FALSE)),"")</f>
        <v>44487</v>
      </c>
      <c r="N230" s="292" t="s">
        <v>8</v>
      </c>
      <c r="O230" s="292" t="s">
        <v>24</v>
      </c>
      <c r="P230" s="271" t="s">
        <v>14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>
        <v>44512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225" t="s">
        <v>727</v>
      </c>
      <c r="AL230" s="292" t="s">
        <v>199</v>
      </c>
      <c r="AN230" s="293" t="str">
        <f>VLOOKUP(功能_33[[#This Row],[功能代號]],需二審tmp!A:A,1,FALSE)</f>
        <v>L3230</v>
      </c>
      <c r="AO230" s="357">
        <v>44512</v>
      </c>
      <c r="AQ230" s="588" t="str">
        <f t="shared" si="21"/>
        <v>3-3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22" t="str">
        <f>IFERROR(VLOOKUP(功能_33[[#This Row],[流程]],#REF!,1,FALSE),"")</f>
        <v/>
      </c>
    </row>
    <row r="231" spans="2:49" ht="14.25" customHeight="1" x14ac:dyDescent="0.3">
      <c r="C231" s="293" t="s">
        <v>100</v>
      </c>
      <c r="D231" s="360" t="s">
        <v>2961</v>
      </c>
      <c r="E231" s="292" t="s">
        <v>2919</v>
      </c>
      <c r="F231" s="293" t="s">
        <v>2920</v>
      </c>
      <c r="G231" s="293" t="s">
        <v>2921</v>
      </c>
      <c r="H231" s="292" t="s">
        <v>202</v>
      </c>
      <c r="I231" s="292" t="s">
        <v>203</v>
      </c>
      <c r="J231" s="226" t="s">
        <v>3196</v>
      </c>
      <c r="K231" s="300">
        <v>44475</v>
      </c>
      <c r="L231" s="300">
        <v>44482</v>
      </c>
      <c r="M231" s="300">
        <v>44537</v>
      </c>
      <c r="N231" s="292" t="s">
        <v>8</v>
      </c>
      <c r="O231" s="292" t="s">
        <v>24</v>
      </c>
      <c r="P231" s="271" t="s">
        <v>14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44533</v>
      </c>
      <c r="Z231" s="300">
        <v>44512</v>
      </c>
      <c r="AA231" s="300">
        <v>44496</v>
      </c>
      <c r="AB231" s="300">
        <v>44496</v>
      </c>
      <c r="AC231" s="300">
        <v>44539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邵淑微</v>
      </c>
      <c r="AH231" s="300"/>
      <c r="AI231" s="300"/>
      <c r="AJ231" s="293"/>
      <c r="AK231" s="225" t="s">
        <v>727</v>
      </c>
      <c r="AL231" s="292" t="s">
        <v>199</v>
      </c>
      <c r="AN231" s="293" t="e">
        <f>VLOOKUP(功能_33[[#This Row],[功能代號]],需二審tmp!A:A,1,FALSE)</f>
        <v>#N/A</v>
      </c>
      <c r="AQ231" s="588" t="str">
        <f t="shared" si="21"/>
        <v>3-3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22" t="str">
        <f>IFERROR(VLOOKUP(功能_33[[#This Row],[流程]],#REF!,1,FALSE),"")</f>
        <v/>
      </c>
    </row>
    <row r="232" spans="2:49" ht="14.25" customHeight="1" x14ac:dyDescent="0.3">
      <c r="B232" s="293">
        <v>1</v>
      </c>
      <c r="C232" s="293" t="s">
        <v>100</v>
      </c>
      <c r="D232" s="360" t="s">
        <v>2962</v>
      </c>
      <c r="E232" s="292" t="s">
        <v>728</v>
      </c>
      <c r="F232" s="293" t="s">
        <v>729</v>
      </c>
      <c r="G232" s="293"/>
      <c r="H232" s="292" t="s">
        <v>202</v>
      </c>
      <c r="I232" s="292" t="s">
        <v>203</v>
      </c>
      <c r="J232" s="226" t="s">
        <v>321</v>
      </c>
      <c r="K232" s="300">
        <v>44475</v>
      </c>
      <c r="L232" s="300">
        <v>44487</v>
      </c>
      <c r="M232" s="300">
        <v>44487</v>
      </c>
      <c r="N232" s="292" t="s">
        <v>12</v>
      </c>
      <c r="O232" s="292" t="s">
        <v>24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 t="s">
        <v>205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300"/>
      <c r="AL232" s="292">
        <v>341</v>
      </c>
      <c r="AM232" s="293" t="s">
        <v>730</v>
      </c>
      <c r="AN232" s="293" t="e">
        <f>VLOOKUP(功能_33[[#This Row],[功能代號]],需二審tmp!A:A,1,FALSE)</f>
        <v>#N/A</v>
      </c>
      <c r="AO232" s="357">
        <v>44512</v>
      </c>
      <c r="AQ232" s="588" t="str">
        <f t="shared" si="21"/>
        <v>3-4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22" t="str">
        <f>IFERROR(VLOOKUP(功能_33[[#This Row],[流程]],#REF!,1,FALSE),"")</f>
        <v/>
      </c>
    </row>
    <row r="233" spans="2:49" ht="14.25" customHeight="1" x14ac:dyDescent="0.3">
      <c r="B233" s="293">
        <v>1</v>
      </c>
      <c r="C233" s="293" t="s">
        <v>100</v>
      </c>
      <c r="D233" s="360" t="s">
        <v>2962</v>
      </c>
      <c r="E233" s="292" t="s">
        <v>731</v>
      </c>
      <c r="F233" s="293" t="s">
        <v>732</v>
      </c>
      <c r="G233" s="293"/>
      <c r="H233" s="292" t="s">
        <v>202</v>
      </c>
      <c r="I233" s="292" t="s">
        <v>203</v>
      </c>
      <c r="J233" s="226" t="s">
        <v>321</v>
      </c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P233" s="271" t="s">
        <v>18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225" t="s">
        <v>704</v>
      </c>
      <c r="AL233" s="292">
        <v>342</v>
      </c>
      <c r="AM233" s="293" t="s">
        <v>732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3-4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22" t="str">
        <f>IFERROR(VLOOKUP(功能_33[[#This Row],[流程]],#REF!,1,FALSE),"")</f>
        <v/>
      </c>
    </row>
    <row r="234" spans="2:49" ht="14.25" customHeight="1" x14ac:dyDescent="0.3">
      <c r="B234" s="293">
        <v>1</v>
      </c>
      <c r="C234" s="293" t="s">
        <v>100</v>
      </c>
      <c r="D234" s="360" t="s">
        <v>2961</v>
      </c>
      <c r="E234" s="292" t="s">
        <v>733</v>
      </c>
      <c r="F234" s="293" t="s">
        <v>734</v>
      </c>
      <c r="G234" s="293"/>
      <c r="H234" s="292" t="s">
        <v>202</v>
      </c>
      <c r="I234" s="292" t="s">
        <v>203</v>
      </c>
      <c r="J234" s="226" t="s">
        <v>321</v>
      </c>
      <c r="K234" s="300">
        <v>44475</v>
      </c>
      <c r="L234" s="300">
        <v>44482</v>
      </c>
      <c r="M234" s="300">
        <f>IFERROR(IF(VLOOKUP(功能_33[[#This Row],[功能代號]],討論項目!A:H,8,FALSE)=0,"",VLOOKUP(功能_33[[#This Row],[功能代號]],討論項目!A:H,8,FALSE)),"")</f>
        <v>44510</v>
      </c>
      <c r="N234" s="292" t="s">
        <v>8</v>
      </c>
      <c r="O234" s="292" t="s">
        <v>24</v>
      </c>
      <c r="P234" s="271" t="s">
        <v>14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>
        <v>44512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邵淑微</v>
      </c>
      <c r="AH234" s="300"/>
      <c r="AI234" s="300"/>
      <c r="AJ234" s="293"/>
      <c r="AK234" s="225" t="s">
        <v>704</v>
      </c>
      <c r="AL234" s="292">
        <v>632</v>
      </c>
      <c r="AM234" s="293" t="s">
        <v>734</v>
      </c>
      <c r="AN234" s="293" t="str">
        <f>VLOOKUP(功能_33[[#This Row],[功能代號]],需二審tmp!A:A,1,FALSE)</f>
        <v>L3731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22" t="str">
        <f>IFERROR(VLOOKUP(功能_33[[#This Row],[流程]],#REF!,1,FALSE),"")</f>
        <v/>
      </c>
    </row>
    <row r="235" spans="2:49" ht="14.25" customHeight="1" x14ac:dyDescent="0.3">
      <c r="B235" s="293">
        <v>1</v>
      </c>
      <c r="C235" s="293" t="s">
        <v>100</v>
      </c>
      <c r="D235" s="360" t="s">
        <v>2961</v>
      </c>
      <c r="E235" s="292" t="s">
        <v>735</v>
      </c>
      <c r="F235" s="293" t="s">
        <v>736</v>
      </c>
      <c r="G235" s="293"/>
      <c r="H235" s="292" t="s">
        <v>202</v>
      </c>
      <c r="I235" s="292" t="s">
        <v>203</v>
      </c>
      <c r="J235" s="226" t="s">
        <v>321</v>
      </c>
      <c r="K235" s="300">
        <v>44475</v>
      </c>
      <c r="L235" s="300">
        <v>44482</v>
      </c>
      <c r="M235" s="300">
        <v>44482</v>
      </c>
      <c r="N235" s="292" t="s">
        <v>12</v>
      </c>
      <c r="O235" s="292" t="s">
        <v>11</v>
      </c>
      <c r="T235" s="292"/>
      <c r="V235" s="292"/>
      <c r="W235" s="292"/>
      <c r="X235" s="293" t="str">
        <f>VLOOKUP(功能_33[[#This Row],[User]],SKL放款!A:G,7,FALSE)</f>
        <v>放款服務課</v>
      </c>
      <c r="Y235" s="300">
        <v>44496</v>
      </c>
      <c r="Z235" s="300" t="s">
        <v>205</v>
      </c>
      <c r="AA235" s="300">
        <v>44496</v>
      </c>
      <c r="AB235" s="300">
        <v>44496</v>
      </c>
      <c r="AC235" s="300">
        <v>44512</v>
      </c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蔡珮瑜</v>
      </c>
      <c r="AH235" s="300"/>
      <c r="AI235" s="300"/>
      <c r="AJ235" s="293"/>
      <c r="AK235" s="300"/>
      <c r="AL235" s="292">
        <v>346</v>
      </c>
      <c r="AM235" s="293" t="s">
        <v>737</v>
      </c>
      <c r="AN235" s="293" t="e">
        <f>VLOOKUP(功能_33[[#This Row],[功能代號]],需二審tmp!A:A,1,FALSE)</f>
        <v>#N/A</v>
      </c>
      <c r="AO235" s="357">
        <v>44512</v>
      </c>
      <c r="AQ235" s="588" t="str">
        <f t="shared" si="21"/>
        <v>3-3</v>
      </c>
      <c r="AR235" s="590" t="str">
        <f t="shared" si="22"/>
        <v/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22" t="str">
        <f>IFERROR(VLOOKUP(功能_33[[#This Row],[流程]],#REF!,1,FALSE),"")</f>
        <v/>
      </c>
    </row>
    <row r="236" spans="2:49" ht="14.25" customHeight="1" x14ac:dyDescent="0.3">
      <c r="B236" s="293">
        <v>1</v>
      </c>
      <c r="C236" s="293" t="s">
        <v>100</v>
      </c>
      <c r="D236" s="360" t="s">
        <v>2961</v>
      </c>
      <c r="E236" s="292" t="s">
        <v>738</v>
      </c>
      <c r="F236" s="293" t="s">
        <v>739</v>
      </c>
      <c r="G236" s="293"/>
      <c r="H236" s="292" t="s">
        <v>202</v>
      </c>
      <c r="I236" s="292" t="s">
        <v>203</v>
      </c>
      <c r="J236" s="226" t="s">
        <v>321</v>
      </c>
      <c r="K236" s="300">
        <v>44475</v>
      </c>
      <c r="L236" s="300">
        <v>44482</v>
      </c>
      <c r="M236" s="300">
        <v>44482</v>
      </c>
      <c r="N236" s="292" t="s">
        <v>12</v>
      </c>
      <c r="O236" s="292" t="s">
        <v>11</v>
      </c>
      <c r="T236" s="292"/>
      <c r="V236" s="292"/>
      <c r="W236" s="292"/>
      <c r="X236" s="293" t="str">
        <f>VLOOKUP(功能_33[[#This Row],[User]],SKL放款!A:G,7,FALSE)</f>
        <v>放款服務課</v>
      </c>
      <c r="Y236" s="300">
        <v>44496</v>
      </c>
      <c r="Z236" s="300" t="s">
        <v>205</v>
      </c>
      <c r="AA236" s="300">
        <v>44496</v>
      </c>
      <c r="AB236" s="300">
        <v>44496</v>
      </c>
      <c r="AC236" s="300">
        <v>44512</v>
      </c>
      <c r="AD236" s="300" t="s">
        <v>206</v>
      </c>
      <c r="AE236" s="300"/>
      <c r="AF236" s="356"/>
      <c r="AG236" s="300" t="str">
        <f>IFERROR(IF(VLOOKUP(功能_33[[#This Row],[功能代號]],E:Q,11,FALSE)=0,"",VLOOKUP(功能_33[[#This Row],[功能代號]],E:Q,11,FALSE)),"")</f>
        <v>蔡珮瑜</v>
      </c>
      <c r="AH236" s="300"/>
      <c r="AI236" s="300"/>
      <c r="AJ236" s="293"/>
      <c r="AK236" s="300"/>
      <c r="AL236" s="292">
        <v>347</v>
      </c>
      <c r="AM236" s="293" t="s">
        <v>740</v>
      </c>
      <c r="AN236" s="293" t="e">
        <f>VLOOKUP(功能_33[[#This Row],[功能代號]],需二審tmp!A:A,1,FALSE)</f>
        <v>#N/A</v>
      </c>
      <c r="AO236" s="357">
        <v>44512</v>
      </c>
      <c r="AQ236" s="588" t="str">
        <f t="shared" si="21"/>
        <v>3-3</v>
      </c>
      <c r="AR236" s="590" t="str">
        <f t="shared" si="22"/>
        <v/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22" t="str">
        <f>IFERROR(VLOOKUP(功能_33[[#This Row],[流程]],#REF!,1,FALSE),"")</f>
        <v/>
      </c>
    </row>
    <row r="237" spans="2:49" ht="14.25" customHeight="1" x14ac:dyDescent="0.3">
      <c r="C237" s="293" t="s">
        <v>99</v>
      </c>
      <c r="D237" s="293" t="s">
        <v>2968</v>
      </c>
      <c r="E237" s="292" t="s">
        <v>741</v>
      </c>
      <c r="F237" s="293" t="s">
        <v>742</v>
      </c>
      <c r="G237" s="293"/>
      <c r="H237" s="292" t="s">
        <v>202</v>
      </c>
      <c r="I237" s="292" t="s">
        <v>213</v>
      </c>
      <c r="J237" s="226" t="s">
        <v>3088</v>
      </c>
      <c r="K237" s="300">
        <v>44475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>
        <v>44539</v>
      </c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743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>2-5</v>
      </c>
      <c r="AR237" s="590" t="str">
        <f t="shared" si="22"/>
        <v/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22" t="str">
        <f>IFERROR(VLOOKUP(功能_33[[#This Row],[流程]],#REF!,1,FALSE),"")</f>
        <v/>
      </c>
    </row>
    <row r="238" spans="2:49" ht="14.25" customHeight="1" x14ac:dyDescent="0.3">
      <c r="C238" s="293" t="s">
        <v>99</v>
      </c>
      <c r="D238" s="293" t="s">
        <v>2968</v>
      </c>
      <c r="E238" s="292" t="s">
        <v>744</v>
      </c>
      <c r="F238" s="293" t="s">
        <v>745</v>
      </c>
      <c r="G238" s="293"/>
      <c r="H238" s="292" t="s">
        <v>202</v>
      </c>
      <c r="I238" s="292" t="s">
        <v>213</v>
      </c>
      <c r="J238" s="226" t="s">
        <v>3088</v>
      </c>
      <c r="K238" s="300">
        <v>44482</v>
      </c>
      <c r="L238" s="300">
        <v>44475</v>
      </c>
      <c r="M238" s="300">
        <f>IFERROR(IF(VLOOKUP(功能_33[[#This Row],[功能代號]],討論項目!A:H,8,FALSE)=0,"",VLOOKUP(功能_33[[#This Row],[功能代號]],討論項目!A:H,8,FALSE)),"")</f>
        <v>44475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142</v>
      </c>
      <c r="AA238" s="300">
        <v>44530</v>
      </c>
      <c r="AB238" s="300">
        <v>44530</v>
      </c>
      <c r="AC238" s="300">
        <v>44539</v>
      </c>
      <c r="AD238" s="300"/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746</v>
      </c>
      <c r="AN238" s="293" t="str">
        <f>VLOOKUP(功能_33[[#This Row],[功能代號]],需二審tmp!A:A,1,FALSE)</f>
        <v>L2078</v>
      </c>
      <c r="AO238" s="357">
        <v>44523</v>
      </c>
      <c r="AQ238" s="588" t="str">
        <f t="shared" si="21"/>
        <v>2-5</v>
      </c>
      <c r="AR238" s="590" t="str">
        <f t="shared" si="22"/>
        <v/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22" t="str">
        <f>IFERROR(VLOOKUP(功能_33[[#This Row],[流程]],#REF!,1,FALSE),"")</f>
        <v/>
      </c>
    </row>
    <row r="239" spans="2:49" ht="14.25" customHeight="1" x14ac:dyDescent="0.3">
      <c r="C239" s="293" t="s">
        <v>99</v>
      </c>
      <c r="D239" s="293" t="s">
        <v>2968</v>
      </c>
      <c r="E239" s="292" t="s">
        <v>747</v>
      </c>
      <c r="F239" s="293" t="s">
        <v>748</v>
      </c>
      <c r="G239" s="293"/>
      <c r="H239" s="292" t="s">
        <v>202</v>
      </c>
      <c r="I239" s="292" t="s">
        <v>213</v>
      </c>
      <c r="J239" s="226" t="s">
        <v>3088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>
        <v>44539</v>
      </c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749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>2-5</v>
      </c>
      <c r="AR239" s="590" t="str">
        <f t="shared" si="22"/>
        <v/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22" t="str">
        <f>IFERROR(VLOOKUP(功能_33[[#This Row],[流程]],#REF!,1,FALSE),"")</f>
        <v/>
      </c>
    </row>
    <row r="240" spans="2:49" ht="14.25" customHeight="1" x14ac:dyDescent="0.3">
      <c r="C240" s="293" t="s">
        <v>99</v>
      </c>
      <c r="D240" s="293" t="s">
        <v>2968</v>
      </c>
      <c r="E240" s="292" t="s">
        <v>750</v>
      </c>
      <c r="F240" s="293" t="s">
        <v>751</v>
      </c>
      <c r="G240" s="293"/>
      <c r="H240" s="292" t="s">
        <v>202</v>
      </c>
      <c r="I240" s="292" t="s">
        <v>213</v>
      </c>
      <c r="J240" s="226" t="s">
        <v>3088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>
        <v>44539</v>
      </c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752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>2-5</v>
      </c>
      <c r="AR240" s="590" t="str">
        <f t="shared" si="22"/>
        <v/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22" t="str">
        <f>IFERROR(VLOOKUP(功能_33[[#This Row],[流程]],#REF!,1,FALSE),"")</f>
        <v/>
      </c>
    </row>
    <row r="241" spans="2:49" ht="14.25" customHeight="1" x14ac:dyDescent="0.3">
      <c r="C241" s="293" t="s">
        <v>99</v>
      </c>
      <c r="D241" s="293" t="s">
        <v>2968</v>
      </c>
      <c r="E241" s="292" t="s">
        <v>753</v>
      </c>
      <c r="F241" s="293" t="s">
        <v>754</v>
      </c>
      <c r="G241" s="293"/>
      <c r="H241" s="292" t="s">
        <v>202</v>
      </c>
      <c r="I241" s="292" t="s">
        <v>213</v>
      </c>
      <c r="J241" s="226" t="s">
        <v>3088</v>
      </c>
      <c r="K241" s="300">
        <v>44482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>
        <v>44539</v>
      </c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755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>2-5</v>
      </c>
      <c r="AR241" s="590" t="str">
        <f t="shared" si="22"/>
        <v/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22" t="str">
        <f>IFERROR(VLOOKUP(功能_33[[#This Row],[流程]],#REF!,1,FALSE),"")</f>
        <v/>
      </c>
    </row>
    <row r="242" spans="2:49" ht="14.25" customHeight="1" x14ac:dyDescent="0.3">
      <c r="C242" s="293" t="s">
        <v>99</v>
      </c>
      <c r="D242" s="293" t="s">
        <v>2968</v>
      </c>
      <c r="E242" s="292" t="s">
        <v>756</v>
      </c>
      <c r="F242" s="293" t="s">
        <v>757</v>
      </c>
      <c r="G242" s="293"/>
      <c r="H242" s="292" t="s">
        <v>202</v>
      </c>
      <c r="I242" s="292" t="s">
        <v>213</v>
      </c>
      <c r="J242" s="226" t="s">
        <v>3088</v>
      </c>
      <c r="K242" s="300">
        <v>44482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>
        <v>44539</v>
      </c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758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>2-5</v>
      </c>
      <c r="AR242" s="590" t="str">
        <f t="shared" si="22"/>
        <v/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22" t="str">
        <f>IFERROR(VLOOKUP(功能_33[[#This Row],[流程]],#REF!,1,FALSE),"")</f>
        <v/>
      </c>
    </row>
    <row r="243" spans="2:49" ht="14.25" customHeight="1" x14ac:dyDescent="0.3">
      <c r="C243" s="293" t="s">
        <v>99</v>
      </c>
      <c r="D243" s="293" t="s">
        <v>2968</v>
      </c>
      <c r="E243" s="292" t="s">
        <v>759</v>
      </c>
      <c r="F243" s="293" t="s">
        <v>760</v>
      </c>
      <c r="G243" s="293"/>
      <c r="H243" s="292" t="s">
        <v>202</v>
      </c>
      <c r="I243" s="292" t="s">
        <v>213</v>
      </c>
      <c r="J243" s="226" t="s">
        <v>3088</v>
      </c>
      <c r="K243" s="300">
        <v>44487</v>
      </c>
      <c r="L243" s="300">
        <v>44475</v>
      </c>
      <c r="M243" s="300">
        <v>44536</v>
      </c>
      <c r="N243" s="292" t="s">
        <v>7</v>
      </c>
      <c r="O243" s="292" t="s">
        <v>14</v>
      </c>
      <c r="T243" s="292"/>
      <c r="V243" s="292"/>
      <c r="W243" s="292"/>
      <c r="X243" s="293" t="str">
        <f>VLOOKUP(功能_33[[#This Row],[User]],SKL放款!A:G,7,FALSE)</f>
        <v>放款管理課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>
        <v>44539</v>
      </c>
      <c r="AD243" s="300" t="s">
        <v>206</v>
      </c>
      <c r="AE243" s="300"/>
      <c r="AF243" s="356"/>
      <c r="AG243" s="300" t="str">
        <f>IFERROR(IF(VLOOKUP(功能_33[[#This Row],[功能代號]],E:Q,11,FALSE)=0,"",VLOOKUP(功能_33[[#This Row],[功能代號]],E:Q,11,FALSE)),"")</f>
        <v>張舜雯</v>
      </c>
      <c r="AH243" s="300"/>
      <c r="AI243" s="300"/>
      <c r="AJ243" s="293"/>
      <c r="AK243" s="300"/>
      <c r="AL243" s="292">
        <v>226</v>
      </c>
      <c r="AM243" s="293" t="s">
        <v>761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>2-5</v>
      </c>
      <c r="AR243" s="590" t="str">
        <f t="shared" si="22"/>
        <v/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22" t="str">
        <f>IFERROR(VLOOKUP(功能_33[[#This Row],[流程]],#REF!,1,FALSE),"")</f>
        <v/>
      </c>
    </row>
    <row r="244" spans="2:49" ht="14.25" customHeight="1" x14ac:dyDescent="0.3">
      <c r="C244" s="293" t="s">
        <v>99</v>
      </c>
      <c r="D244" s="293" t="s">
        <v>2968</v>
      </c>
      <c r="E244" s="292" t="s">
        <v>762</v>
      </c>
      <c r="F244" s="293" t="s">
        <v>763</v>
      </c>
      <c r="G244" s="293"/>
      <c r="H244" s="292" t="s">
        <v>202</v>
      </c>
      <c r="I244" s="292" t="s">
        <v>213</v>
      </c>
      <c r="J244" s="226" t="s">
        <v>3088</v>
      </c>
      <c r="K244" s="300">
        <v>44487</v>
      </c>
      <c r="L244" s="300">
        <v>44475</v>
      </c>
      <c r="M244" s="300">
        <v>44536</v>
      </c>
      <c r="N244" s="292" t="s">
        <v>7</v>
      </c>
      <c r="O244" s="292" t="s">
        <v>14</v>
      </c>
      <c r="T244" s="292"/>
      <c r="V244" s="292"/>
      <c r="W244" s="292"/>
      <c r="X244" s="293" t="str">
        <f>VLOOKUP(功能_33[[#This Row],[User]],SKL放款!A:G,7,FALSE)</f>
        <v>放款管理課</v>
      </c>
      <c r="Y244" s="300">
        <v>44533</v>
      </c>
      <c r="Z244" s="300" t="s">
        <v>205</v>
      </c>
      <c r="AA244" s="300">
        <v>44477</v>
      </c>
      <c r="AB244" s="300">
        <v>44477</v>
      </c>
      <c r="AC244" s="300">
        <v>44539</v>
      </c>
      <c r="AD244" s="300" t="s">
        <v>206</v>
      </c>
      <c r="AE244" s="300"/>
      <c r="AF244" s="356"/>
      <c r="AG244" s="300" t="str">
        <f>IFERROR(IF(VLOOKUP(功能_33[[#This Row],[功能代號]],E:Q,11,FALSE)=0,"",VLOOKUP(功能_33[[#This Row],[功能代號]],E:Q,11,FALSE)),"")</f>
        <v>張舜雯</v>
      </c>
      <c r="AH244" s="300"/>
      <c r="AI244" s="300"/>
      <c r="AJ244" s="293"/>
      <c r="AK244" s="300"/>
      <c r="AL244" s="292">
        <v>226</v>
      </c>
      <c r="AM244" s="293" t="s">
        <v>764</v>
      </c>
      <c r="AN244" s="293" t="e">
        <f>VLOOKUP(功能_33[[#This Row],[功能代號]],需二審tmp!A:A,1,FALSE)</f>
        <v>#N/A</v>
      </c>
      <c r="AO244" s="357">
        <v>44523</v>
      </c>
      <c r="AQ244" s="588" t="str">
        <f t="shared" si="21"/>
        <v>2-5</v>
      </c>
      <c r="AR244" s="590" t="str">
        <f t="shared" si="22"/>
        <v/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22" t="str">
        <f>IFERROR(VLOOKUP(功能_33[[#This Row],[流程]],#REF!,1,FALSE),"")</f>
        <v/>
      </c>
    </row>
    <row r="245" spans="2:49" ht="14.25" customHeight="1" x14ac:dyDescent="0.3">
      <c r="C245" s="293" t="s">
        <v>99</v>
      </c>
      <c r="D245" s="293" t="s">
        <v>2968</v>
      </c>
      <c r="E245" s="292" t="s">
        <v>765</v>
      </c>
      <c r="F245" s="293" t="s">
        <v>766</v>
      </c>
      <c r="G245" s="293"/>
      <c r="H245" s="292" t="s">
        <v>202</v>
      </c>
      <c r="I245" s="292" t="s">
        <v>213</v>
      </c>
      <c r="J245" s="226" t="s">
        <v>3088</v>
      </c>
      <c r="K245" s="300">
        <v>44487</v>
      </c>
      <c r="L245" s="300">
        <v>44488</v>
      </c>
      <c r="M245" s="300">
        <v>44536</v>
      </c>
      <c r="N245" s="292" t="s">
        <v>7</v>
      </c>
      <c r="O245" s="292" t="s">
        <v>24</v>
      </c>
      <c r="P245" s="271" t="s">
        <v>14</v>
      </c>
      <c r="Q245" s="293" t="s">
        <v>767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205</v>
      </c>
      <c r="AA245" s="300">
        <v>44477</v>
      </c>
      <c r="AB245" s="300">
        <v>44477</v>
      </c>
      <c r="AC245" s="300">
        <v>44539</v>
      </c>
      <c r="AD245" s="300" t="s">
        <v>206</v>
      </c>
      <c r="AE245" s="225"/>
      <c r="AF245" s="300"/>
      <c r="AG245" s="225" t="str">
        <f>IFERROR(IF(VLOOKUP(功能_33[[#This Row],[功能代號]],E:Q,11,FALSE)=0,"",VLOOKUP(功能_33[[#This Row],[功能代號]],E:Q,11,FALSE)),"")</f>
        <v>邵淑微</v>
      </c>
      <c r="AH245" s="293">
        <v>180</v>
      </c>
      <c r="AI245" s="293"/>
      <c r="AJ245" s="293"/>
      <c r="AL245" s="292">
        <v>226</v>
      </c>
      <c r="AM245" s="293" t="s">
        <v>768</v>
      </c>
      <c r="AN245" s="293" t="e">
        <f>VLOOKUP(功能_33[[#This Row],[功能代號]],需二審tmp!A:A,1,FALSE)</f>
        <v>#N/A</v>
      </c>
      <c r="AO245" s="357">
        <v>44523</v>
      </c>
      <c r="AQ245" s="588" t="str">
        <f t="shared" si="21"/>
        <v>2-5</v>
      </c>
      <c r="AR245" s="590" t="str">
        <f t="shared" si="22"/>
        <v/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22" t="str">
        <f>IFERROR(VLOOKUP(功能_33[[#This Row],[流程]],#REF!,1,FALSE),"")</f>
        <v/>
      </c>
    </row>
    <row r="246" spans="2:49" ht="14.25" customHeight="1" x14ac:dyDescent="0.3">
      <c r="C246" s="293" t="s">
        <v>101</v>
      </c>
      <c r="D246" s="293" t="s">
        <v>451</v>
      </c>
      <c r="E246" s="292" t="s">
        <v>769</v>
      </c>
      <c r="F246" s="293" t="s">
        <v>770</v>
      </c>
      <c r="G246" s="293"/>
      <c r="H246" s="292" t="s">
        <v>202</v>
      </c>
      <c r="I246" s="292" t="s">
        <v>2898</v>
      </c>
      <c r="J246" s="226" t="s">
        <v>3095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>
        <v>44539</v>
      </c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3112</v>
      </c>
      <c r="AM246" s="292" t="s">
        <v>3112</v>
      </c>
      <c r="AN246" s="293" t="str">
        <f>VLOOKUP(功能_33[[#This Row],[功能代號]],需二審tmp!A:A,1,FALSE)</f>
        <v>L4604</v>
      </c>
      <c r="AO246" s="357">
        <v>44523</v>
      </c>
      <c r="AQ246" s="588" t="str">
        <f t="shared" si="21"/>
        <v>4-6</v>
      </c>
      <c r="AR246" s="590" t="str">
        <f t="shared" si="22"/>
        <v/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22" t="str">
        <f>IFERROR(VLOOKUP(功能_33[[#This Row],[流程]],#REF!,1,FALSE),"")</f>
        <v/>
      </c>
    </row>
    <row r="247" spans="2:49" ht="14.25" customHeight="1" x14ac:dyDescent="0.3">
      <c r="C247" s="293" t="s">
        <v>101</v>
      </c>
      <c r="D247" s="293" t="s">
        <v>451</v>
      </c>
      <c r="E247" s="292" t="s">
        <v>771</v>
      </c>
      <c r="F247" s="293" t="s">
        <v>772</v>
      </c>
      <c r="G247" s="293"/>
      <c r="H247" s="292" t="s">
        <v>202</v>
      </c>
      <c r="I247" s="292" t="s">
        <v>2898</v>
      </c>
      <c r="J247" s="226" t="s">
        <v>3095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142</v>
      </c>
      <c r="AA247" s="300">
        <v>44524</v>
      </c>
      <c r="AB247" s="300">
        <v>44524</v>
      </c>
      <c r="AC247" s="300">
        <v>44539</v>
      </c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3111</v>
      </c>
      <c r="AM247" s="293" t="s">
        <v>3110</v>
      </c>
      <c r="AN247" s="293" t="str">
        <f>VLOOKUP(功能_33[[#This Row],[功能代號]],需二審tmp!A:A,1,FALSE)</f>
        <v>L4605</v>
      </c>
      <c r="AO247" s="357">
        <v>44523</v>
      </c>
      <c r="AQ247" s="588" t="str">
        <f t="shared" si="21"/>
        <v>4-6</v>
      </c>
      <c r="AR247" s="590" t="str">
        <f t="shared" si="22"/>
        <v/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22" t="str">
        <f>IFERROR(VLOOKUP(功能_33[[#This Row],[流程]],#REF!,1,FALSE),"")</f>
        <v/>
      </c>
    </row>
    <row r="248" spans="2:49" ht="42.65" customHeight="1" x14ac:dyDescent="0.3">
      <c r="C248" s="293" t="s">
        <v>101</v>
      </c>
      <c r="D248" s="293" t="s">
        <v>451</v>
      </c>
      <c r="E248" s="292" t="s">
        <v>773</v>
      </c>
      <c r="F248" s="293" t="s">
        <v>774</v>
      </c>
      <c r="G248" s="293"/>
      <c r="H248" s="292" t="s">
        <v>202</v>
      </c>
      <c r="I248" s="292" t="s">
        <v>2898</v>
      </c>
      <c r="J248" s="226" t="s">
        <v>3095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142</v>
      </c>
      <c r="AA248" s="300">
        <v>44524</v>
      </c>
      <c r="AB248" s="300">
        <v>44524</v>
      </c>
      <c r="AC248" s="300">
        <v>44539</v>
      </c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309" t="s">
        <v>3155</v>
      </c>
      <c r="AM248" s="220" t="s">
        <v>3156</v>
      </c>
      <c r="AN248" s="293" t="str">
        <f>VLOOKUP(功能_33[[#This Row],[功能代號]],需二審tmp!A:A,1,FALSE)</f>
        <v>L4606</v>
      </c>
      <c r="AO248" s="357">
        <v>44523</v>
      </c>
      <c r="AQ248" s="588" t="str">
        <f t="shared" si="21"/>
        <v>4-6</v>
      </c>
      <c r="AR248" s="590" t="str">
        <f t="shared" si="22"/>
        <v/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22" t="str">
        <f>IFERROR(VLOOKUP(功能_33[[#This Row],[流程]],#REF!,1,FALSE),"")</f>
        <v/>
      </c>
    </row>
    <row r="249" spans="2:49" ht="14.25" customHeight="1" x14ac:dyDescent="0.3">
      <c r="C249" s="293" t="s">
        <v>101</v>
      </c>
      <c r="D249" s="293" t="s">
        <v>451</v>
      </c>
      <c r="E249" s="292" t="s">
        <v>775</v>
      </c>
      <c r="F249" s="293" t="s">
        <v>776</v>
      </c>
      <c r="G249" s="293" t="s">
        <v>680</v>
      </c>
      <c r="H249" s="292" t="s">
        <v>202</v>
      </c>
      <c r="I249" s="292" t="s">
        <v>2898</v>
      </c>
      <c r="J249" s="226" t="s">
        <v>3095</v>
      </c>
      <c r="K249" s="300">
        <v>44488</v>
      </c>
      <c r="L249" s="300">
        <v>44488</v>
      </c>
      <c r="M249" s="300">
        <v>44523</v>
      </c>
      <c r="N249" s="292" t="s">
        <v>10</v>
      </c>
      <c r="O249" s="292" t="s">
        <v>24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358</v>
      </c>
      <c r="AA249" s="300">
        <v>44524</v>
      </c>
      <c r="AB249" s="300">
        <v>44524</v>
      </c>
      <c r="AC249" s="300">
        <v>44539</v>
      </c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L249" s="292" t="s">
        <v>3112</v>
      </c>
      <c r="AM249" s="292" t="s">
        <v>3112</v>
      </c>
      <c r="AN249" s="293" t="e">
        <f>VLOOKUP(功能_33[[#This Row],[功能代號]],需二審tmp!A:A,1,FALSE)</f>
        <v>#N/A</v>
      </c>
      <c r="AO249" s="357">
        <v>44523</v>
      </c>
      <c r="AQ249" s="588" t="str">
        <f t="shared" si="21"/>
        <v>4-6</v>
      </c>
      <c r="AR249" s="590" t="str">
        <f t="shared" si="22"/>
        <v/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22" t="str">
        <f>IFERROR(VLOOKUP(功能_33[[#This Row],[流程]],#REF!,1,FALSE),"")</f>
        <v/>
      </c>
    </row>
    <row r="250" spans="2:49" ht="14.25" customHeight="1" x14ac:dyDescent="0.3">
      <c r="C250" s="293" t="s">
        <v>101</v>
      </c>
      <c r="D250" s="293" t="s">
        <v>451</v>
      </c>
      <c r="E250" s="292" t="s">
        <v>777</v>
      </c>
      <c r="F250" s="293" t="s">
        <v>778</v>
      </c>
      <c r="G250" s="293" t="s">
        <v>680</v>
      </c>
      <c r="H250" s="292" t="s">
        <v>202</v>
      </c>
      <c r="I250" s="292" t="s">
        <v>2898</v>
      </c>
      <c r="J250" s="226" t="s">
        <v>3095</v>
      </c>
      <c r="K250" s="300">
        <v>44488</v>
      </c>
      <c r="L250" s="300">
        <v>44488</v>
      </c>
      <c r="M250" s="300">
        <v>44523</v>
      </c>
      <c r="N250" s="292" t="s">
        <v>10</v>
      </c>
      <c r="O250" s="292" t="s">
        <v>24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>
        <v>44524</v>
      </c>
      <c r="AA250" s="300">
        <v>44524</v>
      </c>
      <c r="AB250" s="300">
        <v>44524</v>
      </c>
      <c r="AC250" s="300">
        <v>44539</v>
      </c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300"/>
      <c r="AL250" s="292" t="s">
        <v>3112</v>
      </c>
      <c r="AM250" s="292" t="s">
        <v>3112</v>
      </c>
      <c r="AN250" s="293" t="e">
        <f>VLOOKUP(功能_33[[#This Row],[功能代號]],需二審tmp!A:A,1,FALSE)</f>
        <v>#N/A</v>
      </c>
      <c r="AO250" s="357">
        <v>44523</v>
      </c>
      <c r="AQ250" s="588" t="str">
        <f t="shared" si="21"/>
        <v>4-6</v>
      </c>
      <c r="AR250" s="590" t="str">
        <f t="shared" si="22"/>
        <v/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22" t="str">
        <f>IFERROR(VLOOKUP(功能_33[[#This Row],[流程]],#REF!,1,FALSE),"")</f>
        <v/>
      </c>
    </row>
    <row r="251" spans="2:49" ht="14.25" customHeight="1" x14ac:dyDescent="0.3">
      <c r="C251" s="293" t="s">
        <v>103</v>
      </c>
      <c r="D251" s="293" t="s">
        <v>2963</v>
      </c>
      <c r="E251" s="292" t="s">
        <v>779</v>
      </c>
      <c r="F251" s="293" t="s">
        <v>780</v>
      </c>
      <c r="G251" s="293"/>
      <c r="H251" s="292" t="s">
        <v>202</v>
      </c>
      <c r="I251" s="292" t="s">
        <v>203</v>
      </c>
      <c r="J251" s="226"/>
      <c r="K251" s="300">
        <v>44488</v>
      </c>
      <c r="L251" s="300">
        <v>44491</v>
      </c>
      <c r="M251" s="300">
        <v>44533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44533</v>
      </c>
      <c r="Z251" s="300" t="s">
        <v>205</v>
      </c>
      <c r="AA251" s="300">
        <v>44531</v>
      </c>
      <c r="AB251" s="300">
        <v>44531</v>
      </c>
      <c r="AC251" s="300"/>
      <c r="AD251" s="300"/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N251" s="293" t="e">
        <f>VLOOKUP(功能_33[[#This Row],[功能代號]],需二審tmp!A:A,1,FALSE)</f>
        <v>#N/A</v>
      </c>
      <c r="AO251" s="357">
        <v>44526</v>
      </c>
      <c r="AQ251" s="588" t="str">
        <f t="shared" si="21"/>
        <v/>
      </c>
      <c r="AR251" s="590" t="str">
        <f t="shared" si="22"/>
        <v>6-8</v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22" t="str">
        <f>IFERROR(VLOOKUP(功能_33[[#This Row],[流程]],#REF!,1,FALSE),"")</f>
        <v/>
      </c>
    </row>
    <row r="252" spans="2:49" ht="14.25" customHeight="1" x14ac:dyDescent="0.3">
      <c r="C252" s="293" t="s">
        <v>103</v>
      </c>
      <c r="D252" s="293" t="s">
        <v>2963</v>
      </c>
      <c r="E252" s="292" t="s">
        <v>781</v>
      </c>
      <c r="F252" s="293" t="s">
        <v>782</v>
      </c>
      <c r="G252" s="293"/>
      <c r="H252" s="292" t="s">
        <v>202</v>
      </c>
      <c r="I252" s="292" t="s">
        <v>203</v>
      </c>
      <c r="J252" s="226"/>
      <c r="K252" s="300">
        <v>44488</v>
      </c>
      <c r="L252" s="300">
        <v>44488</v>
      </c>
      <c r="M252" s="300">
        <v>44533</v>
      </c>
      <c r="N252" s="292" t="s">
        <v>7</v>
      </c>
      <c r="O252" s="292" t="s">
        <v>24</v>
      </c>
      <c r="P252" s="271" t="s">
        <v>14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44531</v>
      </c>
      <c r="AB252" s="300">
        <v>44531</v>
      </c>
      <c r="AC252" s="300"/>
      <c r="AD252" s="300"/>
      <c r="AE252" s="300"/>
      <c r="AF252" s="356"/>
      <c r="AG252" s="300" t="str">
        <f>IFERROR(IF(VLOOKUP(功能_33[[#This Row],[功能代號]],E:Q,11,FALSE)=0,"",VLOOKUP(功能_33[[#This Row],[功能代號]],E:Q,11,FALSE)),"")</f>
        <v>邵淑微</v>
      </c>
      <c r="AH252" s="300"/>
      <c r="AI252" s="300"/>
      <c r="AJ252" s="293"/>
      <c r="AK252" s="225" t="s">
        <v>783</v>
      </c>
      <c r="AN252" s="293" t="e">
        <f>VLOOKUP(功能_33[[#This Row],[功能代號]],需二審tmp!A:A,1,FALSE)</f>
        <v>#N/A</v>
      </c>
      <c r="AO252" s="357">
        <v>44526</v>
      </c>
      <c r="AQ252" s="588" t="str">
        <f t="shared" si="21"/>
        <v/>
      </c>
      <c r="AR252" s="590" t="str">
        <f t="shared" si="22"/>
        <v>6-8</v>
      </c>
      <c r="AS252" s="592" t="str">
        <f t="shared" si="27"/>
        <v/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22" t="str">
        <f>IFERROR(VLOOKUP(功能_33[[#This Row],[流程]],#REF!,1,FALSE),"")</f>
        <v/>
      </c>
    </row>
    <row r="253" spans="2:49" ht="14.25" customHeight="1" x14ac:dyDescent="0.3">
      <c r="B253" s="293">
        <v>1</v>
      </c>
      <c r="C253" s="293" t="s">
        <v>100</v>
      </c>
      <c r="D253" s="360" t="s">
        <v>2962</v>
      </c>
      <c r="E253" s="292" t="s">
        <v>784</v>
      </c>
      <c r="F253" s="293" t="s">
        <v>785</v>
      </c>
      <c r="G253" s="293"/>
      <c r="H253" s="292" t="s">
        <v>202</v>
      </c>
      <c r="I253" s="292" t="s">
        <v>203</v>
      </c>
      <c r="J253" s="226" t="s">
        <v>321</v>
      </c>
      <c r="K253" s="300">
        <v>44487</v>
      </c>
      <c r="L253" s="300">
        <v>44487</v>
      </c>
      <c r="M253" s="300">
        <v>44487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44496</v>
      </c>
      <c r="Z253" s="300" t="s">
        <v>205</v>
      </c>
      <c r="AA253" s="300">
        <v>44496</v>
      </c>
      <c r="AB253" s="300">
        <v>44496</v>
      </c>
      <c r="AC253" s="300">
        <v>44512</v>
      </c>
      <c r="AD253" s="300" t="s">
        <v>206</v>
      </c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300"/>
      <c r="AL253" s="292">
        <v>366</v>
      </c>
      <c r="AM253" s="293" t="s">
        <v>786</v>
      </c>
      <c r="AN253" s="293" t="e">
        <f>VLOOKUP(功能_33[[#This Row],[功能代號]],需二審tmp!A:A,1,FALSE)</f>
        <v>#N/A</v>
      </c>
      <c r="AO253" s="357">
        <v>44512</v>
      </c>
      <c r="AQ253" s="588" t="str">
        <f t="shared" si="21"/>
        <v>3-4</v>
      </c>
      <c r="AR253" s="590" t="str">
        <f t="shared" si="22"/>
        <v/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22" t="str">
        <f>IFERROR(VLOOKUP(功能_33[[#This Row],[流程]],#REF!,1,FALSE),"")</f>
        <v/>
      </c>
    </row>
    <row r="254" spans="2:49" ht="14.25" customHeight="1" x14ac:dyDescent="0.3">
      <c r="C254" s="293" t="s">
        <v>99</v>
      </c>
      <c r="D254" s="293" t="s">
        <v>2969</v>
      </c>
      <c r="E254" s="292" t="s">
        <v>787</v>
      </c>
      <c r="F254" s="293" t="s">
        <v>788</v>
      </c>
      <c r="G254" s="293"/>
      <c r="H254" s="292" t="s">
        <v>202</v>
      </c>
      <c r="I254" s="292" t="s">
        <v>213</v>
      </c>
      <c r="J254" s="226" t="s">
        <v>3040</v>
      </c>
      <c r="K254" s="300">
        <v>44487</v>
      </c>
      <c r="L254" s="300">
        <v>44488</v>
      </c>
      <c r="M254" s="300">
        <v>44488</v>
      </c>
      <c r="N254" s="292" t="s">
        <v>12</v>
      </c>
      <c r="O254" s="292" t="s">
        <v>181</v>
      </c>
      <c r="P254" s="271" t="s">
        <v>18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44524</v>
      </c>
      <c r="Z254" s="300" t="s">
        <v>205</v>
      </c>
      <c r="AA254" s="300">
        <v>44524</v>
      </c>
      <c r="AB254" s="300"/>
      <c r="AC254" s="300"/>
      <c r="AD254" s="300" t="s">
        <v>206</v>
      </c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225" t="s">
        <v>783</v>
      </c>
      <c r="AL254" s="292">
        <v>226</v>
      </c>
      <c r="AM254" s="293" t="s">
        <v>789</v>
      </c>
      <c r="AN254" s="293" t="e">
        <f>VLOOKUP(功能_33[[#This Row],[功能代號]],需二審tmp!A:A,1,FALSE)</f>
        <v>#N/A</v>
      </c>
      <c r="AO254" s="357">
        <v>44523</v>
      </c>
      <c r="AQ254" s="588" t="str">
        <f t="shared" si="21"/>
        <v/>
      </c>
      <c r="AR254" s="590" t="str">
        <f t="shared" si="22"/>
        <v/>
      </c>
      <c r="AS254" s="592" t="str">
        <f t="shared" si="27"/>
        <v>2-2</v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22" t="str">
        <f>IFERROR(VLOOKUP(功能_33[[#This Row],[流程]],#REF!,1,FALSE),"")</f>
        <v/>
      </c>
    </row>
    <row r="255" spans="2:49" ht="14.25" customHeight="1" x14ac:dyDescent="0.3">
      <c r="C255" s="293" t="s">
        <v>103</v>
      </c>
      <c r="D255" s="293" t="s">
        <v>2963</v>
      </c>
      <c r="E255" s="292" t="s">
        <v>790</v>
      </c>
      <c r="F255" s="293" t="s">
        <v>791</v>
      </c>
      <c r="G255" s="293"/>
      <c r="H255" s="292" t="s">
        <v>202</v>
      </c>
      <c r="I255" s="292" t="s">
        <v>203</v>
      </c>
      <c r="J255" s="226"/>
      <c r="K255" s="300">
        <v>44488</v>
      </c>
      <c r="L255" s="300">
        <v>44488</v>
      </c>
      <c r="M255" s="300">
        <v>44533</v>
      </c>
      <c r="N255" s="292" t="s">
        <v>7</v>
      </c>
      <c r="O255" s="292" t="s">
        <v>24</v>
      </c>
      <c r="P255" s="271" t="s">
        <v>14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44531</v>
      </c>
      <c r="AB255" s="300">
        <v>44531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邵淑微</v>
      </c>
      <c r="AH255" s="300"/>
      <c r="AI255" s="300"/>
      <c r="AJ255" s="293"/>
      <c r="AK255" s="225" t="s">
        <v>783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6-8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22" t="str">
        <f>IFERROR(VLOOKUP(功能_33[[#This Row],[流程]],#REF!,1,FALSE),"")</f>
        <v/>
      </c>
    </row>
    <row r="256" spans="2:49" ht="14.25" customHeight="1" x14ac:dyDescent="0.3">
      <c r="C256" s="293" t="s">
        <v>103</v>
      </c>
      <c r="D256" s="293" t="s">
        <v>2937</v>
      </c>
      <c r="E256" s="292" t="s">
        <v>792</v>
      </c>
      <c r="F256" s="293" t="s">
        <v>793</v>
      </c>
      <c r="G256" s="293"/>
      <c r="H256" s="292" t="s">
        <v>202</v>
      </c>
      <c r="I256" s="292" t="s">
        <v>325</v>
      </c>
      <c r="J256" s="226" t="s">
        <v>429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181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陳政皓</v>
      </c>
      <c r="AH256" s="300"/>
      <c r="AI256" s="300"/>
      <c r="AJ256" s="293"/>
      <c r="AK256" s="300"/>
      <c r="AL256" s="304" t="s">
        <v>794</v>
      </c>
      <c r="AM256" s="305" t="s">
        <v>795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22" t="str">
        <f>IFERROR(VLOOKUP(功能_33[[#This Row],[流程]],#REF!,1,FALSE),"")</f>
        <v/>
      </c>
    </row>
    <row r="257" spans="3:49" ht="14.25" customHeight="1" x14ac:dyDescent="0.3">
      <c r="C257" s="293" t="s">
        <v>103</v>
      </c>
      <c r="D257" s="293" t="s">
        <v>2937</v>
      </c>
      <c r="E257" s="292" t="s">
        <v>796</v>
      </c>
      <c r="F257" s="293" t="s">
        <v>797</v>
      </c>
      <c r="G257" s="293"/>
      <c r="H257" s="292" t="s">
        <v>202</v>
      </c>
      <c r="I257" s="292" t="s">
        <v>325</v>
      </c>
      <c r="J257" s="226" t="s">
        <v>429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蔡珮瑜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22" t="str">
        <f>IFERROR(VLOOKUP(功能_33[[#This Row],[流程]],#REF!,1,FALSE),"")</f>
        <v/>
      </c>
    </row>
    <row r="258" spans="3:49" ht="14.25" customHeight="1" x14ac:dyDescent="0.3">
      <c r="C258" s="293" t="s">
        <v>103</v>
      </c>
      <c r="D258" s="293" t="s">
        <v>2937</v>
      </c>
      <c r="E258" s="292" t="s">
        <v>798</v>
      </c>
      <c r="F258" s="293" t="s">
        <v>799</v>
      </c>
      <c r="G258" s="293"/>
      <c r="H258" s="292" t="s">
        <v>202</v>
      </c>
      <c r="I258" s="292" t="s">
        <v>325</v>
      </c>
      <c r="J258" s="226" t="s">
        <v>429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si="21"/>
        <v/>
      </c>
      <c r="AR258" s="590" t="str">
        <f t="shared" si="22"/>
        <v>6-2</v>
      </c>
      <c r="AS258" s="592" t="str">
        <f t="shared" si="27"/>
        <v/>
      </c>
      <c r="AT258" s="594" t="str">
        <f t="shared" si="24"/>
        <v/>
      </c>
      <c r="AU258" s="596" t="str">
        <f t="shared" si="25"/>
        <v/>
      </c>
      <c r="AV258" s="598" t="str">
        <f t="shared" si="26"/>
        <v/>
      </c>
      <c r="AW258" s="622" t="str">
        <f>IFERROR(VLOOKUP(功能_33[[#This Row],[流程]],#REF!,1,FALSE),"")</f>
        <v/>
      </c>
    </row>
    <row r="259" spans="3:49" ht="14.25" customHeight="1" x14ac:dyDescent="0.3">
      <c r="C259" s="293" t="s">
        <v>103</v>
      </c>
      <c r="D259" s="293" t="s">
        <v>2937</v>
      </c>
      <c r="E259" s="292" t="s">
        <v>800</v>
      </c>
      <c r="F259" s="293" t="s">
        <v>801</v>
      </c>
      <c r="G259" s="293"/>
      <c r="H259" s="292" t="s">
        <v>202</v>
      </c>
      <c r="I259" s="292" t="s">
        <v>325</v>
      </c>
      <c r="J259" s="226" t="s">
        <v>429</v>
      </c>
      <c r="K259" s="300">
        <v>44487</v>
      </c>
      <c r="L259" s="300">
        <v>44487</v>
      </c>
      <c r="M259" s="300">
        <v>44487</v>
      </c>
      <c r="N259" s="292" t="s">
        <v>12</v>
      </c>
      <c r="O259" s="292" t="s">
        <v>181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44533</v>
      </c>
      <c r="Z259" s="300" t="s">
        <v>205</v>
      </c>
      <c r="AA259" s="300">
        <v>44529</v>
      </c>
      <c r="AB259" s="300">
        <v>44529</v>
      </c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陳政皓</v>
      </c>
      <c r="AH259" s="300"/>
      <c r="AI259" s="300"/>
      <c r="AJ259" s="293"/>
      <c r="AK259" s="300"/>
      <c r="AL259" s="292" t="s">
        <v>199</v>
      </c>
      <c r="AN259" s="293" t="e">
        <f>VLOOKUP(功能_33[[#This Row],[功能代號]],需二審tmp!A:A,1,FALSE)</f>
        <v>#N/A</v>
      </c>
      <c r="AO259" s="357">
        <v>44526</v>
      </c>
      <c r="AQ259" s="588" t="str">
        <f t="shared" si="21"/>
        <v/>
      </c>
      <c r="AR259" s="590" t="str">
        <f t="shared" si="22"/>
        <v>6-2</v>
      </c>
      <c r="AS259" s="592" t="str">
        <f t="shared" si="27"/>
        <v/>
      </c>
      <c r="AT259" s="594" t="str">
        <f t="shared" si="24"/>
        <v/>
      </c>
      <c r="AU259" s="596" t="str">
        <f t="shared" si="25"/>
        <v/>
      </c>
      <c r="AV259" s="598" t="str">
        <f t="shared" si="26"/>
        <v/>
      </c>
      <c r="AW259" s="622" t="str">
        <f>IFERROR(VLOOKUP(功能_33[[#This Row],[流程]],#REF!,1,FALSE),"")</f>
        <v/>
      </c>
    </row>
    <row r="260" spans="3:49" ht="40.75" customHeight="1" x14ac:dyDescent="0.3">
      <c r="C260" s="293" t="s">
        <v>103</v>
      </c>
      <c r="D260" s="293" t="s">
        <v>2937</v>
      </c>
      <c r="E260" s="292" t="s">
        <v>802</v>
      </c>
      <c r="F260" s="293" t="s">
        <v>803</v>
      </c>
      <c r="G260" s="293"/>
      <c r="H260" s="292" t="s">
        <v>202</v>
      </c>
      <c r="I260" s="292" t="s">
        <v>325</v>
      </c>
      <c r="J260" s="226" t="s">
        <v>429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蔡珮瑜</v>
      </c>
      <c r="AH260" s="300"/>
      <c r="AI260" s="300"/>
      <c r="AJ260" s="293"/>
      <c r="AK260" s="300"/>
      <c r="AL260" s="309" t="s">
        <v>3185</v>
      </c>
      <c r="AM260" s="220" t="s">
        <v>3186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ref="AQ260:AQ323" si="28">IF(COUNTA(AC260)=1,LEFT(D260,3),"")</f>
        <v/>
      </c>
      <c r="AR260" s="590" t="str">
        <f t="shared" ref="AR260:AR323" si="29">IF(AND(COUNTA(L260)=1,COUNTA(M260)=1,COUNTA(Y260)=1,COUNTA(AB260)=1,COUNTA(AC260)=0),LEFT(D260,3),"")</f>
        <v>6-2</v>
      </c>
      <c r="AS260" s="592" t="str">
        <f t="shared" ref="AS260:AS323" si="30">IF(AND(COUNTA(L260)=1,COUNTA(M260)=1,COUNTA(Y260)=1,COUNTA(AB260)=0,COUNTA(AC260)=0),LEFT(D260,3),"")</f>
        <v/>
      </c>
      <c r="AT260" s="594" t="str">
        <f t="shared" ref="AT260:AT323" si="31">IF(AND(COUNTA(M260)=0,COUNTA(Y260)=1),LEFT(D260,3),"")</f>
        <v/>
      </c>
      <c r="AU260" s="596" t="str">
        <f t="shared" ref="AU260:AU323" si="32">IF(AND(COUNTA(M260)=1,COUNTA(Y260)=0),LEFT(D260,3),"")</f>
        <v/>
      </c>
      <c r="AV260" s="598" t="str">
        <f t="shared" ref="AV260:AV323" si="33">IF(AND(COUNTA(M260)=0,COUNTA(Y260)=0),LEFT(D260,3),"")</f>
        <v/>
      </c>
      <c r="AW260" s="622" t="str">
        <f>IFERROR(VLOOKUP(功能_33[[#This Row],[流程]],#REF!,1,FALSE),"")</f>
        <v/>
      </c>
    </row>
    <row r="261" spans="3:49" ht="14.25" customHeight="1" x14ac:dyDescent="0.3">
      <c r="C261" s="293" t="s">
        <v>103</v>
      </c>
      <c r="D261" s="293" t="s">
        <v>2937</v>
      </c>
      <c r="E261" s="292" t="s">
        <v>804</v>
      </c>
      <c r="F261" s="293" t="s">
        <v>805</v>
      </c>
      <c r="G261" s="293"/>
      <c r="H261" s="292" t="s">
        <v>202</v>
      </c>
      <c r="I261" s="292" t="s">
        <v>325</v>
      </c>
      <c r="J261" s="226" t="s">
        <v>429</v>
      </c>
      <c r="K261" s="300">
        <v>44487</v>
      </c>
      <c r="L261" s="300">
        <v>44487</v>
      </c>
      <c r="M261" s="300">
        <v>44494</v>
      </c>
      <c r="N261" s="292" t="s">
        <v>12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44494</v>
      </c>
      <c r="Z261" s="300" t="s">
        <v>142</v>
      </c>
      <c r="AA261" s="300" t="s">
        <v>3092</v>
      </c>
      <c r="AB261" s="300"/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225" t="s">
        <v>806</v>
      </c>
      <c r="AL261" s="292" t="s">
        <v>199</v>
      </c>
      <c r="AN261" s="293" t="str">
        <f>VLOOKUP(功能_33[[#This Row],[功能代號]],需二審tmp!A:A,1,FALSE)</f>
        <v>L6905</v>
      </c>
      <c r="AO261" s="357">
        <v>44526</v>
      </c>
      <c r="AQ261" s="588" t="str">
        <f t="shared" si="28"/>
        <v/>
      </c>
      <c r="AR261" s="590" t="str">
        <f t="shared" si="29"/>
        <v/>
      </c>
      <c r="AS261" s="592" t="str">
        <f t="shared" si="30"/>
        <v>6-2</v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22" t="str">
        <f>IFERROR(VLOOKUP(功能_33[[#This Row],[流程]],#REF!,1,FALSE),"")</f>
        <v/>
      </c>
    </row>
    <row r="262" spans="3:49" ht="14.25" customHeight="1" x14ac:dyDescent="0.3">
      <c r="C262" s="293" t="s">
        <v>103</v>
      </c>
      <c r="D262" s="293" t="s">
        <v>2937</v>
      </c>
      <c r="E262" s="292" t="s">
        <v>807</v>
      </c>
      <c r="F262" s="293" t="s">
        <v>808</v>
      </c>
      <c r="G262" s="293"/>
      <c r="H262" s="292" t="s">
        <v>202</v>
      </c>
      <c r="I262" s="292" t="s">
        <v>325</v>
      </c>
      <c r="J262" s="226" t="s">
        <v>429</v>
      </c>
      <c r="K262" s="300">
        <v>44487</v>
      </c>
      <c r="L262" s="300">
        <v>44487</v>
      </c>
      <c r="M262" s="300">
        <v>44487</v>
      </c>
      <c r="N262" s="292" t="s">
        <v>12</v>
      </c>
      <c r="O262" s="292" t="s">
        <v>181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44533</v>
      </c>
      <c r="Z262" s="300" t="s">
        <v>205</v>
      </c>
      <c r="AA262" s="300">
        <v>44529</v>
      </c>
      <c r="AB262" s="300">
        <v>44529</v>
      </c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陳政皓</v>
      </c>
      <c r="AH262" s="300"/>
      <c r="AI262" s="300"/>
      <c r="AJ262" s="293"/>
      <c r="AK262" s="300"/>
      <c r="AL262" s="292" t="s">
        <v>199</v>
      </c>
      <c r="AN262" s="293" t="e">
        <f>VLOOKUP(功能_33[[#This Row],[功能代號]],需二審tmp!A:A,1,FALSE)</f>
        <v>#N/A</v>
      </c>
      <c r="AO262" s="357">
        <v>44526</v>
      </c>
      <c r="AQ262" s="588" t="str">
        <f t="shared" si="28"/>
        <v/>
      </c>
      <c r="AR262" s="590" t="str">
        <f t="shared" si="29"/>
        <v>6-2</v>
      </c>
      <c r="AS262" s="592" t="str">
        <f t="shared" si="30"/>
        <v/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22" t="str">
        <f>IFERROR(VLOOKUP(功能_33[[#This Row],[流程]],#REF!,1,FALSE),"")</f>
        <v/>
      </c>
    </row>
    <row r="263" spans="3:49" ht="14.25" customHeight="1" x14ac:dyDescent="0.3">
      <c r="C263" s="293" t="s">
        <v>103</v>
      </c>
      <c r="D263" s="293" t="s">
        <v>2937</v>
      </c>
      <c r="E263" s="292" t="s">
        <v>809</v>
      </c>
      <c r="F263" s="293" t="s">
        <v>810</v>
      </c>
      <c r="G263" s="293"/>
      <c r="H263" s="292" t="s">
        <v>202</v>
      </c>
      <c r="I263" s="292" t="s">
        <v>325</v>
      </c>
      <c r="J263" s="226" t="s">
        <v>429</v>
      </c>
      <c r="K263" s="300">
        <v>44487</v>
      </c>
      <c r="L263" s="300">
        <v>44487</v>
      </c>
      <c r="M263" s="300">
        <v>44487</v>
      </c>
      <c r="N263" s="292" t="s">
        <v>7</v>
      </c>
      <c r="O263" s="292" t="s">
        <v>11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44533</v>
      </c>
      <c r="Z263" s="300" t="s">
        <v>205</v>
      </c>
      <c r="AA263" s="300">
        <v>44529</v>
      </c>
      <c r="AB263" s="300">
        <v>44529</v>
      </c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蔡珮瑜</v>
      </c>
      <c r="AH263" s="300"/>
      <c r="AI263" s="300"/>
      <c r="AJ263" s="293"/>
      <c r="AK263" s="300"/>
      <c r="AL263" s="292" t="s">
        <v>199</v>
      </c>
      <c r="AN263" s="293" t="e">
        <f>VLOOKUP(功能_33[[#This Row],[功能代號]],需二審tmp!A:A,1,FALSE)</f>
        <v>#N/A</v>
      </c>
      <c r="AO263" s="357">
        <v>44526</v>
      </c>
      <c r="AQ263" s="588" t="str">
        <f t="shared" si="28"/>
        <v/>
      </c>
      <c r="AR263" s="590" t="str">
        <f t="shared" si="29"/>
        <v>6-2</v>
      </c>
      <c r="AS263" s="592" t="str">
        <f t="shared" si="30"/>
        <v/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22" t="str">
        <f>IFERROR(VLOOKUP(功能_33[[#This Row],[流程]],#REF!,1,FALSE),"")</f>
        <v/>
      </c>
    </row>
    <row r="264" spans="3:49" ht="14.25" customHeight="1" x14ac:dyDescent="0.3">
      <c r="C264" s="293" t="s">
        <v>103</v>
      </c>
      <c r="D264" s="293" t="s">
        <v>2937</v>
      </c>
      <c r="E264" s="292" t="s">
        <v>811</v>
      </c>
      <c r="F264" s="293" t="s">
        <v>812</v>
      </c>
      <c r="G264" s="293"/>
      <c r="H264" s="292" t="s">
        <v>202</v>
      </c>
      <c r="I264" s="292" t="s">
        <v>325</v>
      </c>
      <c r="J264" s="226" t="s">
        <v>429</v>
      </c>
      <c r="K264" s="300">
        <v>44487</v>
      </c>
      <c r="L264" s="300">
        <v>44487</v>
      </c>
      <c r="M264" s="300">
        <v>44494</v>
      </c>
      <c r="N264" s="292" t="s">
        <v>12</v>
      </c>
      <c r="O264" s="292" t="s">
        <v>11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44494</v>
      </c>
      <c r="Z264" s="300" t="s">
        <v>142</v>
      </c>
      <c r="AA264" s="300" t="s">
        <v>3092</v>
      </c>
      <c r="AB264" s="300"/>
      <c r="AC264" s="300"/>
      <c r="AD264" s="300"/>
      <c r="AE264" s="300"/>
      <c r="AF264" s="356"/>
      <c r="AG264" s="300" t="str">
        <f>IFERROR(IF(VLOOKUP(功能_33[[#This Row],[功能代號]],E:Q,11,FALSE)=0,"",VLOOKUP(功能_33[[#This Row],[功能代號]],E:Q,11,FALSE)),"")</f>
        <v>蔡珮瑜</v>
      </c>
      <c r="AH264" s="300"/>
      <c r="AI264" s="300"/>
      <c r="AJ264" s="293"/>
      <c r="AK264" s="225" t="s">
        <v>806</v>
      </c>
      <c r="AL264" s="292" t="s">
        <v>199</v>
      </c>
      <c r="AN264" s="293" t="str">
        <f>VLOOKUP(功能_33[[#This Row],[功能代號]],需二審tmp!A:A,1,FALSE)</f>
        <v>L6908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6-2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22" t="str">
        <f>IFERROR(VLOOKUP(功能_33[[#This Row],[流程]],#REF!,1,FALSE),"")</f>
        <v/>
      </c>
    </row>
    <row r="265" spans="3:49" ht="14.25" customHeight="1" x14ac:dyDescent="0.3">
      <c r="C265" s="293" t="s">
        <v>103</v>
      </c>
      <c r="D265" s="227" t="s">
        <v>2936</v>
      </c>
      <c r="E265" s="292" t="s">
        <v>813</v>
      </c>
      <c r="F265" s="293" t="s">
        <v>814</v>
      </c>
      <c r="G265" s="293" t="s">
        <v>815</v>
      </c>
      <c r="H265" s="292" t="s">
        <v>202</v>
      </c>
      <c r="I265" s="292" t="s">
        <v>325</v>
      </c>
      <c r="J265" s="226" t="s">
        <v>429</v>
      </c>
      <c r="K265" s="300">
        <v>44487</v>
      </c>
      <c r="L265" s="300">
        <v>44487</v>
      </c>
      <c r="M265" s="300">
        <v>44494</v>
      </c>
      <c r="N265" s="292" t="s">
        <v>12</v>
      </c>
      <c r="O265" s="292" t="s">
        <v>181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44494</v>
      </c>
      <c r="Z265" s="300" t="s">
        <v>142</v>
      </c>
      <c r="AA265" s="300"/>
      <c r="AB265" s="300"/>
      <c r="AC265" s="300"/>
      <c r="AD265" s="300"/>
      <c r="AE265" s="300"/>
      <c r="AF265" s="356"/>
      <c r="AG265" s="300" t="str">
        <f>IFERROR(IF(VLOOKUP(功能_33[[#This Row],[功能代號]],E:Q,11,FALSE)=0,"",VLOOKUP(功能_33[[#This Row],[功能代號]],E:Q,11,FALSE)),"")</f>
        <v>陳政皓</v>
      </c>
      <c r="AH265" s="300"/>
      <c r="AI265" s="300"/>
      <c r="AJ265" s="293"/>
      <c r="AL265" s="292" t="s">
        <v>199</v>
      </c>
      <c r="AN265" s="293" t="str">
        <f>VLOOKUP(功能_33[[#This Row],[功能代號]],需二審tmp!A:A,1,FALSE)</f>
        <v>L6102</v>
      </c>
      <c r="AO265" s="357">
        <v>44526</v>
      </c>
      <c r="AQ265" s="588" t="str">
        <f t="shared" si="28"/>
        <v/>
      </c>
      <c r="AR265" s="590" t="str">
        <f t="shared" si="29"/>
        <v/>
      </c>
      <c r="AS265" s="592" t="str">
        <f t="shared" si="30"/>
        <v>6-1</v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22" t="str">
        <f>IFERROR(VLOOKUP(功能_33[[#This Row],[流程]],#REF!,1,FALSE),"")</f>
        <v/>
      </c>
    </row>
    <row r="266" spans="3:49" ht="14.25" customHeight="1" x14ac:dyDescent="0.3">
      <c r="C266" s="293" t="s">
        <v>99</v>
      </c>
      <c r="D266" s="293" t="s">
        <v>2957</v>
      </c>
      <c r="E266" s="292" t="s">
        <v>816</v>
      </c>
      <c r="F266" s="293" t="s">
        <v>817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44537</v>
      </c>
      <c r="N266" s="292" t="s">
        <v>8</v>
      </c>
      <c r="O266" s="292" t="s">
        <v>3189</v>
      </c>
      <c r="P266" s="271" t="s">
        <v>24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2857</v>
      </c>
      <c r="AA266" s="300">
        <v>44543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223" t="s">
        <v>818</v>
      </c>
      <c r="AL266" s="292" t="s">
        <v>819</v>
      </c>
      <c r="AM266" s="293" t="s">
        <v>820</v>
      </c>
      <c r="AN266" s="293" t="str">
        <f>VLOOKUP(功能_33[[#This Row],[功能代號]],需二審tmp!A:A,1,FALSE)</f>
        <v>L2076</v>
      </c>
      <c r="AO266" s="357">
        <v>44526</v>
      </c>
      <c r="AQ266" s="588" t="str">
        <f t="shared" si="28"/>
        <v/>
      </c>
      <c r="AR266" s="590" t="str">
        <f t="shared" si="29"/>
        <v/>
      </c>
      <c r="AS266" s="592" t="str">
        <f t="shared" si="30"/>
        <v>2-6</v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22" t="str">
        <f>IFERROR(VLOOKUP(功能_33[[#This Row],[流程]],#REF!,1,FALSE),"")</f>
        <v/>
      </c>
    </row>
    <row r="267" spans="3:49" ht="14.25" customHeight="1" x14ac:dyDescent="0.3">
      <c r="C267" s="293" t="s">
        <v>99</v>
      </c>
      <c r="D267" s="293" t="s">
        <v>2957</v>
      </c>
      <c r="E267" s="292" t="s">
        <v>821</v>
      </c>
      <c r="F267" s="293" t="s">
        <v>822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142</v>
      </c>
      <c r="AA267" s="300">
        <v>44529</v>
      </c>
      <c r="AB267" s="300">
        <v>44529</v>
      </c>
      <c r="AC267" s="300"/>
      <c r="AD267" s="300" t="s">
        <v>823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232</v>
      </c>
      <c r="AM267" s="293" t="s">
        <v>824</v>
      </c>
      <c r="AN267" s="293" t="str">
        <f>VLOOKUP(功能_33[[#This Row],[功能代號]],需二審tmp!A:A,1,FALSE)</f>
        <v>L2631</v>
      </c>
      <c r="AO267" s="357">
        <v>44526</v>
      </c>
      <c r="AQ267" s="588" t="str">
        <f t="shared" si="28"/>
        <v/>
      </c>
      <c r="AR267" s="590" t="str">
        <f t="shared" si="29"/>
        <v>2-6</v>
      </c>
      <c r="AS267" s="592" t="str">
        <f t="shared" si="30"/>
        <v/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22" t="str">
        <f>IFERROR(VLOOKUP(功能_33[[#This Row],[流程]],#REF!,1,FALSE),"")</f>
        <v/>
      </c>
    </row>
    <row r="268" spans="3:49" ht="14.25" customHeight="1" x14ac:dyDescent="0.3">
      <c r="C268" s="293" t="s">
        <v>99</v>
      </c>
      <c r="D268" s="293" t="s">
        <v>2957</v>
      </c>
      <c r="E268" s="292" t="s">
        <v>825</v>
      </c>
      <c r="F268" s="293" t="s">
        <v>826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44543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>
        <v>232</v>
      </c>
      <c r="AM268" s="293" t="s">
        <v>827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/>
      </c>
      <c r="AS268" s="592" t="str">
        <f t="shared" si="30"/>
        <v>2-6</v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22" t="str">
        <f>IFERROR(VLOOKUP(功能_33[[#This Row],[流程]],#REF!,1,FALSE),"")</f>
        <v/>
      </c>
    </row>
    <row r="269" spans="3:49" ht="14.25" customHeight="1" x14ac:dyDescent="0.3">
      <c r="C269" s="293" t="s">
        <v>99</v>
      </c>
      <c r="D269" s="293" t="s">
        <v>2957</v>
      </c>
      <c r="E269" s="292" t="s">
        <v>828</v>
      </c>
      <c r="F269" s="293" t="s">
        <v>829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44543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830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/>
      </c>
      <c r="AS269" s="592" t="str">
        <f t="shared" si="30"/>
        <v>2-6</v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22" t="str">
        <f>IFERROR(VLOOKUP(功能_33[[#This Row],[流程]],#REF!,1,FALSE),"")</f>
        <v/>
      </c>
    </row>
    <row r="270" spans="3:49" ht="14.25" customHeight="1" x14ac:dyDescent="0.3">
      <c r="C270" s="293" t="s">
        <v>99</v>
      </c>
      <c r="D270" s="293" t="s">
        <v>2957</v>
      </c>
      <c r="E270" s="292" t="s">
        <v>831</v>
      </c>
      <c r="F270" s="293" t="s">
        <v>832</v>
      </c>
      <c r="G270" s="293"/>
      <c r="H270" s="292" t="s">
        <v>202</v>
      </c>
      <c r="I270" s="292" t="s">
        <v>203</v>
      </c>
      <c r="J270" s="226"/>
      <c r="K270" s="300">
        <v>44491</v>
      </c>
      <c r="L270" s="300">
        <v>44498</v>
      </c>
      <c r="M270" s="300">
        <v>44498</v>
      </c>
      <c r="N270" s="292" t="s">
        <v>8</v>
      </c>
      <c r="O270" s="292" t="s">
        <v>11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44543</v>
      </c>
      <c r="AB270" s="300"/>
      <c r="AC270" s="300"/>
      <c r="AD270" s="300" t="s">
        <v>206</v>
      </c>
      <c r="AE270" s="300"/>
      <c r="AF270" s="356"/>
      <c r="AG270" s="300" t="str">
        <f>IFERROR(IF(VLOOKUP(功能_33[[#This Row],[功能代號]],E:Q,11,FALSE)=0,"",VLOOKUP(功能_33[[#This Row],[功能代號]],E:Q,11,FALSE)),"")</f>
        <v>蔡珮瑜</v>
      </c>
      <c r="AH270" s="300"/>
      <c r="AI270" s="300"/>
      <c r="AJ270" s="293"/>
      <c r="AK270" s="300">
        <v>44491</v>
      </c>
      <c r="AL270" s="292" t="s">
        <v>199</v>
      </c>
      <c r="AM270" s="292" t="s">
        <v>199</v>
      </c>
      <c r="AN270" s="293" t="e">
        <f>VLOOKUP(功能_33[[#This Row],[功能代號]],需二審tmp!A:A,1,FALSE)</f>
        <v>#N/A</v>
      </c>
      <c r="AO270" s="357">
        <v>44526</v>
      </c>
      <c r="AQ270" s="588" t="str">
        <f t="shared" si="28"/>
        <v/>
      </c>
      <c r="AR270" s="590" t="str">
        <f t="shared" si="29"/>
        <v/>
      </c>
      <c r="AS270" s="592" t="str">
        <f t="shared" si="30"/>
        <v>2-6</v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22" t="str">
        <f>IFERROR(VLOOKUP(功能_33[[#This Row],[流程]],#REF!,1,FALSE),"")</f>
        <v/>
      </c>
    </row>
    <row r="271" spans="3:49" ht="14.25" customHeight="1" x14ac:dyDescent="0.3">
      <c r="C271" s="293" t="s">
        <v>99</v>
      </c>
      <c r="D271" s="293" t="s">
        <v>2957</v>
      </c>
      <c r="E271" s="292" t="s">
        <v>833</v>
      </c>
      <c r="F271" s="293" t="s">
        <v>834</v>
      </c>
      <c r="G271" s="293"/>
      <c r="H271" s="292" t="s">
        <v>202</v>
      </c>
      <c r="I271" s="292" t="s">
        <v>203</v>
      </c>
      <c r="J271" s="226"/>
      <c r="K271" s="300">
        <v>44491</v>
      </c>
      <c r="L271" s="300">
        <v>44498</v>
      </c>
      <c r="M271" s="300">
        <v>44537</v>
      </c>
      <c r="N271" s="292" t="s">
        <v>8</v>
      </c>
      <c r="O271" s="292" t="s">
        <v>11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205</v>
      </c>
      <c r="AA271" s="300">
        <v>44543</v>
      </c>
      <c r="AB271" s="300"/>
      <c r="AC271" s="300"/>
      <c r="AD271" s="300" t="s">
        <v>206</v>
      </c>
      <c r="AE271" s="300"/>
      <c r="AF271" s="356"/>
      <c r="AG271" s="300" t="str">
        <f>IFERROR(IF(VLOOKUP(功能_33[[#This Row],[功能代號]],E:Q,11,FALSE)=0,"",VLOOKUP(功能_33[[#This Row],[功能代號]],E:Q,11,FALSE)),"")</f>
        <v>蔡珮瑜</v>
      </c>
      <c r="AH271" s="300"/>
      <c r="AI271" s="300"/>
      <c r="AJ271" s="293"/>
      <c r="AK271" s="300">
        <v>44491</v>
      </c>
      <c r="AL271" s="292">
        <v>233</v>
      </c>
      <c r="AM271" s="293" t="s">
        <v>835</v>
      </c>
      <c r="AN271" s="293" t="e">
        <f>VLOOKUP(功能_33[[#This Row],[功能代號]],需二審tmp!A:A,1,FALSE)</f>
        <v>#N/A</v>
      </c>
      <c r="AO271" s="357">
        <v>44526</v>
      </c>
      <c r="AQ271" s="588" t="str">
        <f t="shared" si="28"/>
        <v/>
      </c>
      <c r="AR271" s="590" t="str">
        <f t="shared" si="29"/>
        <v/>
      </c>
      <c r="AS271" s="592" t="str">
        <f t="shared" si="30"/>
        <v>2-6</v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22" t="str">
        <f>IFERROR(VLOOKUP(功能_33[[#This Row],[流程]],#REF!,1,FALSE),"")</f>
        <v/>
      </c>
    </row>
    <row r="272" spans="3:49" ht="14.25" customHeight="1" x14ac:dyDescent="0.3">
      <c r="C272" s="293" t="s">
        <v>101</v>
      </c>
      <c r="D272" s="293" t="s">
        <v>836</v>
      </c>
      <c r="E272" s="292" t="s">
        <v>837</v>
      </c>
      <c r="F272" s="293" t="s">
        <v>838</v>
      </c>
      <c r="G272" s="293"/>
      <c r="H272" s="292" t="s">
        <v>202</v>
      </c>
      <c r="I272" s="292" t="s">
        <v>2898</v>
      </c>
      <c r="J272" s="226" t="s">
        <v>3095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205</v>
      </c>
      <c r="AA272" s="300">
        <v>44531</v>
      </c>
      <c r="AB272" s="300">
        <v>44531</v>
      </c>
      <c r="AC272" s="300">
        <v>44539</v>
      </c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309" t="s">
        <v>3160</v>
      </c>
      <c r="AM272" s="293" t="s">
        <v>3161</v>
      </c>
      <c r="AN272" s="293" t="e">
        <f>VLOOKUP(功能_33[[#This Row],[功能代號]],需二審tmp!A:A,1,FALSE)</f>
        <v>#N/A</v>
      </c>
      <c r="AO272" s="357">
        <v>44533</v>
      </c>
      <c r="AQ272" s="588" t="str">
        <f t="shared" si="28"/>
        <v>4-3</v>
      </c>
      <c r="AR272" s="590" t="str">
        <f t="shared" si="29"/>
        <v/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22" t="str">
        <f>IFERROR(VLOOKUP(功能_33[[#This Row],[流程]],#REF!,1,FALSE),"")</f>
        <v/>
      </c>
    </row>
    <row r="273" spans="1:49" ht="42" customHeight="1" x14ac:dyDescent="0.3">
      <c r="C273" s="293" t="s">
        <v>101</v>
      </c>
      <c r="D273" s="293" t="s">
        <v>836</v>
      </c>
      <c r="E273" s="292" t="s">
        <v>839</v>
      </c>
      <c r="F273" s="293" t="s">
        <v>840</v>
      </c>
      <c r="G273" s="293"/>
      <c r="H273" s="292" t="s">
        <v>202</v>
      </c>
      <c r="I273" s="292" t="s">
        <v>2898</v>
      </c>
      <c r="J273" s="226" t="s">
        <v>3095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>
        <v>44539</v>
      </c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3162</v>
      </c>
      <c r="AM273" s="220" t="s">
        <v>3163</v>
      </c>
      <c r="AN273" s="293" t="str">
        <f>VLOOKUP(功能_33[[#This Row],[功能代號]],需二審tmp!A:A,1,FALSE)</f>
        <v>L4320</v>
      </c>
      <c r="AO273" s="357">
        <v>44533</v>
      </c>
      <c r="AQ273" s="588" t="str">
        <f t="shared" si="28"/>
        <v>4-3</v>
      </c>
      <c r="AR273" s="590" t="str">
        <f t="shared" si="29"/>
        <v/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22" t="str">
        <f>IFERROR(VLOOKUP(功能_33[[#This Row],[流程]],#REF!,1,FALSE),"")</f>
        <v/>
      </c>
    </row>
    <row r="274" spans="1:49" ht="14.25" customHeight="1" x14ac:dyDescent="0.3">
      <c r="C274" s="293" t="s">
        <v>101</v>
      </c>
      <c r="D274" s="293" t="s">
        <v>836</v>
      </c>
      <c r="E274" s="292" t="s">
        <v>841</v>
      </c>
      <c r="F274" s="293" t="s">
        <v>842</v>
      </c>
      <c r="G274" s="293"/>
      <c r="H274" s="292" t="s">
        <v>202</v>
      </c>
      <c r="I274" s="292" t="s">
        <v>2898</v>
      </c>
      <c r="J274" s="226" t="s">
        <v>3095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142</v>
      </c>
      <c r="AA274" s="300">
        <v>44531</v>
      </c>
      <c r="AB274" s="300">
        <v>44531</v>
      </c>
      <c r="AC274" s="300">
        <v>44539</v>
      </c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3112</v>
      </c>
      <c r="AM274" s="292" t="s">
        <v>3112</v>
      </c>
      <c r="AN274" s="293" t="str">
        <f>VLOOKUP(功能_33[[#This Row],[功能代號]],需二審tmp!A:A,1,FALSE)</f>
        <v>L4031</v>
      </c>
      <c r="AO274" s="357">
        <v>44533</v>
      </c>
      <c r="AQ274" s="588" t="str">
        <f t="shared" si="28"/>
        <v>4-3</v>
      </c>
      <c r="AR274" s="590" t="str">
        <f t="shared" si="29"/>
        <v/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22" t="str">
        <f>IFERROR(VLOOKUP(功能_33[[#This Row],[流程]],#REF!,1,FALSE),"")</f>
        <v/>
      </c>
    </row>
    <row r="275" spans="1:49" ht="28.75" customHeight="1" x14ac:dyDescent="0.3">
      <c r="C275" s="293" t="s">
        <v>101</v>
      </c>
      <c r="D275" s="293" t="s">
        <v>836</v>
      </c>
      <c r="E275" s="292" t="s">
        <v>843</v>
      </c>
      <c r="F275" s="293" t="s">
        <v>844</v>
      </c>
      <c r="G275" s="293"/>
      <c r="H275" s="292" t="s">
        <v>202</v>
      </c>
      <c r="I275" s="292" t="s">
        <v>2898</v>
      </c>
      <c r="J275" s="226" t="s">
        <v>3095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>
        <v>44539</v>
      </c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309" t="s">
        <v>3164</v>
      </c>
      <c r="AM275" s="220" t="s">
        <v>3165</v>
      </c>
      <c r="AN275" s="293" t="str">
        <f>VLOOKUP(功能_33[[#This Row],[功能代號]],需二審tmp!A:A,1,FALSE)</f>
        <v>L4321</v>
      </c>
      <c r="AO275" s="357">
        <v>44533</v>
      </c>
      <c r="AQ275" s="588" t="str">
        <f t="shared" si="28"/>
        <v>4-3</v>
      </c>
      <c r="AR275" s="590" t="str">
        <f t="shared" si="29"/>
        <v/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22" t="str">
        <f>IFERROR(VLOOKUP(功能_33[[#This Row],[流程]],#REF!,1,FALSE),"")</f>
        <v/>
      </c>
    </row>
    <row r="276" spans="1:49" ht="14.25" customHeight="1" x14ac:dyDescent="0.3">
      <c r="C276" s="293" t="s">
        <v>101</v>
      </c>
      <c r="D276" s="293" t="s">
        <v>836</v>
      </c>
      <c r="E276" s="292" t="s">
        <v>845</v>
      </c>
      <c r="F276" s="293" t="s">
        <v>846</v>
      </c>
      <c r="G276" s="293" t="s">
        <v>847</v>
      </c>
      <c r="H276" s="292" t="s">
        <v>202</v>
      </c>
      <c r="I276" s="292" t="s">
        <v>2898</v>
      </c>
      <c r="J276" s="226" t="s">
        <v>3095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>
        <v>44539</v>
      </c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292" t="s">
        <v>3112</v>
      </c>
      <c r="AM276" s="292" t="s">
        <v>3112</v>
      </c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>4-3</v>
      </c>
      <c r="AR276" s="590" t="str">
        <f t="shared" si="29"/>
        <v/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22" t="str">
        <f>IFERROR(VLOOKUP(功能_33[[#This Row],[流程]],#REF!,1,FALSE),"")</f>
        <v/>
      </c>
    </row>
    <row r="277" spans="1:49" ht="14.25" customHeight="1" x14ac:dyDescent="0.3">
      <c r="C277" s="293" t="s">
        <v>101</v>
      </c>
      <c r="D277" s="293" t="s">
        <v>836</v>
      </c>
      <c r="E277" s="292" t="s">
        <v>848</v>
      </c>
      <c r="F277" s="293" t="s">
        <v>849</v>
      </c>
      <c r="G277" s="293"/>
      <c r="H277" s="292" t="s">
        <v>202</v>
      </c>
      <c r="I277" s="292" t="s">
        <v>2898</v>
      </c>
      <c r="J277" s="226" t="s">
        <v>3095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181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>
        <v>44539</v>
      </c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陳政皓</v>
      </c>
      <c r="AH277" s="300"/>
      <c r="AI277" s="300"/>
      <c r="AJ277" s="293"/>
      <c r="AK277" s="300"/>
      <c r="AL277" s="292" t="s">
        <v>3112</v>
      </c>
      <c r="AM277" s="292" t="s">
        <v>3112</v>
      </c>
      <c r="AN277" s="293" t="str">
        <f>VLOOKUP(功能_33[[#This Row],[功能代號]],需二審tmp!A:A,1,FALSE)</f>
        <v>L4931</v>
      </c>
      <c r="AO277" s="357">
        <v>44533</v>
      </c>
      <c r="AQ277" s="588" t="str">
        <f t="shared" si="28"/>
        <v>4-3</v>
      </c>
      <c r="AR277" s="590" t="str">
        <f t="shared" si="29"/>
        <v/>
      </c>
      <c r="AS277" s="592" t="str">
        <f t="shared" si="30"/>
        <v/>
      </c>
      <c r="AT277" s="594" t="str">
        <f t="shared" si="31"/>
        <v/>
      </c>
      <c r="AU277" s="596" t="str">
        <f t="shared" si="32"/>
        <v/>
      </c>
      <c r="AV277" s="598" t="str">
        <f t="shared" si="33"/>
        <v/>
      </c>
      <c r="AW277" s="622" t="str">
        <f>IFERROR(VLOOKUP(功能_33[[#This Row],[流程]],#REF!,1,FALSE),"")</f>
        <v/>
      </c>
    </row>
    <row r="278" spans="1:49" ht="14.25" customHeight="1" x14ac:dyDescent="0.3">
      <c r="C278" s="293" t="s">
        <v>101</v>
      </c>
      <c r="D278" s="293" t="s">
        <v>836</v>
      </c>
      <c r="E278" s="292" t="s">
        <v>850</v>
      </c>
      <c r="F278" s="293" t="s">
        <v>851</v>
      </c>
      <c r="G278" s="293"/>
      <c r="H278" s="292" t="s">
        <v>202</v>
      </c>
      <c r="I278" s="292" t="s">
        <v>2898</v>
      </c>
      <c r="J278" s="226" t="s">
        <v>3095</v>
      </c>
      <c r="K278" s="300">
        <v>44490</v>
      </c>
      <c r="L278" s="300">
        <v>44490</v>
      </c>
      <c r="M278" s="300">
        <v>44533</v>
      </c>
      <c r="N278" s="292" t="s">
        <v>7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44533</v>
      </c>
      <c r="Z278" s="300" t="s">
        <v>205</v>
      </c>
      <c r="AA278" s="300">
        <v>44531</v>
      </c>
      <c r="AB278" s="300">
        <v>44531</v>
      </c>
      <c r="AC278" s="300">
        <v>44539</v>
      </c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309" t="s">
        <v>3166</v>
      </c>
      <c r="AM278" s="293" t="s">
        <v>3167</v>
      </c>
      <c r="AN278" s="293" t="e">
        <f>VLOOKUP(功能_33[[#This Row],[功能代號]],需二審tmp!A:A,1,FALSE)</f>
        <v>#N/A</v>
      </c>
      <c r="AO278" s="357">
        <v>44533</v>
      </c>
      <c r="AQ278" s="588" t="str">
        <f t="shared" si="28"/>
        <v>4-3</v>
      </c>
      <c r="AR278" s="590" t="str">
        <f t="shared" si="29"/>
        <v/>
      </c>
      <c r="AS278" s="592" t="str">
        <f t="shared" si="30"/>
        <v/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22" t="str">
        <f>IFERROR(VLOOKUP(功能_33[[#This Row],[流程]],#REF!,1,FALSE),"")</f>
        <v/>
      </c>
    </row>
    <row r="279" spans="1:49" ht="14.25" customHeight="1" x14ac:dyDescent="0.3">
      <c r="A279" s="618">
        <v>44547</v>
      </c>
      <c r="C279" s="293" t="s">
        <v>101</v>
      </c>
      <c r="D279" s="293" t="s">
        <v>836</v>
      </c>
      <c r="E279" s="292" t="s">
        <v>852</v>
      </c>
      <c r="F279" s="293" t="s">
        <v>853</v>
      </c>
      <c r="G279" s="293"/>
      <c r="H279" s="292" t="s">
        <v>202</v>
      </c>
      <c r="I279" s="292" t="s">
        <v>2898</v>
      </c>
      <c r="J279" s="226" t="s">
        <v>3095</v>
      </c>
      <c r="K279" s="300">
        <v>44490</v>
      </c>
      <c r="L279" s="300">
        <v>44490</v>
      </c>
      <c r="M279" s="300">
        <v>44533</v>
      </c>
      <c r="N279" s="292" t="s">
        <v>7</v>
      </c>
      <c r="O279" s="292" t="s">
        <v>11</v>
      </c>
      <c r="T279" s="292"/>
      <c r="V279" s="292"/>
      <c r="W279" s="292"/>
      <c r="X279" s="293" t="str">
        <f>VLOOKUP(功能_33[[#This Row],[User]],SKL放款!A:G,7,FALSE)</f>
        <v>放款服務課</v>
      </c>
      <c r="Y279" s="300"/>
      <c r="Z279" s="300" t="s">
        <v>142</v>
      </c>
      <c r="AA279" s="300">
        <v>44531</v>
      </c>
      <c r="AB279" s="300">
        <v>44531</v>
      </c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蔡珮瑜</v>
      </c>
      <c r="AH279" s="300"/>
      <c r="AI279" s="300"/>
      <c r="AJ279" s="293"/>
      <c r="AK279" s="300"/>
      <c r="AL279" s="292" t="s">
        <v>3112</v>
      </c>
      <c r="AM279" s="292" t="s">
        <v>3112</v>
      </c>
      <c r="AN279" s="293" t="str">
        <f>VLOOKUP(功能_33[[#This Row],[功能代號]],需二審tmp!A:A,1,FALSE)</f>
        <v>L4030</v>
      </c>
      <c r="AO279" s="357">
        <v>44533</v>
      </c>
      <c r="AQ279" s="588" t="str">
        <f t="shared" si="28"/>
        <v/>
      </c>
      <c r="AR279" s="590" t="str">
        <f t="shared" si="29"/>
        <v/>
      </c>
      <c r="AS279" s="592" t="str">
        <f t="shared" si="30"/>
        <v/>
      </c>
      <c r="AT279" s="594" t="str">
        <f t="shared" si="31"/>
        <v/>
      </c>
      <c r="AU279" s="596" t="str">
        <f t="shared" si="32"/>
        <v>4-3</v>
      </c>
      <c r="AV279" s="598" t="str">
        <f t="shared" si="33"/>
        <v/>
      </c>
      <c r="AW279" s="622" t="str">
        <f>IFERROR(VLOOKUP(功能_33[[#This Row],[流程]],#REF!,1,FALSE),"")</f>
        <v/>
      </c>
    </row>
    <row r="280" spans="1:49" ht="14.25" customHeight="1" x14ac:dyDescent="0.3">
      <c r="C280" s="293" t="s">
        <v>103</v>
      </c>
      <c r="D280" s="293" t="s">
        <v>2938</v>
      </c>
      <c r="E280" s="292" t="s">
        <v>854</v>
      </c>
      <c r="F280" s="293" t="s">
        <v>855</v>
      </c>
      <c r="G280" s="293"/>
      <c r="H280" s="292" t="s">
        <v>202</v>
      </c>
      <c r="I280" s="292" t="s">
        <v>325</v>
      </c>
      <c r="J280" s="226" t="s">
        <v>429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 t="s">
        <v>3092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L6031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22" t="str">
        <f>IFERROR(VLOOKUP(功能_33[[#This Row],[流程]],#REF!,1,FALSE),"")</f>
        <v/>
      </c>
    </row>
    <row r="281" spans="1:49" ht="14.25" customHeight="1" x14ac:dyDescent="0.3">
      <c r="C281" s="293" t="s">
        <v>103</v>
      </c>
      <c r="D281" s="293" t="s">
        <v>2938</v>
      </c>
      <c r="E281" s="292" t="s">
        <v>856</v>
      </c>
      <c r="F281" s="293" t="s">
        <v>857</v>
      </c>
      <c r="G281" s="293"/>
      <c r="H281" s="292" t="s">
        <v>202</v>
      </c>
      <c r="I281" s="292" t="s">
        <v>325</v>
      </c>
      <c r="J281" s="226" t="s">
        <v>429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 t="s">
        <v>3092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L6032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22" t="str">
        <f>IFERROR(VLOOKUP(功能_33[[#This Row],[流程]],#REF!,1,FALSE),"")</f>
        <v/>
      </c>
    </row>
    <row r="282" spans="1:49" ht="14.25" customHeight="1" x14ac:dyDescent="0.3">
      <c r="C282" s="293" t="s">
        <v>103</v>
      </c>
      <c r="D282" s="293" t="s">
        <v>2938</v>
      </c>
      <c r="E282" s="292" t="s">
        <v>858</v>
      </c>
      <c r="F282" s="293" t="s">
        <v>859</v>
      </c>
      <c r="G282" s="293"/>
      <c r="H282" s="292" t="s">
        <v>202</v>
      </c>
      <c r="I282" s="292" t="s">
        <v>325</v>
      </c>
      <c r="J282" s="226" t="s">
        <v>429</v>
      </c>
      <c r="K282" s="300">
        <v>44489</v>
      </c>
      <c r="L282" s="300">
        <v>44489</v>
      </c>
      <c r="M282" s="300">
        <v>44494</v>
      </c>
      <c r="N282" s="292" t="s">
        <v>12</v>
      </c>
      <c r="O282" s="292" t="s">
        <v>181</v>
      </c>
      <c r="T282" s="292"/>
      <c r="V282" s="292"/>
      <c r="W282" s="292"/>
      <c r="X282" s="293" t="str">
        <f>VLOOKUP(功能_33[[#This Row],[User]],SKL放款!A:G,7,FALSE)</f>
        <v>放款服務課</v>
      </c>
      <c r="Y282" s="300">
        <v>44494</v>
      </c>
      <c r="Z282" s="300" t="s">
        <v>142</v>
      </c>
      <c r="AA282" s="300" t="s">
        <v>3092</v>
      </c>
      <c r="AB282" s="300"/>
      <c r="AC282" s="300"/>
      <c r="AD282" s="300"/>
      <c r="AE282" s="300"/>
      <c r="AF282" s="356"/>
      <c r="AG282" s="300" t="str">
        <f>IFERROR(IF(VLOOKUP(功能_33[[#This Row],[功能代號]],E:Q,11,FALSE)=0,"",VLOOKUP(功能_33[[#This Row],[功能代號]],E:Q,11,FALSE)),"")</f>
        <v>陳政皓</v>
      </c>
      <c r="AH282" s="300"/>
      <c r="AI282" s="300"/>
      <c r="AJ282" s="293"/>
      <c r="AK282" s="300"/>
      <c r="AL282" s="292" t="s">
        <v>199</v>
      </c>
      <c r="AN282" s="293" t="str">
        <f>VLOOKUP(功能_33[[#This Row],[功能代號]],需二審tmp!A:A,1,FALSE)</f>
        <v>L6301</v>
      </c>
      <c r="AO282" s="357">
        <v>44526</v>
      </c>
      <c r="AQ282" s="588" t="str">
        <f t="shared" si="28"/>
        <v/>
      </c>
      <c r="AR282" s="590" t="str">
        <f t="shared" si="29"/>
        <v/>
      </c>
      <c r="AS282" s="592" t="str">
        <f t="shared" si="30"/>
        <v>6-3</v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22" t="str">
        <f>IFERROR(VLOOKUP(功能_33[[#This Row],[流程]],#REF!,1,FALSE),"")</f>
        <v/>
      </c>
    </row>
    <row r="283" spans="1:49" ht="14.25" customHeight="1" x14ac:dyDescent="0.3">
      <c r="C283" s="293" t="s">
        <v>103</v>
      </c>
      <c r="D283" s="293" t="s">
        <v>2938</v>
      </c>
      <c r="E283" s="292" t="s">
        <v>860</v>
      </c>
      <c r="F283" s="293" t="s">
        <v>861</v>
      </c>
      <c r="G283" s="293"/>
      <c r="H283" s="292" t="s">
        <v>202</v>
      </c>
      <c r="I283" s="292" t="s">
        <v>325</v>
      </c>
      <c r="J283" s="226" t="s">
        <v>429</v>
      </c>
      <c r="K283" s="300">
        <v>44489</v>
      </c>
      <c r="L283" s="300">
        <v>44489</v>
      </c>
      <c r="M283" s="300">
        <v>44494</v>
      </c>
      <c r="N283" s="292" t="s">
        <v>12</v>
      </c>
      <c r="O283" s="292" t="s">
        <v>181</v>
      </c>
      <c r="T283" s="292"/>
      <c r="V283" s="292"/>
      <c r="W283" s="292"/>
      <c r="X283" s="293" t="str">
        <f>VLOOKUP(功能_33[[#This Row],[User]],SKL放款!A:G,7,FALSE)</f>
        <v>放款服務課</v>
      </c>
      <c r="Y283" s="300">
        <v>44494</v>
      </c>
      <c r="Z283" s="300" t="s">
        <v>142</v>
      </c>
      <c r="AA283" s="300" t="s">
        <v>3092</v>
      </c>
      <c r="AB283" s="300"/>
      <c r="AC283" s="300"/>
      <c r="AD283" s="300"/>
      <c r="AE283" s="300"/>
      <c r="AF283" s="356"/>
      <c r="AG283" s="300" t="str">
        <f>IFERROR(IF(VLOOKUP(功能_33[[#This Row],[功能代號]],E:Q,11,FALSE)=0,"",VLOOKUP(功能_33[[#This Row],[功能代號]],E:Q,11,FALSE)),"")</f>
        <v>陳政皓</v>
      </c>
      <c r="AH283" s="300"/>
      <c r="AI283" s="300"/>
      <c r="AJ283" s="293"/>
      <c r="AK283" s="300"/>
      <c r="AL283" s="292" t="s">
        <v>199</v>
      </c>
      <c r="AN283" s="293" t="str">
        <f>VLOOKUP(功能_33[[#This Row],[功能代號]],需二審tmp!A:A,1,FALSE)</f>
        <v>L6302</v>
      </c>
      <c r="AO283" s="357">
        <v>44526</v>
      </c>
      <c r="AQ283" s="588" t="str">
        <f t="shared" si="28"/>
        <v/>
      </c>
      <c r="AR283" s="590" t="str">
        <f t="shared" si="29"/>
        <v/>
      </c>
      <c r="AS283" s="592" t="str">
        <f t="shared" si="30"/>
        <v>6-3</v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22" t="str">
        <f>IFERROR(VLOOKUP(功能_33[[#This Row],[流程]],#REF!,1,FALSE),"")</f>
        <v/>
      </c>
    </row>
    <row r="284" spans="1:49" ht="14.25" customHeight="1" x14ac:dyDescent="0.3">
      <c r="C284" s="293" t="s">
        <v>99</v>
      </c>
      <c r="D284" s="293" t="s">
        <v>2965</v>
      </c>
      <c r="E284" s="292" t="s">
        <v>862</v>
      </c>
      <c r="F284" s="293" t="s">
        <v>863</v>
      </c>
      <c r="G284" s="293" t="s">
        <v>686</v>
      </c>
      <c r="H284" s="292" t="s">
        <v>202</v>
      </c>
      <c r="I284" s="292" t="s">
        <v>213</v>
      </c>
      <c r="J284" s="226" t="s">
        <v>3088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864</v>
      </c>
      <c r="T284" s="292"/>
      <c r="V284" s="292"/>
      <c r="W284" s="292"/>
      <c r="Y284" s="300">
        <v>44533</v>
      </c>
      <c r="Z284" s="300" t="s">
        <v>205</v>
      </c>
      <c r="AA284" s="300">
        <v>44477</v>
      </c>
      <c r="AB284" s="300">
        <v>44477</v>
      </c>
      <c r="AC284" s="300">
        <v>44539</v>
      </c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>
        <v>227</v>
      </c>
      <c r="AM284" s="293" t="s">
        <v>865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>2-3</v>
      </c>
      <c r="AR284" s="590" t="str">
        <f t="shared" si="29"/>
        <v/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22" t="str">
        <f>IFERROR(VLOOKUP(功能_33[[#This Row],[流程]],#REF!,1,FALSE),"")</f>
        <v/>
      </c>
    </row>
    <row r="285" spans="1:49" ht="14.25" customHeight="1" x14ac:dyDescent="0.3">
      <c r="C285" s="293" t="s">
        <v>99</v>
      </c>
      <c r="D285" s="293" t="s">
        <v>2965</v>
      </c>
      <c r="E285" s="292" t="s">
        <v>866</v>
      </c>
      <c r="F285" s="220" t="s">
        <v>867</v>
      </c>
      <c r="G285" s="293" t="s">
        <v>868</v>
      </c>
      <c r="H285" s="292" t="s">
        <v>202</v>
      </c>
      <c r="I285" s="292" t="s">
        <v>213</v>
      </c>
      <c r="J285" s="226" t="s">
        <v>3088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864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>
        <v>44539</v>
      </c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869</v>
      </c>
      <c r="AN285" s="293" t="str">
        <f>VLOOKUP(功能_33[[#This Row],[功能代號]],需二審tmp!A:A,1,FALSE)</f>
        <v>L2035</v>
      </c>
      <c r="AO285" s="357">
        <v>44523</v>
      </c>
      <c r="AQ285" s="588" t="str">
        <f t="shared" si="28"/>
        <v>2-3</v>
      </c>
      <c r="AR285" s="590" t="str">
        <f t="shared" si="29"/>
        <v/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22" t="str">
        <f>IFERROR(VLOOKUP(功能_33[[#This Row],[流程]],#REF!,1,FALSE),"")</f>
        <v/>
      </c>
    </row>
    <row r="286" spans="1:49" ht="14.25" customHeight="1" x14ac:dyDescent="0.3">
      <c r="C286" s="293" t="s">
        <v>99</v>
      </c>
      <c r="D286" s="293" t="s">
        <v>2965</v>
      </c>
      <c r="E286" s="292" t="s">
        <v>870</v>
      </c>
      <c r="F286" s="293" t="s">
        <v>871</v>
      </c>
      <c r="G286" s="293" t="s">
        <v>686</v>
      </c>
      <c r="H286" s="292" t="s">
        <v>202</v>
      </c>
      <c r="I286" s="292" t="s">
        <v>213</v>
      </c>
      <c r="J286" s="226" t="s">
        <v>3088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864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>
        <v>44539</v>
      </c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>2-3</v>
      </c>
      <c r="AR286" s="590" t="str">
        <f t="shared" si="29"/>
        <v/>
      </c>
      <c r="AS286" s="592" t="str">
        <f t="shared" si="30"/>
        <v/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22" t="str">
        <f>IFERROR(VLOOKUP(功能_33[[#This Row],[流程]],#REF!,1,FALSE),"")</f>
        <v/>
      </c>
    </row>
    <row r="287" spans="1:49" ht="14.25" customHeight="1" x14ac:dyDescent="0.3">
      <c r="C287" s="293" t="s">
        <v>99</v>
      </c>
      <c r="D287" s="293" t="s">
        <v>2965</v>
      </c>
      <c r="E287" s="292" t="s">
        <v>872</v>
      </c>
      <c r="F287" s="293" t="s">
        <v>873</v>
      </c>
      <c r="G287" s="293" t="s">
        <v>874</v>
      </c>
      <c r="H287" s="292" t="s">
        <v>202</v>
      </c>
      <c r="I287" s="292" t="s">
        <v>213</v>
      </c>
      <c r="J287" s="226" t="s">
        <v>3088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864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44533</v>
      </c>
      <c r="Z287" s="300">
        <v>44470</v>
      </c>
      <c r="AA287" s="300">
        <f>IF(功能_33[[#This Row],[URS交二審]]=0,"",功能_33[[#This Row],[URS交二審]]+7)</f>
        <v>44477</v>
      </c>
      <c r="AB287" s="300">
        <f>IF(功能_33[[#This Row],[URS交二審]]=0,"",功能_33[[#This Row],[URS交二審]]+7)</f>
        <v>44477</v>
      </c>
      <c r="AC287" s="300">
        <v>44539</v>
      </c>
      <c r="AD287" s="300" t="s">
        <v>206</v>
      </c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>
        <v>227</v>
      </c>
      <c r="AM287" s="293" t="s">
        <v>875</v>
      </c>
      <c r="AN287" s="293" t="str">
        <f>VLOOKUP(功能_33[[#This Row],[功能代號]],需二審tmp!A:A,1,FALSE)</f>
        <v>L2306</v>
      </c>
      <c r="AO287" s="357">
        <v>44523</v>
      </c>
      <c r="AQ287" s="588" t="str">
        <f t="shared" si="28"/>
        <v>2-3</v>
      </c>
      <c r="AR287" s="590" t="str">
        <f t="shared" si="29"/>
        <v/>
      </c>
      <c r="AS287" s="592" t="str">
        <f t="shared" si="30"/>
        <v/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22" t="str">
        <f>IFERROR(VLOOKUP(功能_33[[#This Row],[流程]],#REF!,1,FALSE),"")</f>
        <v/>
      </c>
    </row>
    <row r="288" spans="1:49" ht="14.25" customHeight="1" x14ac:dyDescent="0.3">
      <c r="C288" s="293" t="s">
        <v>99</v>
      </c>
      <c r="D288" s="293" t="s">
        <v>2970</v>
      </c>
      <c r="E288" s="292" t="s">
        <v>876</v>
      </c>
      <c r="F288" s="293" t="s">
        <v>877</v>
      </c>
      <c r="G288" s="293" t="s">
        <v>686</v>
      </c>
      <c r="H288" s="292" t="s">
        <v>145</v>
      </c>
      <c r="I288" s="292" t="s">
        <v>213</v>
      </c>
      <c r="J288" s="226" t="s">
        <v>3028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14</v>
      </c>
      <c r="P288" s="271" t="s">
        <v>864</v>
      </c>
      <c r="T288" s="292"/>
      <c r="V288" s="292"/>
      <c r="W288" s="292"/>
      <c r="X288" s="293" t="str">
        <f>VLOOKUP(功能_33[[#This Row],[User]],SKL放款!A:G,7,FALSE)</f>
        <v>放款管理課</v>
      </c>
      <c r="Y288" s="300">
        <v>44533</v>
      </c>
      <c r="Z288" s="300" t="s">
        <v>205</v>
      </c>
      <c r="AA288" s="300">
        <v>44543</v>
      </c>
      <c r="AB288" s="300"/>
      <c r="AC288" s="300"/>
      <c r="AD288" s="300" t="s">
        <v>206</v>
      </c>
      <c r="AE288" s="300"/>
      <c r="AF288" s="356"/>
      <c r="AG288" s="300" t="str">
        <f>IFERROR(IF(VLOOKUP(功能_33[[#This Row],[功能代號]],E:Q,11,FALSE)=0,"",VLOOKUP(功能_33[[#This Row],[功能代號]],E:Q,11,FALSE)),"")</f>
        <v>張舜雯</v>
      </c>
      <c r="AH288" s="300"/>
      <c r="AI288" s="300"/>
      <c r="AJ288" s="293"/>
      <c r="AL288" s="292" t="s">
        <v>199</v>
      </c>
      <c r="AN288" s="293" t="e">
        <f>VLOOKUP(功能_33[[#This Row],[功能代號]],需二審tmp!A:A,1,FALSE)</f>
        <v>#N/A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22" t="str">
        <f>IFERROR(VLOOKUP(功能_33[[#This Row],[流程]],#REF!,1,FALSE),"")</f>
        <v/>
      </c>
    </row>
    <row r="289" spans="3:49" ht="14.25" customHeight="1" x14ac:dyDescent="0.3">
      <c r="C289" s="293" t="s">
        <v>99</v>
      </c>
      <c r="D289" s="293" t="s">
        <v>2970</v>
      </c>
      <c r="E289" s="292" t="s">
        <v>878</v>
      </c>
      <c r="F289" s="293" t="s">
        <v>879</v>
      </c>
      <c r="G289" s="293" t="s">
        <v>880</v>
      </c>
      <c r="H289" s="292" t="s">
        <v>145</v>
      </c>
      <c r="I289" s="292" t="s">
        <v>213</v>
      </c>
      <c r="J289" s="226" t="s">
        <v>204</v>
      </c>
      <c r="K289" s="300">
        <v>44494</v>
      </c>
      <c r="L289" s="300">
        <v>44494</v>
      </c>
      <c r="M289" s="300">
        <v>44536</v>
      </c>
      <c r="N289" s="292" t="s">
        <v>12</v>
      </c>
      <c r="O289" s="292" t="s">
        <v>14</v>
      </c>
      <c r="P289" s="271" t="s">
        <v>864</v>
      </c>
      <c r="T289" s="292"/>
      <c r="V289" s="292"/>
      <c r="W289" s="292"/>
      <c r="X289" s="293" t="str">
        <f>VLOOKUP(功能_33[[#This Row],[User]],SKL放款!A:G,7,FALSE)</f>
        <v>放款管理課</v>
      </c>
      <c r="Y289" s="300">
        <v>44536</v>
      </c>
      <c r="Z289" s="300" t="s">
        <v>142</v>
      </c>
      <c r="AA289" s="300">
        <v>44543</v>
      </c>
      <c r="AB289" s="300"/>
      <c r="AC289" s="300"/>
      <c r="AD289" s="300"/>
      <c r="AE289" s="300"/>
      <c r="AF289" s="356"/>
      <c r="AG289" s="300" t="str">
        <f>IFERROR(IF(VLOOKUP(功能_33[[#This Row],[功能代號]],E:Q,11,FALSE)=0,"",VLOOKUP(功能_33[[#This Row],[功能代號]],E:Q,11,FALSE)),"")</f>
        <v>張舜雯</v>
      </c>
      <c r="AH289" s="300"/>
      <c r="AI289" s="300"/>
      <c r="AJ289" s="293"/>
      <c r="AL289" s="292" t="s">
        <v>199</v>
      </c>
      <c r="AN289" s="293" t="str">
        <f>VLOOKUP(功能_33[[#This Row],[功能代號]],需二審tmp!A:A,1,FALSE)</f>
        <v>L2023</v>
      </c>
      <c r="AO289" s="357">
        <v>44536</v>
      </c>
      <c r="AQ289" s="588" t="str">
        <f t="shared" si="28"/>
        <v/>
      </c>
      <c r="AR289" s="590" t="str">
        <f t="shared" si="29"/>
        <v/>
      </c>
      <c r="AS289" s="592" t="str">
        <f t="shared" si="30"/>
        <v>2-2</v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22" t="str">
        <f>IFERROR(VLOOKUP(功能_33[[#This Row],[流程]],#REF!,1,FALSE),"")</f>
        <v/>
      </c>
    </row>
    <row r="290" spans="3:49" ht="14.25" customHeight="1" x14ac:dyDescent="0.3">
      <c r="C290" s="293" t="s">
        <v>99</v>
      </c>
      <c r="D290" s="293" t="s">
        <v>2970</v>
      </c>
      <c r="E290" s="292" t="s">
        <v>881</v>
      </c>
      <c r="F290" s="220" t="s">
        <v>882</v>
      </c>
      <c r="G290" s="293" t="s">
        <v>686</v>
      </c>
      <c r="H290" s="292" t="s">
        <v>145</v>
      </c>
      <c r="I290" s="292" t="s">
        <v>213</v>
      </c>
      <c r="J290" s="226" t="s">
        <v>204</v>
      </c>
      <c r="K290" s="300">
        <v>44494</v>
      </c>
      <c r="L290" s="300">
        <v>44494</v>
      </c>
      <c r="M290" s="300">
        <v>44536</v>
      </c>
      <c r="N290" s="292" t="s">
        <v>12</v>
      </c>
      <c r="O290" s="292" t="s">
        <v>13</v>
      </c>
      <c r="P290" s="271" t="s">
        <v>883</v>
      </c>
      <c r="T290" s="292"/>
      <c r="V290" s="292"/>
      <c r="W290" s="292"/>
      <c r="X290" s="293" t="str">
        <f>VLOOKUP(功能_33[[#This Row],[User]],SKL放款!A:G,7,FALSE)</f>
        <v>放款推展課</v>
      </c>
      <c r="Y290" s="300">
        <v>44533</v>
      </c>
      <c r="Z290" s="300">
        <v>44533</v>
      </c>
      <c r="AA290" s="300">
        <v>44543</v>
      </c>
      <c r="AB290" s="300"/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李珮君</v>
      </c>
      <c r="AH290" s="300"/>
      <c r="AI290" s="300"/>
      <c r="AJ290" s="293"/>
      <c r="AL290" s="292" t="s">
        <v>199</v>
      </c>
      <c r="AN290" s="293" t="str">
        <f>VLOOKUP(功能_33[[#This Row],[功能代號]],需二審tmp!A:A,1,FALSE)</f>
        <v>L2222</v>
      </c>
      <c r="AO290" s="357">
        <v>44523</v>
      </c>
      <c r="AQ290" s="588" t="str">
        <f t="shared" si="28"/>
        <v/>
      </c>
      <c r="AR290" s="590" t="str">
        <f t="shared" si="29"/>
        <v/>
      </c>
      <c r="AS290" s="592" t="str">
        <f t="shared" si="30"/>
        <v>2-2</v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22" t="str">
        <f>IFERROR(VLOOKUP(功能_33[[#This Row],[流程]],#REF!,1,FALSE),"")</f>
        <v/>
      </c>
    </row>
    <row r="291" spans="3:49" ht="14.25" customHeight="1" x14ac:dyDescent="0.3">
      <c r="C291" s="293" t="s">
        <v>99</v>
      </c>
      <c r="D291" s="293" t="s">
        <v>2965</v>
      </c>
      <c r="E291" s="292" t="s">
        <v>884</v>
      </c>
      <c r="F291" s="293" t="s">
        <v>885</v>
      </c>
      <c r="G291" s="293"/>
      <c r="H291" s="292" t="s">
        <v>202</v>
      </c>
      <c r="I291" s="292" t="s">
        <v>213</v>
      </c>
      <c r="J291" s="226" t="s">
        <v>3088</v>
      </c>
      <c r="K291" s="300">
        <v>44494</v>
      </c>
      <c r="L291" s="300">
        <v>44494</v>
      </c>
      <c r="M291" s="300">
        <v>44536</v>
      </c>
      <c r="N291" s="292" t="s">
        <v>10</v>
      </c>
      <c r="O291" s="292" t="s">
        <v>13</v>
      </c>
      <c r="T291" s="292"/>
      <c r="V291" s="292"/>
      <c r="W291" s="292"/>
      <c r="X291" s="293" t="str">
        <f>VLOOKUP(功能_33[[#This Row],[User]],SKL放款!A:G,7,FALSE)</f>
        <v>放款推展課</v>
      </c>
      <c r="Y291" s="300">
        <v>44533</v>
      </c>
      <c r="Z291" s="300">
        <v>44477</v>
      </c>
      <c r="AA291" s="300">
        <v>44477</v>
      </c>
      <c r="AB291" s="300">
        <v>44477</v>
      </c>
      <c r="AC291" s="300">
        <v>44539</v>
      </c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李珮君</v>
      </c>
      <c r="AH291" s="300"/>
      <c r="AI291" s="300"/>
      <c r="AJ291" s="293"/>
      <c r="AK291" s="300"/>
      <c r="AL291" s="292">
        <v>217</v>
      </c>
      <c r="AM291" s="293" t="s">
        <v>886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>2-3</v>
      </c>
      <c r="AR291" s="590" t="str">
        <f t="shared" si="29"/>
        <v/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22" t="str">
        <f>IFERROR(VLOOKUP(功能_33[[#This Row],[流程]],#REF!,1,FALSE),"")</f>
        <v/>
      </c>
    </row>
    <row r="292" spans="3:49" ht="14.25" customHeight="1" x14ac:dyDescent="0.3">
      <c r="C292" s="293" t="s">
        <v>99</v>
      </c>
      <c r="D292" s="439" t="s">
        <v>2956</v>
      </c>
      <c r="E292" s="292" t="s">
        <v>887</v>
      </c>
      <c r="F292" s="271" t="s">
        <v>888</v>
      </c>
      <c r="G292" s="271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44490</v>
      </c>
      <c r="M292" s="300">
        <f>IFERROR(IF(VLOOKUP(功能_33[[#This Row],[功能代號]],討論項目!A:H,8,FALSE)=0,"",VLOOKUP(功能_33[[#This Row],[功能代號]],討論項目!A:H,8,FALSE)),"")</f>
        <v>44490</v>
      </c>
      <c r="N292" s="292" t="s">
        <v>7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44531</v>
      </c>
      <c r="AB292" s="300">
        <v>44531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 t="s">
        <v>199</v>
      </c>
      <c r="AN292" s="293" t="str">
        <f>VLOOKUP(功能_33[[#This Row],[功能代號]],需二審tmp!A:A,1,FALSE)</f>
        <v>L2980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22" t="str">
        <f>IFERROR(VLOOKUP(功能_33[[#This Row],[流程]],#REF!,1,FALSE),"")</f>
        <v/>
      </c>
    </row>
    <row r="293" spans="3:49" ht="14.25" customHeight="1" x14ac:dyDescent="0.3">
      <c r="C293" s="293" t="s">
        <v>99</v>
      </c>
      <c r="D293" s="360" t="s">
        <v>2967</v>
      </c>
      <c r="E293" s="292" t="s">
        <v>889</v>
      </c>
      <c r="F293" s="293" t="s">
        <v>890</v>
      </c>
      <c r="G293" s="293"/>
      <c r="H293" s="292" t="s">
        <v>202</v>
      </c>
      <c r="I293" s="292" t="s">
        <v>213</v>
      </c>
      <c r="J293" s="226" t="s">
        <v>3028</v>
      </c>
      <c r="K293" s="300">
        <v>44494</v>
      </c>
      <c r="L293" s="300">
        <v>44494</v>
      </c>
      <c r="M293" s="300">
        <v>44536</v>
      </c>
      <c r="N293" s="292" t="s">
        <v>12</v>
      </c>
      <c r="O293" s="292" t="s">
        <v>181</v>
      </c>
      <c r="T293" s="292"/>
      <c r="V293" s="292"/>
      <c r="W293" s="292"/>
      <c r="X293" s="293" t="str">
        <f>VLOOKUP(功能_33[[#This Row],[User]],SKL放款!A:G,7,FALSE)</f>
        <v>放款服務課</v>
      </c>
      <c r="Y293" s="300">
        <v>44533</v>
      </c>
      <c r="Z293" s="300" t="s">
        <v>205</v>
      </c>
      <c r="AA293" s="300">
        <v>44477</v>
      </c>
      <c r="AB293" s="300">
        <v>44477</v>
      </c>
      <c r="AC293" s="300"/>
      <c r="AD293" s="300" t="s">
        <v>206</v>
      </c>
      <c r="AE293" s="300"/>
      <c r="AF293" s="356"/>
      <c r="AG293" s="300" t="str">
        <f>IFERROR(IF(VLOOKUP(功能_33[[#This Row],[功能代號]],E:Q,11,FALSE)=0,"",VLOOKUP(功能_33[[#This Row],[功能代號]],E:Q,11,FALSE)),"")</f>
        <v>陳政皓</v>
      </c>
      <c r="AH293" s="300"/>
      <c r="AI293" s="300"/>
      <c r="AJ293" s="293"/>
      <c r="AK293" s="300"/>
      <c r="AL293" s="292">
        <v>210</v>
      </c>
      <c r="AM293" s="293" t="s">
        <v>891</v>
      </c>
      <c r="AN293" s="293" t="e">
        <f>VLOOKUP(功能_33[[#This Row],[功能代號]],需二審tmp!A:A,1,FALSE)</f>
        <v>#N/A</v>
      </c>
      <c r="AO293" s="357">
        <v>44523</v>
      </c>
      <c r="AQ293" s="588" t="str">
        <f t="shared" si="28"/>
        <v/>
      </c>
      <c r="AR293" s="590" t="str">
        <f t="shared" si="29"/>
        <v>2-9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22" t="str">
        <f>IFERROR(VLOOKUP(功能_33[[#This Row],[流程]],#REF!,1,FALSE),"")</f>
        <v/>
      </c>
    </row>
    <row r="294" spans="3:49" ht="14.25" customHeight="1" x14ac:dyDescent="0.3">
      <c r="C294" s="293" t="s">
        <v>99</v>
      </c>
      <c r="D294" s="360" t="s">
        <v>2967</v>
      </c>
      <c r="E294" s="292" t="s">
        <v>892</v>
      </c>
      <c r="F294" s="293" t="s">
        <v>893</v>
      </c>
      <c r="G294" s="293"/>
      <c r="H294" s="292" t="s">
        <v>202</v>
      </c>
      <c r="I294" s="292" t="s">
        <v>213</v>
      </c>
      <c r="J294" s="226" t="s">
        <v>204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12</v>
      </c>
      <c r="O294" s="292" t="s">
        <v>181</v>
      </c>
      <c r="T294" s="292"/>
      <c r="V294" s="292"/>
      <c r="W294" s="292"/>
      <c r="X294" s="293" t="str">
        <f>VLOOKUP(功能_33[[#This Row],[User]],SKL放款!A:G,7,FALSE)</f>
        <v>放款服務課</v>
      </c>
      <c r="Y294" s="300">
        <v>44533</v>
      </c>
      <c r="Z294" s="300" t="s">
        <v>142</v>
      </c>
      <c r="AA294" s="300">
        <v>44529</v>
      </c>
      <c r="AB294" s="300">
        <v>44529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陳政皓</v>
      </c>
      <c r="AH294" s="300"/>
      <c r="AI294" s="300"/>
      <c r="AJ294" s="293"/>
      <c r="AK294" s="300"/>
      <c r="AL294" s="292">
        <v>231</v>
      </c>
      <c r="AM294" s="293" t="s">
        <v>894</v>
      </c>
      <c r="AN294" s="293" t="str">
        <f>VLOOKUP(功能_33[[#This Row],[功能代號]],需二審tmp!A:A,1,FALSE)</f>
        <v>L2703</v>
      </c>
      <c r="AO294" s="357">
        <v>44523</v>
      </c>
      <c r="AQ294" s="588" t="str">
        <f t="shared" si="28"/>
        <v/>
      </c>
      <c r="AR294" s="590" t="str">
        <f t="shared" si="29"/>
        <v>2-9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22" t="str">
        <f>IFERROR(VLOOKUP(功能_33[[#This Row],[流程]],#REF!,1,FALSE),"")</f>
        <v/>
      </c>
    </row>
    <row r="295" spans="3:49" ht="14.25" customHeight="1" x14ac:dyDescent="0.3">
      <c r="C295" s="293" t="s">
        <v>99</v>
      </c>
      <c r="D295" s="293" t="s">
        <v>2955</v>
      </c>
      <c r="E295" s="292" t="s">
        <v>895</v>
      </c>
      <c r="F295" s="293" t="s">
        <v>896</v>
      </c>
      <c r="G295" s="293"/>
      <c r="H295" s="292" t="s">
        <v>202</v>
      </c>
      <c r="I295" s="292" t="s">
        <v>213</v>
      </c>
      <c r="J295" s="226" t="s">
        <v>204</v>
      </c>
      <c r="K295" s="300">
        <v>44494</v>
      </c>
      <c r="L295" s="300">
        <v>44494</v>
      </c>
      <c r="M295" s="300">
        <f>IFERROR(IF(VLOOKUP(功能_33[[#This Row],[功能代號]],討論項目!A:H,8,FALSE)=0,"",VLOOKUP(功能_33[[#This Row],[功能代號]],討論項目!A:H,8,FALSE)),"")</f>
        <v>44494</v>
      </c>
      <c r="N295" s="292" t="s">
        <v>10</v>
      </c>
      <c r="O295" s="292" t="s">
        <v>25</v>
      </c>
      <c r="P295" s="271" t="s">
        <v>883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44533</v>
      </c>
      <c r="Z295" s="300" t="s">
        <v>142</v>
      </c>
      <c r="AA295" s="300">
        <v>44525</v>
      </c>
      <c r="AB295" s="300">
        <v>44525</v>
      </c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邱怡婷</v>
      </c>
      <c r="AH295" s="300"/>
      <c r="AI295" s="300"/>
      <c r="AJ295" s="293"/>
      <c r="AK295" s="300"/>
      <c r="AL295" s="292" t="s">
        <v>199</v>
      </c>
      <c r="AN295" s="293" t="str">
        <f>VLOOKUP(功能_33[[#This Row],[功能代號]],需二審tmp!A:A,1,FALSE)</f>
        <v>L2039</v>
      </c>
      <c r="AO295" s="357">
        <v>44523</v>
      </c>
      <c r="AQ295" s="588" t="str">
        <f t="shared" si="28"/>
        <v/>
      </c>
      <c r="AR295" s="590" t="str">
        <f t="shared" si="29"/>
        <v>2-4</v>
      </c>
      <c r="AS295" s="592" t="str">
        <f t="shared" si="30"/>
        <v/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22" t="str">
        <f>IFERROR(VLOOKUP(功能_33[[#This Row],[流程]],#REF!,1,FALSE),"")</f>
        <v/>
      </c>
    </row>
    <row r="296" spans="3:49" ht="14.25" customHeight="1" x14ac:dyDescent="0.3">
      <c r="C296" s="293" t="s">
        <v>99</v>
      </c>
      <c r="D296" s="293" t="s">
        <v>2955</v>
      </c>
      <c r="E296" s="292" t="s">
        <v>897</v>
      </c>
      <c r="F296" s="293" t="s">
        <v>898</v>
      </c>
      <c r="G296" s="293"/>
      <c r="H296" s="292" t="s">
        <v>202</v>
      </c>
      <c r="I296" s="292" t="s">
        <v>213</v>
      </c>
      <c r="J296" s="226" t="s">
        <v>3027</v>
      </c>
      <c r="K296" s="300">
        <v>44494</v>
      </c>
      <c r="L296" s="300">
        <v>44494</v>
      </c>
      <c r="M296" s="300">
        <f>IFERROR(IF(VLOOKUP(功能_33[[#This Row],[功能代號]],討論項目!A:H,8,FALSE)=0,"",VLOOKUP(功能_33[[#This Row],[功能代號]],討論項目!A:H,8,FALSE)),"")</f>
        <v>44494</v>
      </c>
      <c r="N296" s="292" t="s">
        <v>10</v>
      </c>
      <c r="O296" s="292" t="s">
        <v>25</v>
      </c>
      <c r="P296" s="271" t="s">
        <v>883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44533</v>
      </c>
      <c r="Z296" s="300" t="s">
        <v>142</v>
      </c>
      <c r="AA296" s="300">
        <v>44525</v>
      </c>
      <c r="AB296" s="300">
        <v>44525</v>
      </c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邱怡婷</v>
      </c>
      <c r="AH296" s="300"/>
      <c r="AI296" s="300"/>
      <c r="AJ296" s="293"/>
      <c r="AK296" s="300"/>
      <c r="AL296" s="292" t="s">
        <v>199</v>
      </c>
      <c r="AN296" s="293" t="str">
        <f>VLOOKUP(功能_33[[#This Row],[功能代號]],需二審tmp!A:A,1,FALSE)</f>
        <v>L2480</v>
      </c>
      <c r="AO296" s="357">
        <v>44523</v>
      </c>
      <c r="AQ296" s="588" t="str">
        <f t="shared" si="28"/>
        <v/>
      </c>
      <c r="AR296" s="590" t="str">
        <f t="shared" si="29"/>
        <v>2-4</v>
      </c>
      <c r="AS296" s="592" t="str">
        <f t="shared" si="30"/>
        <v/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22" t="str">
        <f>IFERROR(VLOOKUP(功能_33[[#This Row],[流程]],#REF!,1,FALSE),"")</f>
        <v/>
      </c>
    </row>
    <row r="297" spans="3:49" ht="14.25" customHeight="1" x14ac:dyDescent="0.3">
      <c r="C297" s="293" t="s">
        <v>102</v>
      </c>
      <c r="D297" s="293" t="s">
        <v>2945</v>
      </c>
      <c r="E297" s="292" t="s">
        <v>899</v>
      </c>
      <c r="F297" s="293" t="s">
        <v>900</v>
      </c>
      <c r="G297" s="293"/>
      <c r="H297" s="292" t="s">
        <v>492</v>
      </c>
      <c r="I297" s="292" t="s">
        <v>492</v>
      </c>
      <c r="J297" s="226" t="s">
        <v>3194</v>
      </c>
      <c r="K297" s="300">
        <v>44496</v>
      </c>
      <c r="L297" s="300">
        <v>44496</v>
      </c>
      <c r="M297" s="300">
        <v>44537</v>
      </c>
      <c r="N297" s="292" t="s">
        <v>7</v>
      </c>
      <c r="O297" s="292" t="s">
        <v>14</v>
      </c>
      <c r="P297" s="271" t="s">
        <v>3091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44537</v>
      </c>
      <c r="Z297" s="300" t="s">
        <v>142</v>
      </c>
      <c r="AA297" s="300">
        <v>44539</v>
      </c>
      <c r="AB297" s="300">
        <v>44539</v>
      </c>
      <c r="AC297" s="300">
        <v>44539</v>
      </c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223">
        <v>44488</v>
      </c>
      <c r="AL297" s="292" t="s">
        <v>3191</v>
      </c>
      <c r="AM297" s="293" t="s">
        <v>3192</v>
      </c>
      <c r="AN297" s="293" t="str">
        <f>VLOOKUP(功能_33[[#This Row],[功能代號]],需二審tmp!A:A,1,FALSE)</f>
        <v>L5060</v>
      </c>
      <c r="AQ297" s="588" t="str">
        <f t="shared" si="28"/>
        <v>5-4</v>
      </c>
      <c r="AR297" s="590" t="str">
        <f t="shared" si="29"/>
        <v/>
      </c>
      <c r="AS297" s="592" t="str">
        <f t="shared" si="30"/>
        <v/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22" t="str">
        <f>IFERROR(VLOOKUP(功能_33[[#This Row],[流程]],#REF!,1,FALSE),"")</f>
        <v/>
      </c>
    </row>
    <row r="298" spans="3:49" ht="14.25" customHeight="1" x14ac:dyDescent="0.3">
      <c r="C298" s="293" t="s">
        <v>102</v>
      </c>
      <c r="D298" s="293" t="s">
        <v>2945</v>
      </c>
      <c r="E298" s="292" t="s">
        <v>901</v>
      </c>
      <c r="F298" s="293" t="s">
        <v>902</v>
      </c>
      <c r="G298" s="293"/>
      <c r="H298" s="292" t="s">
        <v>492</v>
      </c>
      <c r="I298" s="292" t="s">
        <v>492</v>
      </c>
      <c r="J298" s="226" t="s">
        <v>3194</v>
      </c>
      <c r="K298" s="300">
        <v>44496</v>
      </c>
      <c r="L298" s="300">
        <v>44496</v>
      </c>
      <c r="M298" s="300">
        <v>44496</v>
      </c>
      <c r="N298" s="292" t="s">
        <v>7</v>
      </c>
      <c r="O298" s="292" t="s">
        <v>14</v>
      </c>
      <c r="P298" s="271" t="s">
        <v>3091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44496</v>
      </c>
      <c r="Z298" s="300" t="s">
        <v>205</v>
      </c>
      <c r="AA298" s="300">
        <v>44539</v>
      </c>
      <c r="AB298" s="300">
        <v>44539</v>
      </c>
      <c r="AC298" s="300">
        <v>44539</v>
      </c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3191</v>
      </c>
      <c r="AM298" s="293" t="s">
        <v>3192</v>
      </c>
      <c r="AN298" s="293" t="e">
        <f>VLOOKUP(功能_33[[#This Row],[功能代號]],需二審tmp!A:A,1,FALSE)</f>
        <v>#N/A</v>
      </c>
      <c r="AO298" s="357">
        <v>44526</v>
      </c>
      <c r="AQ298" s="588" t="str">
        <f t="shared" si="28"/>
        <v>5-4</v>
      </c>
      <c r="AR298" s="590" t="str">
        <f t="shared" si="29"/>
        <v/>
      </c>
      <c r="AS298" s="592" t="str">
        <f t="shared" si="30"/>
        <v/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22" t="str">
        <f>IFERROR(VLOOKUP(功能_33[[#This Row],[流程]],#REF!,1,FALSE),"")</f>
        <v/>
      </c>
    </row>
    <row r="299" spans="3:49" ht="14.25" customHeight="1" x14ac:dyDescent="0.3">
      <c r="C299" s="293" t="s">
        <v>102</v>
      </c>
      <c r="D299" s="293" t="s">
        <v>2945</v>
      </c>
      <c r="E299" s="292" t="s">
        <v>903</v>
      </c>
      <c r="F299" s="293" t="s">
        <v>904</v>
      </c>
      <c r="G299" s="293"/>
      <c r="H299" s="292" t="s">
        <v>492</v>
      </c>
      <c r="I299" s="292" t="s">
        <v>492</v>
      </c>
      <c r="J299" s="226" t="s">
        <v>3194</v>
      </c>
      <c r="K299" s="300">
        <v>44496</v>
      </c>
      <c r="L299" s="300">
        <v>44496</v>
      </c>
      <c r="M299" s="300">
        <v>44515</v>
      </c>
      <c r="N299" s="292" t="s">
        <v>7</v>
      </c>
      <c r="O299" s="292" t="s">
        <v>14</v>
      </c>
      <c r="P299" s="271" t="s">
        <v>3091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44515</v>
      </c>
      <c r="Z299" s="300" t="s">
        <v>142</v>
      </c>
      <c r="AA299" s="300">
        <v>44539</v>
      </c>
      <c r="AB299" s="300">
        <v>44539</v>
      </c>
      <c r="AC299" s="300">
        <v>44539</v>
      </c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3191</v>
      </c>
      <c r="AM299" s="293" t="s">
        <v>3192</v>
      </c>
      <c r="AN299" s="293" t="str">
        <f>VLOOKUP(功能_33[[#This Row],[功能代號]],需二審tmp!A:A,1,FALSE)</f>
        <v>L5961</v>
      </c>
      <c r="AO299" s="357">
        <v>44526</v>
      </c>
      <c r="AQ299" s="588" t="str">
        <f t="shared" si="28"/>
        <v>5-4</v>
      </c>
      <c r="AR299" s="590" t="str">
        <f t="shared" si="29"/>
        <v/>
      </c>
      <c r="AS299" s="592" t="str">
        <f t="shared" si="30"/>
        <v/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22" t="str">
        <f>IFERROR(VLOOKUP(功能_33[[#This Row],[流程]],#REF!,1,FALSE),"")</f>
        <v/>
      </c>
    </row>
    <row r="300" spans="3:49" ht="14.25" customHeight="1" x14ac:dyDescent="0.3">
      <c r="C300" s="293" t="s">
        <v>102</v>
      </c>
      <c r="D300" s="293" t="s">
        <v>2945</v>
      </c>
      <c r="E300" s="292" t="s">
        <v>905</v>
      </c>
      <c r="F300" s="293" t="s">
        <v>906</v>
      </c>
      <c r="G300" s="293"/>
      <c r="H300" s="292" t="s">
        <v>492</v>
      </c>
      <c r="I300" s="292" t="s">
        <v>492</v>
      </c>
      <c r="J300" s="226" t="s">
        <v>3194</v>
      </c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3091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>
        <v>44539</v>
      </c>
      <c r="AB300" s="300">
        <v>44539</v>
      </c>
      <c r="AC300" s="300">
        <v>44539</v>
      </c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3191</v>
      </c>
      <c r="AM300" s="293" t="s">
        <v>3192</v>
      </c>
      <c r="AN300" s="293" t="str">
        <f>VLOOKUP(功能_33[[#This Row],[功能代號]],需二審tmp!A:A,1,FALSE)</f>
        <v>L5601</v>
      </c>
      <c r="AO300" s="357">
        <v>44526</v>
      </c>
      <c r="AQ300" s="588" t="str">
        <f t="shared" si="28"/>
        <v>5-4</v>
      </c>
      <c r="AR300" s="590" t="str">
        <f t="shared" si="29"/>
        <v/>
      </c>
      <c r="AS300" s="592" t="str">
        <f t="shared" si="30"/>
        <v/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22" t="str">
        <f>IFERROR(VLOOKUP(功能_33[[#This Row],[流程]],#REF!,1,FALSE),"")</f>
        <v/>
      </c>
    </row>
    <row r="301" spans="3:49" ht="14.25" customHeight="1" x14ac:dyDescent="0.3">
      <c r="C301" s="293" t="s">
        <v>102</v>
      </c>
      <c r="D301" s="293" t="s">
        <v>2945</v>
      </c>
      <c r="E301" s="292" t="s">
        <v>907</v>
      </c>
      <c r="F301" s="293" t="s">
        <v>908</v>
      </c>
      <c r="G301" s="293"/>
      <c r="H301" s="292" t="s">
        <v>492</v>
      </c>
      <c r="I301" s="292" t="s">
        <v>492</v>
      </c>
      <c r="J301" s="226" t="s">
        <v>3194</v>
      </c>
      <c r="K301" s="300">
        <v>44496</v>
      </c>
      <c r="L301" s="300">
        <v>44496</v>
      </c>
      <c r="M301" s="300">
        <v>44501</v>
      </c>
      <c r="N301" s="292" t="s">
        <v>7</v>
      </c>
      <c r="O301" s="292" t="s">
        <v>14</v>
      </c>
      <c r="P301" s="271" t="s">
        <v>3091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44501</v>
      </c>
      <c r="Z301" s="300" t="s">
        <v>142</v>
      </c>
      <c r="AA301" s="300">
        <v>44539</v>
      </c>
      <c r="AB301" s="300">
        <v>44539</v>
      </c>
      <c r="AC301" s="300">
        <v>44539</v>
      </c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3191</v>
      </c>
      <c r="AM301" s="293" t="s">
        <v>3192</v>
      </c>
      <c r="AN301" s="293" t="str">
        <f>VLOOKUP(功能_33[[#This Row],[功能代號]],需二審tmp!A:A,1,FALSE)</f>
        <v>L5962</v>
      </c>
      <c r="AO301" s="357">
        <v>44526</v>
      </c>
      <c r="AQ301" s="588" t="str">
        <f t="shared" si="28"/>
        <v>5-4</v>
      </c>
      <c r="AR301" s="590" t="str">
        <f t="shared" si="29"/>
        <v/>
      </c>
      <c r="AS301" s="592" t="str">
        <f t="shared" si="30"/>
        <v/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22" t="str">
        <f>IFERROR(VLOOKUP(功能_33[[#This Row],[流程]],#REF!,1,FALSE),"")</f>
        <v/>
      </c>
    </row>
    <row r="302" spans="3:49" ht="14.25" customHeight="1" x14ac:dyDescent="0.3">
      <c r="C302" s="293" t="s">
        <v>102</v>
      </c>
      <c r="D302" s="293" t="s">
        <v>2945</v>
      </c>
      <c r="E302" s="292" t="s">
        <v>909</v>
      </c>
      <c r="F302" s="293" t="s">
        <v>910</v>
      </c>
      <c r="G302" s="293"/>
      <c r="H302" s="292" t="s">
        <v>492</v>
      </c>
      <c r="I302" s="292" t="s">
        <v>492</v>
      </c>
      <c r="J302" s="226" t="s">
        <v>3194</v>
      </c>
      <c r="K302" s="300">
        <v>44496</v>
      </c>
      <c r="L302" s="300">
        <v>44496</v>
      </c>
      <c r="M302" s="300">
        <v>44503</v>
      </c>
      <c r="N302" s="292" t="s">
        <v>7</v>
      </c>
      <c r="O302" s="292" t="s">
        <v>14</v>
      </c>
      <c r="P302" s="271" t="s">
        <v>3091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44503</v>
      </c>
      <c r="Z302" s="300" t="s">
        <v>142</v>
      </c>
      <c r="AA302" s="300">
        <v>44539</v>
      </c>
      <c r="AB302" s="300">
        <v>44539</v>
      </c>
      <c r="AC302" s="300">
        <v>44539</v>
      </c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3191</v>
      </c>
      <c r="AM302" s="293" t="s">
        <v>3192</v>
      </c>
      <c r="AN302" s="293" t="str">
        <f>VLOOKUP(功能_33[[#This Row],[功能代號]],需二審tmp!A:A,1,FALSE)</f>
        <v>L5602</v>
      </c>
      <c r="AO302" s="357">
        <v>44526</v>
      </c>
      <c r="AQ302" s="588" t="str">
        <f t="shared" si="28"/>
        <v>5-4</v>
      </c>
      <c r="AR302" s="590" t="str">
        <f t="shared" si="29"/>
        <v/>
      </c>
      <c r="AS302" s="592" t="str">
        <f t="shared" si="30"/>
        <v/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22" t="str">
        <f>IFERROR(VLOOKUP(功能_33[[#This Row],[流程]],#REF!,1,FALSE),"")</f>
        <v/>
      </c>
    </row>
    <row r="303" spans="3:49" ht="14.25" customHeight="1" x14ac:dyDescent="0.3">
      <c r="C303" s="293" t="s">
        <v>102</v>
      </c>
      <c r="D303" s="293" t="s">
        <v>2945</v>
      </c>
      <c r="E303" s="292" t="s">
        <v>911</v>
      </c>
      <c r="F303" s="293" t="s">
        <v>912</v>
      </c>
      <c r="G303" s="293"/>
      <c r="H303" s="292" t="s">
        <v>492</v>
      </c>
      <c r="I303" s="292" t="s">
        <v>492</v>
      </c>
      <c r="J303" s="226" t="s">
        <v>3194</v>
      </c>
      <c r="K303" s="300">
        <v>44496</v>
      </c>
      <c r="L303" s="300">
        <v>44496</v>
      </c>
      <c r="M303" s="300">
        <v>44516</v>
      </c>
      <c r="N303" s="292" t="s">
        <v>7</v>
      </c>
      <c r="O303" s="292" t="s">
        <v>14</v>
      </c>
      <c r="P303" s="271" t="s">
        <v>3091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44516</v>
      </c>
      <c r="Z303" s="300" t="s">
        <v>142</v>
      </c>
      <c r="AA303" s="300">
        <v>44539</v>
      </c>
      <c r="AB303" s="300">
        <v>44539</v>
      </c>
      <c r="AC303" s="300">
        <v>44539</v>
      </c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3191</v>
      </c>
      <c r="AM303" s="293" t="s">
        <v>3192</v>
      </c>
      <c r="AN303" s="293" t="str">
        <f>VLOOKUP(功能_33[[#This Row],[功能代號]],需二審tmp!A:A,1,FALSE)</f>
        <v>L5963</v>
      </c>
      <c r="AO303" s="357">
        <v>44526</v>
      </c>
      <c r="AQ303" s="588" t="str">
        <f t="shared" si="28"/>
        <v>5-4</v>
      </c>
      <c r="AR303" s="590" t="str">
        <f t="shared" si="29"/>
        <v/>
      </c>
      <c r="AS303" s="592" t="str">
        <f t="shared" si="30"/>
        <v/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22" t="str">
        <f>IFERROR(VLOOKUP(功能_33[[#This Row],[流程]],#REF!,1,FALSE),"")</f>
        <v/>
      </c>
    </row>
    <row r="304" spans="3:49" ht="14.25" customHeight="1" x14ac:dyDescent="0.3">
      <c r="C304" s="293" t="s">
        <v>102</v>
      </c>
      <c r="D304" s="293" t="s">
        <v>2945</v>
      </c>
      <c r="E304" s="292" t="s">
        <v>913</v>
      </c>
      <c r="F304" s="293" t="s">
        <v>914</v>
      </c>
      <c r="G304" s="293"/>
      <c r="H304" s="292" t="s">
        <v>492</v>
      </c>
      <c r="I304" s="292" t="s">
        <v>492</v>
      </c>
      <c r="J304" s="226" t="s">
        <v>3194</v>
      </c>
      <c r="K304" s="300">
        <v>44496</v>
      </c>
      <c r="L304" s="300">
        <v>44496</v>
      </c>
      <c r="M304" s="300">
        <v>44517</v>
      </c>
      <c r="N304" s="292" t="s">
        <v>7</v>
      </c>
      <c r="O304" s="292" t="s">
        <v>14</v>
      </c>
      <c r="P304" s="271" t="s">
        <v>3091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44517</v>
      </c>
      <c r="Z304" s="300" t="s">
        <v>142</v>
      </c>
      <c r="AA304" s="300">
        <v>44539</v>
      </c>
      <c r="AB304" s="300">
        <v>44539</v>
      </c>
      <c r="AC304" s="300">
        <v>44539</v>
      </c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3191</v>
      </c>
      <c r="AM304" s="293" t="s">
        <v>3192</v>
      </c>
      <c r="AN304" s="293" t="str">
        <f>VLOOKUP(功能_33[[#This Row],[功能代號]],需二審tmp!A:A,1,FALSE)</f>
        <v>L5603</v>
      </c>
      <c r="AO304" s="357">
        <v>44526</v>
      </c>
      <c r="AQ304" s="588" t="str">
        <f t="shared" si="28"/>
        <v>5-4</v>
      </c>
      <c r="AR304" s="590" t="str">
        <f t="shared" si="29"/>
        <v/>
      </c>
      <c r="AS304" s="592" t="str">
        <f t="shared" si="30"/>
        <v/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22" t="str">
        <f>IFERROR(VLOOKUP(功能_33[[#This Row],[流程]],#REF!,1,FALSE),"")</f>
        <v/>
      </c>
    </row>
    <row r="305" spans="1:49" ht="14.25" customHeight="1" x14ac:dyDescent="0.3">
      <c r="C305" s="293" t="s">
        <v>102</v>
      </c>
      <c r="D305" s="293" t="s">
        <v>2945</v>
      </c>
      <c r="E305" s="292" t="s">
        <v>915</v>
      </c>
      <c r="F305" s="293" t="s">
        <v>916</v>
      </c>
      <c r="G305" s="293"/>
      <c r="H305" s="292" t="s">
        <v>492</v>
      </c>
      <c r="I305" s="292" t="s">
        <v>492</v>
      </c>
      <c r="J305" s="226" t="s">
        <v>3194</v>
      </c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3091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>
        <v>44539</v>
      </c>
      <c r="AB305" s="300">
        <v>44539</v>
      </c>
      <c r="AC305" s="300">
        <v>44539</v>
      </c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3191</v>
      </c>
      <c r="AM305" s="293" t="s">
        <v>3192</v>
      </c>
      <c r="AN305" s="293" t="str">
        <f>VLOOKUP(功能_33[[#This Row],[功能代號]],需二審tmp!A:A,1,FALSE)</f>
        <v>L5964</v>
      </c>
      <c r="AO305" s="357">
        <v>44526</v>
      </c>
      <c r="AQ305" s="588" t="str">
        <f t="shared" si="28"/>
        <v>5-4</v>
      </c>
      <c r="AR305" s="590" t="str">
        <f t="shared" si="29"/>
        <v/>
      </c>
      <c r="AS305" s="592" t="str">
        <f t="shared" si="30"/>
        <v/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22" t="str">
        <f>IFERROR(VLOOKUP(功能_33[[#This Row],[流程]],#REF!,1,FALSE),"")</f>
        <v/>
      </c>
    </row>
    <row r="306" spans="1:49" ht="14.25" customHeight="1" x14ac:dyDescent="0.3">
      <c r="C306" s="293" t="s">
        <v>102</v>
      </c>
      <c r="D306" s="293" t="s">
        <v>2945</v>
      </c>
      <c r="E306" s="292" t="s">
        <v>917</v>
      </c>
      <c r="F306" s="293" t="s">
        <v>918</v>
      </c>
      <c r="G306" s="293"/>
      <c r="H306" s="292" t="s">
        <v>492</v>
      </c>
      <c r="I306" s="292" t="s">
        <v>492</v>
      </c>
      <c r="J306" s="226" t="s">
        <v>3194</v>
      </c>
      <c r="K306" s="300">
        <v>44497</v>
      </c>
      <c r="L306" s="300">
        <v>44496</v>
      </c>
      <c r="M306" s="300">
        <v>44524</v>
      </c>
      <c r="N306" s="292" t="s">
        <v>7</v>
      </c>
      <c r="O306" s="292" t="s">
        <v>14</v>
      </c>
      <c r="P306" s="271" t="s">
        <v>3091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44524</v>
      </c>
      <c r="Z306" s="300" t="s">
        <v>142</v>
      </c>
      <c r="AA306" s="300">
        <v>44539</v>
      </c>
      <c r="AB306" s="300">
        <v>44539</v>
      </c>
      <c r="AC306" s="300">
        <v>44539</v>
      </c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3191</v>
      </c>
      <c r="AM306" s="293" t="s">
        <v>3192</v>
      </c>
      <c r="AN306" s="293" t="str">
        <f>VLOOKUP(功能_33[[#This Row],[功能代號]],需二審tmp!A:A,1,FALSE)</f>
        <v>L5604</v>
      </c>
      <c r="AO306" s="357">
        <v>44526</v>
      </c>
      <c r="AQ306" s="588" t="str">
        <f t="shared" si="28"/>
        <v>5-4</v>
      </c>
      <c r="AR306" s="590" t="str">
        <f t="shared" si="29"/>
        <v/>
      </c>
      <c r="AS306" s="592" t="str">
        <f t="shared" si="30"/>
        <v/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22" t="str">
        <f>IFERROR(VLOOKUP(功能_33[[#This Row],[流程]],#REF!,1,FALSE),"")</f>
        <v/>
      </c>
    </row>
    <row r="307" spans="1:49" ht="14.25" customHeight="1" x14ac:dyDescent="0.3">
      <c r="C307" s="293" t="s">
        <v>102</v>
      </c>
      <c r="D307" s="293" t="s">
        <v>2945</v>
      </c>
      <c r="E307" s="292" t="s">
        <v>919</v>
      </c>
      <c r="F307" s="293" t="s">
        <v>920</v>
      </c>
      <c r="G307" s="293"/>
      <c r="H307" s="292" t="s">
        <v>492</v>
      </c>
      <c r="I307" s="292" t="s">
        <v>492</v>
      </c>
      <c r="J307" s="226" t="s">
        <v>3194</v>
      </c>
      <c r="K307" s="300">
        <v>44497</v>
      </c>
      <c r="L307" s="300">
        <v>44496</v>
      </c>
      <c r="M307" s="300">
        <v>44501</v>
      </c>
      <c r="N307" s="292" t="s">
        <v>7</v>
      </c>
      <c r="O307" s="292" t="s">
        <v>14</v>
      </c>
      <c r="P307" s="271" t="s">
        <v>3091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44501</v>
      </c>
      <c r="Z307" s="300" t="s">
        <v>142</v>
      </c>
      <c r="AA307" s="300">
        <v>44539</v>
      </c>
      <c r="AB307" s="300">
        <v>44539</v>
      </c>
      <c r="AC307" s="300">
        <v>44539</v>
      </c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3191</v>
      </c>
      <c r="AM307" s="293" t="s">
        <v>3192</v>
      </c>
      <c r="AN307" s="293" t="str">
        <f>VLOOKUP(功能_33[[#This Row],[功能代號]],需二審tmp!A:A,1,FALSE)</f>
        <v>L5965</v>
      </c>
      <c r="AO307" s="357">
        <v>44526</v>
      </c>
      <c r="AQ307" s="588" t="str">
        <f t="shared" si="28"/>
        <v>5-4</v>
      </c>
      <c r="AR307" s="590" t="str">
        <f t="shared" si="29"/>
        <v/>
      </c>
      <c r="AS307" s="592" t="str">
        <f t="shared" si="30"/>
        <v/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22" t="str">
        <f>IFERROR(VLOOKUP(功能_33[[#This Row],[流程]],#REF!,1,FALSE),"")</f>
        <v/>
      </c>
    </row>
    <row r="308" spans="1:49" ht="14.25" customHeight="1" x14ac:dyDescent="0.3">
      <c r="C308" s="293" t="s">
        <v>102</v>
      </c>
      <c r="D308" s="293" t="s">
        <v>2945</v>
      </c>
      <c r="E308" s="292" t="s">
        <v>921</v>
      </c>
      <c r="F308" s="293" t="s">
        <v>922</v>
      </c>
      <c r="G308" s="293"/>
      <c r="H308" s="292" t="s">
        <v>492</v>
      </c>
      <c r="I308" s="292" t="s">
        <v>492</v>
      </c>
      <c r="J308" s="226" t="s">
        <v>3194</v>
      </c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3091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>
        <v>44539</v>
      </c>
      <c r="AB308" s="300">
        <v>44539</v>
      </c>
      <c r="AC308" s="300">
        <v>44539</v>
      </c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3191</v>
      </c>
      <c r="AM308" s="293" t="s">
        <v>3192</v>
      </c>
      <c r="AN308" s="293" t="str">
        <f>VLOOKUP(功能_33[[#This Row],[功能代號]],需二審tmp!A:A,1,FALSE)</f>
        <v>L5605</v>
      </c>
      <c r="AO308" s="357">
        <v>44526</v>
      </c>
      <c r="AQ308" s="588" t="str">
        <f t="shared" si="28"/>
        <v>5-4</v>
      </c>
      <c r="AR308" s="590" t="str">
        <f t="shared" si="29"/>
        <v/>
      </c>
      <c r="AS308" s="592" t="str">
        <f t="shared" si="30"/>
        <v/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22" t="str">
        <f>IFERROR(VLOOKUP(功能_33[[#This Row],[流程]],#REF!,1,FALSE),"")</f>
        <v/>
      </c>
    </row>
    <row r="309" spans="1:49" ht="14.25" customHeight="1" x14ac:dyDescent="0.3">
      <c r="C309" s="293" t="s">
        <v>102</v>
      </c>
      <c r="D309" s="293" t="s">
        <v>2945</v>
      </c>
      <c r="E309" s="292" t="s">
        <v>923</v>
      </c>
      <c r="F309" s="293" t="s">
        <v>924</v>
      </c>
      <c r="G309" s="293"/>
      <c r="H309" s="292" t="s">
        <v>492</v>
      </c>
      <c r="I309" s="292" t="s">
        <v>492</v>
      </c>
      <c r="J309" s="226" t="s">
        <v>3194</v>
      </c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3091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142</v>
      </c>
      <c r="AA309" s="300">
        <v>44539</v>
      </c>
      <c r="AB309" s="300">
        <v>44539</v>
      </c>
      <c r="AC309" s="300">
        <v>44539</v>
      </c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3191</v>
      </c>
      <c r="AM309" s="293" t="s">
        <v>3192</v>
      </c>
      <c r="AN309" s="293" t="str">
        <f>VLOOKUP(功能_33[[#This Row],[功能代號]],需二審tmp!A:A,1,FALSE)</f>
        <v>L5061</v>
      </c>
      <c r="AO309" s="357">
        <v>44526</v>
      </c>
      <c r="AQ309" s="588" t="str">
        <f t="shared" si="28"/>
        <v>5-4</v>
      </c>
      <c r="AR309" s="590" t="str">
        <f t="shared" si="29"/>
        <v/>
      </c>
      <c r="AS309" s="592" t="str">
        <f t="shared" si="30"/>
        <v/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22" t="str">
        <f>IFERROR(VLOOKUP(功能_33[[#This Row],[流程]],#REF!,1,FALSE),"")</f>
        <v/>
      </c>
    </row>
    <row r="310" spans="1:49" ht="14.25" customHeight="1" x14ac:dyDescent="0.3">
      <c r="C310" s="293" t="s">
        <v>102</v>
      </c>
      <c r="D310" s="293" t="s">
        <v>2945</v>
      </c>
      <c r="E310" s="292" t="s">
        <v>925</v>
      </c>
      <c r="F310" s="293" t="s">
        <v>926</v>
      </c>
      <c r="G310" s="293" t="s">
        <v>927</v>
      </c>
      <c r="H310" s="292" t="s">
        <v>492</v>
      </c>
      <c r="I310" s="292" t="s">
        <v>492</v>
      </c>
      <c r="J310" s="226" t="s">
        <v>3194</v>
      </c>
      <c r="K310" s="300">
        <v>44497</v>
      </c>
      <c r="L310" s="300">
        <v>44496</v>
      </c>
      <c r="M310" s="300">
        <v>44515</v>
      </c>
      <c r="N310" s="292" t="s">
        <v>7</v>
      </c>
      <c r="O310" s="292" t="s">
        <v>14</v>
      </c>
      <c r="P310" s="271" t="s">
        <v>3091</v>
      </c>
      <c r="T310" s="292"/>
      <c r="V310" s="292"/>
      <c r="W310" s="292"/>
      <c r="X310" s="293" t="str">
        <f>VLOOKUP(功能_33[[#This Row],[User]],SKL放款!A:G,7,FALSE)</f>
        <v>放款管理課</v>
      </c>
      <c r="Y310" s="300">
        <v>44515</v>
      </c>
      <c r="Z310" s="300" t="s">
        <v>142</v>
      </c>
      <c r="AA310" s="300">
        <v>44539</v>
      </c>
      <c r="AB310" s="300">
        <v>44539</v>
      </c>
      <c r="AC310" s="300">
        <v>44539</v>
      </c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張舜雯</v>
      </c>
      <c r="AH310" s="300"/>
      <c r="AI310" s="300"/>
      <c r="AJ310" s="293"/>
      <c r="AK310" s="300"/>
      <c r="AL310" s="292" t="s">
        <v>3191</v>
      </c>
      <c r="AM310" s="293" t="s">
        <v>3192</v>
      </c>
      <c r="AN310" s="293" t="str">
        <f>VLOOKUP(功能_33[[#This Row],[功能代號]],需二審tmp!A:A,1,FALSE)</f>
        <v>L5062</v>
      </c>
      <c r="AO310" s="357">
        <v>44526</v>
      </c>
      <c r="AQ310" s="588" t="str">
        <f t="shared" si="28"/>
        <v>5-4</v>
      </c>
      <c r="AR310" s="590" t="str">
        <f t="shared" si="29"/>
        <v/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22" t="str">
        <f>IFERROR(VLOOKUP(功能_33[[#This Row],[流程]],#REF!,1,FALSE),"")</f>
        <v/>
      </c>
    </row>
    <row r="311" spans="1:49" ht="14.25" customHeight="1" x14ac:dyDescent="0.3">
      <c r="C311" s="293" t="s">
        <v>102</v>
      </c>
      <c r="D311" s="293" t="s">
        <v>2945</v>
      </c>
      <c r="E311" s="292" t="s">
        <v>928</v>
      </c>
      <c r="F311" s="293" t="s">
        <v>929</v>
      </c>
      <c r="G311" s="293" t="s">
        <v>927</v>
      </c>
      <c r="H311" s="292" t="s">
        <v>492</v>
      </c>
      <c r="I311" s="292" t="s">
        <v>492</v>
      </c>
      <c r="J311" s="226" t="s">
        <v>3194</v>
      </c>
      <c r="K311" s="300">
        <v>44497</v>
      </c>
      <c r="L311" s="300">
        <v>44496</v>
      </c>
      <c r="M311" s="300">
        <v>44503</v>
      </c>
      <c r="N311" s="292" t="s">
        <v>7</v>
      </c>
      <c r="O311" s="292" t="s">
        <v>14</v>
      </c>
      <c r="P311" s="271" t="s">
        <v>3091</v>
      </c>
      <c r="T311" s="292"/>
      <c r="V311" s="292"/>
      <c r="W311" s="292"/>
      <c r="X311" s="293" t="str">
        <f>VLOOKUP(功能_33[[#This Row],[User]],SKL放款!A:G,7,FALSE)</f>
        <v>放款管理課</v>
      </c>
      <c r="Y311" s="300">
        <v>44503</v>
      </c>
      <c r="Z311" s="300" t="s">
        <v>2857</v>
      </c>
      <c r="AA311" s="300">
        <v>44539</v>
      </c>
      <c r="AB311" s="300">
        <v>44539</v>
      </c>
      <c r="AC311" s="300">
        <v>44539</v>
      </c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張舜雯</v>
      </c>
      <c r="AH311" s="300"/>
      <c r="AI311" s="300"/>
      <c r="AJ311" s="293"/>
      <c r="AK311" s="300"/>
      <c r="AL311" s="292" t="s">
        <v>3191</v>
      </c>
      <c r="AM311" s="293" t="s">
        <v>3192</v>
      </c>
      <c r="AN311" s="293" t="str">
        <f>VLOOKUP(功能_33[[#This Row],[功能代號]],需二審tmp!A:A,1,FALSE)</f>
        <v>L5606</v>
      </c>
      <c r="AO311" s="357">
        <v>44526</v>
      </c>
      <c r="AQ311" s="588" t="str">
        <f t="shared" si="28"/>
        <v>5-4</v>
      </c>
      <c r="AR311" s="590" t="str">
        <f t="shared" si="29"/>
        <v/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22" t="str">
        <f>IFERROR(VLOOKUP(功能_33[[#This Row],[流程]],#REF!,1,FALSE),"")</f>
        <v/>
      </c>
    </row>
    <row r="312" spans="1:49" ht="14.25" customHeight="1" x14ac:dyDescent="0.3">
      <c r="C312" s="293" t="s">
        <v>105</v>
      </c>
      <c r="D312" s="293" t="s">
        <v>930</v>
      </c>
      <c r="E312" s="292" t="s">
        <v>931</v>
      </c>
      <c r="F312" s="293" t="s">
        <v>932</v>
      </c>
      <c r="G312" s="293"/>
      <c r="H312" s="292" t="s">
        <v>202</v>
      </c>
      <c r="I312" s="292" t="s">
        <v>203</v>
      </c>
      <c r="J312" s="226" t="s">
        <v>933</v>
      </c>
      <c r="K312" s="300">
        <v>44502</v>
      </c>
      <c r="L312" s="300">
        <v>44503</v>
      </c>
      <c r="M312" s="300">
        <v>44537</v>
      </c>
      <c r="N312" s="292" t="s">
        <v>7</v>
      </c>
      <c r="O312" s="292" t="s">
        <v>28</v>
      </c>
      <c r="P312" s="271" t="s">
        <v>934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44533</v>
      </c>
      <c r="Z312" s="300">
        <v>44526</v>
      </c>
      <c r="AA312" s="300">
        <v>44526</v>
      </c>
      <c r="AB312" s="300">
        <v>44526</v>
      </c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>
        <v>44438</v>
      </c>
      <c r="AL312" s="292" t="s">
        <v>199</v>
      </c>
      <c r="AN312" s="293" t="str">
        <f>VLOOKUP(功能_33[[#This Row],[功能代號]],需二審tmp!A:A,1,FALSE)</f>
        <v>L8080</v>
      </c>
      <c r="AO312" s="357">
        <v>44526</v>
      </c>
      <c r="AQ312" s="588" t="str">
        <f t="shared" si="28"/>
        <v/>
      </c>
      <c r="AR312" s="590" t="str">
        <f t="shared" si="29"/>
        <v>8-1</v>
      </c>
      <c r="AS312" s="592" t="str">
        <f t="shared" si="30"/>
        <v/>
      </c>
      <c r="AT312" s="594" t="str">
        <f t="shared" si="31"/>
        <v/>
      </c>
      <c r="AU312" s="596" t="str">
        <f t="shared" si="32"/>
        <v/>
      </c>
      <c r="AV312" s="598" t="str">
        <f t="shared" si="33"/>
        <v/>
      </c>
      <c r="AW312" s="622" t="str">
        <f>IFERROR(VLOOKUP(功能_33[[#This Row],[流程]],#REF!,1,FALSE),"")</f>
        <v/>
      </c>
    </row>
    <row r="313" spans="1:49" ht="14.25" customHeight="1" x14ac:dyDescent="0.3">
      <c r="C313" s="293" t="s">
        <v>105</v>
      </c>
      <c r="D313" s="293" t="s">
        <v>930</v>
      </c>
      <c r="E313" s="292" t="s">
        <v>935</v>
      </c>
      <c r="F313" s="293" t="s">
        <v>936</v>
      </c>
      <c r="G313" s="293"/>
      <c r="H313" s="292" t="s">
        <v>202</v>
      </c>
      <c r="I313" s="292" t="s">
        <v>325</v>
      </c>
      <c r="J313" s="226" t="s">
        <v>933</v>
      </c>
      <c r="K313" s="300">
        <v>44502</v>
      </c>
      <c r="L313" s="300">
        <v>44503</v>
      </c>
      <c r="M313" s="300">
        <v>44503</v>
      </c>
      <c r="N313" s="292" t="s">
        <v>7</v>
      </c>
      <c r="O313" s="292" t="s">
        <v>28</v>
      </c>
      <c r="P313" s="271" t="s">
        <v>934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44533</v>
      </c>
      <c r="Z313" s="300" t="s">
        <v>205</v>
      </c>
      <c r="AA313" s="300">
        <v>44526</v>
      </c>
      <c r="AB313" s="300">
        <v>44526</v>
      </c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O313" s="357">
        <v>44526</v>
      </c>
      <c r="AQ313" s="588" t="str">
        <f t="shared" si="28"/>
        <v/>
      </c>
      <c r="AR313" s="590" t="str">
        <f t="shared" si="29"/>
        <v>8-1</v>
      </c>
      <c r="AS313" s="592" t="str">
        <f t="shared" si="30"/>
        <v/>
      </c>
      <c r="AT313" s="594" t="str">
        <f t="shared" si="31"/>
        <v/>
      </c>
      <c r="AU313" s="596" t="str">
        <f t="shared" si="32"/>
        <v/>
      </c>
      <c r="AV313" s="598" t="str">
        <f t="shared" si="33"/>
        <v/>
      </c>
      <c r="AW313" s="622" t="str">
        <f>IFERROR(VLOOKUP(功能_33[[#This Row],[流程]],#REF!,1,FALSE),"")</f>
        <v/>
      </c>
    </row>
    <row r="314" spans="1:49" ht="14.25" customHeight="1" x14ac:dyDescent="0.3">
      <c r="A314" s="618">
        <v>44547</v>
      </c>
      <c r="C314" s="293" t="s">
        <v>105</v>
      </c>
      <c r="D314" s="439" t="s">
        <v>2974</v>
      </c>
      <c r="E314" s="292" t="s">
        <v>937</v>
      </c>
      <c r="F314" s="293" t="s">
        <v>938</v>
      </c>
      <c r="G314" s="293"/>
      <c r="H314" s="292" t="s">
        <v>145</v>
      </c>
      <c r="I314" s="292" t="s">
        <v>145</v>
      </c>
      <c r="J314" s="299" t="s">
        <v>933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934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3059</v>
      </c>
      <c r="AA314" s="300"/>
      <c r="AB314" s="300"/>
      <c r="AC314" s="300"/>
      <c r="AD314" s="300"/>
      <c r="AE314" s="300"/>
      <c r="AF314" s="356"/>
      <c r="AG314" s="300" t="str">
        <f>IFERROR(IF(VLOOKUP(功能_33[[#This Row],[功能代號]],E:Q,11,FALSE)=0,"",VLOOKUP(功能_33[[#This Row],[功能代號]],E:Q,11,FALSE)),"")</f>
        <v>施美娟</v>
      </c>
      <c r="AH314" s="300"/>
      <c r="AI314" s="300"/>
      <c r="AJ314" s="293"/>
      <c r="AK314" s="300"/>
      <c r="AL314" s="292" t="s">
        <v>199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22" t="str">
        <f>IFERROR(VLOOKUP(功能_33[[#This Row],[流程]],#REF!,1,FALSE),"")</f>
        <v/>
      </c>
    </row>
    <row r="315" spans="1:49" ht="14.25" customHeight="1" x14ac:dyDescent="0.3">
      <c r="A315" s="618">
        <v>44547</v>
      </c>
      <c r="C315" s="293" t="s">
        <v>105</v>
      </c>
      <c r="D315" s="439" t="s">
        <v>2974</v>
      </c>
      <c r="E315" s="292" t="s">
        <v>939</v>
      </c>
      <c r="F315" s="293" t="s">
        <v>940</v>
      </c>
      <c r="G315" s="293" t="s">
        <v>941</v>
      </c>
      <c r="H315" s="292" t="s">
        <v>145</v>
      </c>
      <c r="I315" s="292" t="s">
        <v>145</v>
      </c>
      <c r="J315" s="299" t="s">
        <v>933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934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3059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22" t="str">
        <f>IFERROR(VLOOKUP(功能_33[[#This Row],[流程]],#REF!,1,FALSE),"")</f>
        <v/>
      </c>
    </row>
    <row r="316" spans="1:49" ht="14.25" customHeight="1" x14ac:dyDescent="0.3">
      <c r="A316" s="618">
        <v>44547</v>
      </c>
      <c r="C316" s="293" t="s">
        <v>105</v>
      </c>
      <c r="D316" s="439" t="s">
        <v>2974</v>
      </c>
      <c r="E316" s="292" t="s">
        <v>942</v>
      </c>
      <c r="F316" s="293" t="s">
        <v>943</v>
      </c>
      <c r="G316" s="293" t="s">
        <v>944</v>
      </c>
      <c r="H316" s="292" t="s">
        <v>145</v>
      </c>
      <c r="I316" s="292" t="s">
        <v>145</v>
      </c>
      <c r="J316" s="299" t="s">
        <v>933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934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3059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22" t="str">
        <f>IFERROR(VLOOKUP(功能_33[[#This Row],[流程]],#REF!,1,FALSE),"")</f>
        <v/>
      </c>
    </row>
    <row r="317" spans="1:49" ht="14.25" customHeight="1" x14ac:dyDescent="0.3">
      <c r="A317" s="618">
        <v>44547</v>
      </c>
      <c r="C317" s="293" t="s">
        <v>105</v>
      </c>
      <c r="D317" s="439" t="s">
        <v>2974</v>
      </c>
      <c r="E317" s="292" t="s">
        <v>945</v>
      </c>
      <c r="F317" s="293" t="s">
        <v>946</v>
      </c>
      <c r="G317" s="293"/>
      <c r="H317" s="292" t="s">
        <v>145</v>
      </c>
      <c r="I317" s="292" t="s">
        <v>145</v>
      </c>
      <c r="J317" s="299" t="s">
        <v>933</v>
      </c>
      <c r="K317" s="300">
        <v>44524</v>
      </c>
      <c r="L317" s="300">
        <v>44526</v>
      </c>
      <c r="M317" s="300"/>
      <c r="N317" s="292" t="s">
        <v>7</v>
      </c>
      <c r="O317" s="292" t="s">
        <v>28</v>
      </c>
      <c r="P317" s="271" t="s">
        <v>934</v>
      </c>
      <c r="T317" s="292"/>
      <c r="V317" s="292"/>
      <c r="W317" s="292"/>
      <c r="X317" s="293" t="str">
        <f>VLOOKUP(功能_33[[#This Row],[User]],SKL放款!A:G,7,FALSE)</f>
        <v>放款審查課</v>
      </c>
      <c r="Y317" s="300">
        <v>44537</v>
      </c>
      <c r="Z317" s="300" t="s">
        <v>3059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施美娟</v>
      </c>
      <c r="AH317" s="300"/>
      <c r="AI317" s="300"/>
      <c r="AJ317" s="293"/>
      <c r="AK317" s="300"/>
      <c r="AL317" s="292" t="s">
        <v>199</v>
      </c>
      <c r="AN317" s="293" t="e">
        <f>VLOOKUP(功能_33[[#This Row],[功能代號]],需二審tmp!A:A,1,FALSE)</f>
        <v>#N/A</v>
      </c>
      <c r="AQ317" s="588" t="str">
        <f t="shared" si="28"/>
        <v/>
      </c>
      <c r="AR317" s="590" t="str">
        <f t="shared" si="29"/>
        <v/>
      </c>
      <c r="AS317" s="592" t="str">
        <f t="shared" si="30"/>
        <v/>
      </c>
      <c r="AT317" s="594" t="str">
        <f t="shared" si="31"/>
        <v>8-1</v>
      </c>
      <c r="AU317" s="596" t="str">
        <f t="shared" si="32"/>
        <v/>
      </c>
      <c r="AV317" s="598" t="str">
        <f t="shared" si="33"/>
        <v/>
      </c>
      <c r="AW317" s="622" t="str">
        <f>IFERROR(VLOOKUP(功能_33[[#This Row],[流程]],#REF!,1,FALSE),"")</f>
        <v/>
      </c>
    </row>
    <row r="318" spans="1:49" ht="14.25" customHeight="1" x14ac:dyDescent="0.3">
      <c r="A318" s="618">
        <v>44547</v>
      </c>
      <c r="C318" s="293" t="s">
        <v>105</v>
      </c>
      <c r="D318" s="439" t="s">
        <v>2974</v>
      </c>
      <c r="E318" s="292" t="s">
        <v>945</v>
      </c>
      <c r="F318" s="293" t="s">
        <v>946</v>
      </c>
      <c r="G318" s="293"/>
      <c r="H318" s="292" t="s">
        <v>145</v>
      </c>
      <c r="I318" s="292" t="s">
        <v>145</v>
      </c>
      <c r="J318" s="299" t="s">
        <v>933</v>
      </c>
      <c r="K318" s="300">
        <v>44524</v>
      </c>
      <c r="L318" s="300">
        <v>44526</v>
      </c>
      <c r="M318" s="300"/>
      <c r="N318" s="292" t="s">
        <v>7</v>
      </c>
      <c r="O318" s="292" t="s">
        <v>28</v>
      </c>
      <c r="P318" s="271" t="s">
        <v>934</v>
      </c>
      <c r="T318" s="292"/>
      <c r="V318" s="292"/>
      <c r="W318" s="292"/>
      <c r="X318" s="293" t="str">
        <f>VLOOKUP(功能_33[[#This Row],[User]],SKL放款!A:G,7,FALSE)</f>
        <v>放款審查課</v>
      </c>
      <c r="Y318" s="300">
        <v>44537</v>
      </c>
      <c r="Z318" s="300" t="s">
        <v>3059</v>
      </c>
      <c r="AA318" s="300"/>
      <c r="AB318" s="300"/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施美娟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Q318" s="588" t="str">
        <f t="shared" si="28"/>
        <v/>
      </c>
      <c r="AR318" s="590" t="str">
        <f t="shared" si="29"/>
        <v/>
      </c>
      <c r="AS318" s="592" t="str">
        <f t="shared" si="30"/>
        <v/>
      </c>
      <c r="AT318" s="594" t="str">
        <f t="shared" si="31"/>
        <v>8-1</v>
      </c>
      <c r="AU318" s="596" t="str">
        <f t="shared" si="32"/>
        <v/>
      </c>
      <c r="AV318" s="598" t="str">
        <f t="shared" si="33"/>
        <v/>
      </c>
      <c r="AW318" s="622" t="str">
        <f>IFERROR(VLOOKUP(功能_33[[#This Row],[流程]],#REF!,1,FALSE),"")</f>
        <v/>
      </c>
    </row>
    <row r="319" spans="1:49" ht="14.25" customHeight="1" x14ac:dyDescent="0.3">
      <c r="C319" s="293" t="s">
        <v>105</v>
      </c>
      <c r="D319" s="293" t="s">
        <v>947</v>
      </c>
      <c r="E319" s="292" t="s">
        <v>948</v>
      </c>
      <c r="F319" s="293" t="s">
        <v>949</v>
      </c>
      <c r="G319" s="293"/>
      <c r="H319" s="292" t="s">
        <v>202</v>
      </c>
      <c r="I319" s="292" t="s">
        <v>325</v>
      </c>
      <c r="J319" s="299" t="s">
        <v>933</v>
      </c>
      <c r="K319" s="300">
        <v>44503</v>
      </c>
      <c r="L319" s="300">
        <v>44503</v>
      </c>
      <c r="M319" s="300">
        <v>44533</v>
      </c>
      <c r="N319" s="292" t="s">
        <v>7</v>
      </c>
      <c r="O319" s="292" t="s">
        <v>22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2857</v>
      </c>
      <c r="AA319" s="283">
        <v>44543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許慧玉</v>
      </c>
      <c r="AH319" s="300"/>
      <c r="AI319" s="300"/>
      <c r="AJ319" s="293"/>
      <c r="AK319" s="300"/>
      <c r="AM319" s="293" t="s">
        <v>950</v>
      </c>
      <c r="AN319" s="293" t="str">
        <f>VLOOKUP(功能_33[[#This Row],[功能代號]],需二審tmp!A:A,1,FALSE)</f>
        <v>L8701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8-7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22" t="str">
        <f>IFERROR(VLOOKUP(功能_33[[#This Row],[流程]],#REF!,1,FALSE),"")</f>
        <v/>
      </c>
    </row>
    <row r="320" spans="1:49" ht="14.25" customHeight="1" x14ac:dyDescent="0.3">
      <c r="C320" s="293" t="s">
        <v>105</v>
      </c>
      <c r="D320" s="293" t="s">
        <v>951</v>
      </c>
      <c r="E320" s="292" t="s">
        <v>952</v>
      </c>
      <c r="F320" s="293" t="s">
        <v>953</v>
      </c>
      <c r="G320" s="293"/>
      <c r="H320" s="292" t="s">
        <v>202</v>
      </c>
      <c r="I320" s="292" t="s">
        <v>325</v>
      </c>
      <c r="J320" s="226" t="s">
        <v>933</v>
      </c>
      <c r="K320" s="300">
        <v>44498</v>
      </c>
      <c r="L320" s="300">
        <v>44498</v>
      </c>
      <c r="M320" s="300">
        <v>44498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2857</v>
      </c>
      <c r="AA320" s="300">
        <v>44498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e">
        <f>VLOOKUP(功能_33[[#This Row],[功能代號]],需二審tmp!A:A,1,FALSE)</f>
        <v>#N/A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22" t="str">
        <f>IFERROR(VLOOKUP(功能_33[[#This Row],[流程]],#REF!,1,FALSE),"")</f>
        <v/>
      </c>
    </row>
    <row r="321" spans="3:49" ht="14.25" customHeight="1" x14ac:dyDescent="0.3">
      <c r="C321" s="293" t="s">
        <v>105</v>
      </c>
      <c r="D321" s="293" t="s">
        <v>951</v>
      </c>
      <c r="E321" s="292" t="s">
        <v>954</v>
      </c>
      <c r="F321" s="293" t="s">
        <v>955</v>
      </c>
      <c r="G321" s="293"/>
      <c r="H321" s="292" t="s">
        <v>202</v>
      </c>
      <c r="I321" s="292" t="s">
        <v>325</v>
      </c>
      <c r="J321" s="226" t="s">
        <v>933</v>
      </c>
      <c r="K321" s="300">
        <v>44498</v>
      </c>
      <c r="L321" s="300">
        <v>44498</v>
      </c>
      <c r="M321" s="300">
        <v>44533</v>
      </c>
      <c r="N321" s="292" t="s">
        <v>12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44533</v>
      </c>
      <c r="Z321" s="300" t="s">
        <v>2857</v>
      </c>
      <c r="AA321" s="223" t="s">
        <v>3187</v>
      </c>
      <c r="AB321" s="300">
        <v>44539</v>
      </c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L321" s="304" t="s">
        <v>956</v>
      </c>
      <c r="AM321" s="305" t="s">
        <v>957</v>
      </c>
      <c r="AN321" s="293" t="str">
        <f>VLOOKUP(功能_33[[#This Row],[功能代號]],需二審tmp!A:A,1,FALSE)</f>
        <v>L8201</v>
      </c>
      <c r="AO321" s="357">
        <v>44533</v>
      </c>
      <c r="AQ321" s="588" t="str">
        <f t="shared" si="28"/>
        <v/>
      </c>
      <c r="AR321" s="590" t="str">
        <f t="shared" si="29"/>
        <v>8-2</v>
      </c>
      <c r="AS321" s="592" t="str">
        <f t="shared" si="30"/>
        <v/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22" t="str">
        <f>IFERROR(VLOOKUP(功能_33[[#This Row],[流程]],#REF!,1,FALSE),"")</f>
        <v/>
      </c>
    </row>
    <row r="322" spans="3:49" ht="14.25" customHeight="1" x14ac:dyDescent="0.3">
      <c r="C322" s="293" t="s">
        <v>105</v>
      </c>
      <c r="D322" s="293" t="s">
        <v>951</v>
      </c>
      <c r="E322" s="292" t="s">
        <v>958</v>
      </c>
      <c r="F322" s="293" t="s">
        <v>959</v>
      </c>
      <c r="G322" s="293"/>
      <c r="H322" s="292" t="s">
        <v>202</v>
      </c>
      <c r="I322" s="292" t="s">
        <v>325</v>
      </c>
      <c r="J322" s="226" t="s">
        <v>933</v>
      </c>
      <c r="K322" s="300">
        <v>44498</v>
      </c>
      <c r="L322" s="300">
        <v>44498</v>
      </c>
      <c r="M322" s="300">
        <v>44533</v>
      </c>
      <c r="N322" s="292" t="s">
        <v>7</v>
      </c>
      <c r="O322" s="292" t="s">
        <v>24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2857</v>
      </c>
      <c r="AA322" s="223" t="s">
        <v>3187</v>
      </c>
      <c r="AB322" s="300"/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邵淑微</v>
      </c>
      <c r="AH322" s="300"/>
      <c r="AI322" s="300"/>
      <c r="AJ322" s="293"/>
      <c r="AK322" s="300"/>
      <c r="AL322" s="292" t="s">
        <v>199</v>
      </c>
      <c r="AN322" s="293" t="str">
        <f>VLOOKUP(功能_33[[#This Row],[功能代號]],需二審tmp!A:A,1,FALSE)</f>
        <v>L8924</v>
      </c>
      <c r="AO322" s="357">
        <v>44533</v>
      </c>
      <c r="AQ322" s="588" t="str">
        <f t="shared" si="28"/>
        <v/>
      </c>
      <c r="AR322" s="590" t="str">
        <f t="shared" si="29"/>
        <v/>
      </c>
      <c r="AS322" s="592" t="str">
        <f t="shared" si="30"/>
        <v>8-2</v>
      </c>
      <c r="AT322" s="594" t="str">
        <f t="shared" si="31"/>
        <v/>
      </c>
      <c r="AU322" s="596" t="str">
        <f t="shared" si="32"/>
        <v/>
      </c>
      <c r="AV322" s="598" t="str">
        <f t="shared" si="33"/>
        <v/>
      </c>
      <c r="AW322" s="622" t="str">
        <f>IFERROR(VLOOKUP(功能_33[[#This Row],[流程]],#REF!,1,FALSE),"")</f>
        <v/>
      </c>
    </row>
    <row r="323" spans="3:49" ht="14.25" customHeight="1" x14ac:dyDescent="0.3">
      <c r="C323" s="293" t="s">
        <v>105</v>
      </c>
      <c r="D323" s="293" t="s">
        <v>951</v>
      </c>
      <c r="E323" s="292" t="s">
        <v>960</v>
      </c>
      <c r="F323" s="293" t="s">
        <v>961</v>
      </c>
      <c r="G323" s="293"/>
      <c r="H323" s="292" t="s">
        <v>202</v>
      </c>
      <c r="I323" s="292" t="s">
        <v>325</v>
      </c>
      <c r="J323" s="226" t="s">
        <v>933</v>
      </c>
      <c r="K323" s="300">
        <v>44498</v>
      </c>
      <c r="L323" s="300">
        <v>44498</v>
      </c>
      <c r="M323" s="300">
        <v>44537</v>
      </c>
      <c r="N323" s="292" t="s">
        <v>7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44537</v>
      </c>
      <c r="Z323" s="300" t="s">
        <v>2857</v>
      </c>
      <c r="AA323" s="223" t="s">
        <v>3187</v>
      </c>
      <c r="AB323" s="300">
        <v>44539</v>
      </c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M323" s="289" t="s">
        <v>962</v>
      </c>
      <c r="AN323" s="293" t="str">
        <f>VLOOKUP(功能_33[[#This Row],[功能代號]],需二審tmp!A:A,1,FALSE)</f>
        <v>L8202</v>
      </c>
      <c r="AO323" s="357">
        <v>44533</v>
      </c>
      <c r="AQ323" s="588" t="str">
        <f t="shared" si="28"/>
        <v/>
      </c>
      <c r="AR323" s="590" t="str">
        <f t="shared" si="29"/>
        <v>8-2</v>
      </c>
      <c r="AS323" s="592" t="str">
        <f t="shared" si="30"/>
        <v/>
      </c>
      <c r="AT323" s="594" t="str">
        <f t="shared" si="31"/>
        <v/>
      </c>
      <c r="AU323" s="596" t="str">
        <f t="shared" si="32"/>
        <v/>
      </c>
      <c r="AV323" s="598" t="str">
        <f t="shared" si="33"/>
        <v/>
      </c>
      <c r="AW323" s="622" t="str">
        <f>IFERROR(VLOOKUP(功能_33[[#This Row],[流程]],#REF!,1,FALSE),"")</f>
        <v/>
      </c>
    </row>
    <row r="324" spans="3:49" ht="14.25" customHeight="1" x14ac:dyDescent="0.3">
      <c r="C324" s="293" t="s">
        <v>105</v>
      </c>
      <c r="D324" s="293" t="s">
        <v>951</v>
      </c>
      <c r="E324" s="292" t="s">
        <v>963</v>
      </c>
      <c r="F324" s="293" t="s">
        <v>964</v>
      </c>
      <c r="G324" s="293"/>
      <c r="H324" s="292" t="s">
        <v>202</v>
      </c>
      <c r="I324" s="292" t="s">
        <v>325</v>
      </c>
      <c r="J324" s="226" t="s">
        <v>933</v>
      </c>
      <c r="K324" s="300">
        <v>44498</v>
      </c>
      <c r="L324" s="300">
        <v>44498</v>
      </c>
      <c r="M324" s="300">
        <v>44498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205</v>
      </c>
      <c r="AA324" s="300">
        <v>44498</v>
      </c>
      <c r="AB324" s="300">
        <v>44498</v>
      </c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965</v>
      </c>
      <c r="AM324" s="305" t="s">
        <v>966</v>
      </c>
      <c r="AN324" s="293" t="e">
        <f>VLOOKUP(功能_33[[#This Row],[功能代號]],需二審tmp!A:A,1,FALSE)</f>
        <v>#N/A</v>
      </c>
      <c r="AO324" s="357">
        <v>44533</v>
      </c>
      <c r="AQ324" s="588" t="str">
        <f t="shared" ref="AQ324:AQ387" si="34">IF(COUNTA(AC324)=1,LEFT(D324,3),"")</f>
        <v/>
      </c>
      <c r="AR324" s="590" t="str">
        <f t="shared" ref="AR324:AR387" si="35">IF(AND(COUNTA(L324)=1,COUNTA(M324)=1,COUNTA(Y324)=1,COUNTA(AB324)=1,COUNTA(AC324)=0),LEFT(D324,3),"")</f>
        <v>8-2</v>
      </c>
      <c r="AS324" s="592" t="str">
        <f t="shared" ref="AS324:AS387" si="36">IF(AND(COUNTA(L324)=1,COUNTA(M324)=1,COUNTA(Y324)=1,COUNTA(AB324)=0,COUNTA(AC324)=0),LEFT(D324,3),"")</f>
        <v/>
      </c>
      <c r="AT324" s="594" t="str">
        <f t="shared" ref="AT324:AT387" si="37">IF(AND(COUNTA(M324)=0,COUNTA(Y324)=1),LEFT(D324,3),"")</f>
        <v/>
      </c>
      <c r="AU324" s="596" t="str">
        <f t="shared" ref="AU324:AU387" si="38">IF(AND(COUNTA(M324)=1,COUNTA(Y324)=0),LEFT(D324,3),"")</f>
        <v/>
      </c>
      <c r="AV324" s="598" t="str">
        <f t="shared" ref="AV324:AV387" si="39">IF(AND(COUNTA(M324)=0,COUNTA(Y324)=0),LEFT(D324,3),"")</f>
        <v/>
      </c>
      <c r="AW324" s="622" t="str">
        <f>IFERROR(VLOOKUP(功能_33[[#This Row],[流程]],#REF!,1,FALSE),"")</f>
        <v/>
      </c>
    </row>
    <row r="325" spans="3:49" ht="14.25" customHeight="1" x14ac:dyDescent="0.3">
      <c r="C325" s="293" t="s">
        <v>105</v>
      </c>
      <c r="D325" s="293" t="s">
        <v>951</v>
      </c>
      <c r="E325" s="292" t="s">
        <v>967</v>
      </c>
      <c r="F325" s="293" t="s">
        <v>966</v>
      </c>
      <c r="G325" s="293"/>
      <c r="H325" s="292" t="s">
        <v>202</v>
      </c>
      <c r="I325" s="292" t="s">
        <v>325</v>
      </c>
      <c r="J325" s="226" t="s">
        <v>933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24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2857</v>
      </c>
      <c r="AA325" s="223" t="s">
        <v>3187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邵淑微</v>
      </c>
      <c r="AH325" s="300"/>
      <c r="AI325" s="300"/>
      <c r="AJ325" s="293"/>
      <c r="AK325" s="300"/>
      <c r="AL325" s="304" t="s">
        <v>965</v>
      </c>
      <c r="AM325" s="305" t="s">
        <v>966</v>
      </c>
      <c r="AN325" s="293" t="str">
        <f>VLOOKUP(功能_33[[#This Row],[功能代號]],需二審tmp!A:A,1,FALSE)</f>
        <v>L8203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22" t="str">
        <f>IFERROR(VLOOKUP(功能_33[[#This Row],[流程]],#REF!,1,FALSE),"")</f>
        <v/>
      </c>
    </row>
    <row r="326" spans="3:49" ht="14.25" customHeight="1" x14ac:dyDescent="0.3">
      <c r="C326" s="293" t="s">
        <v>105</v>
      </c>
      <c r="D326" s="293" t="s">
        <v>951</v>
      </c>
      <c r="E326" s="292" t="s">
        <v>968</v>
      </c>
      <c r="F326" s="293" t="s">
        <v>969</v>
      </c>
      <c r="G326" s="293"/>
      <c r="H326" s="292" t="s">
        <v>202</v>
      </c>
      <c r="I326" s="292" t="s">
        <v>325</v>
      </c>
      <c r="J326" s="226" t="s">
        <v>933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11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2857</v>
      </c>
      <c r="AA326" s="300" t="s">
        <v>3092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蔡珮瑜</v>
      </c>
      <c r="AH326" s="300"/>
      <c r="AI326" s="300"/>
      <c r="AJ326" s="293"/>
      <c r="AK326" s="300"/>
      <c r="AL326" s="304" t="s">
        <v>970</v>
      </c>
      <c r="AM326" s="305" t="s">
        <v>971</v>
      </c>
      <c r="AN326" s="293" t="str">
        <f>VLOOKUP(功能_33[[#This Row],[功能代號]],需二審tmp!A:A,1,FALSE)</f>
        <v>L8923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22" t="str">
        <f>IFERROR(VLOOKUP(功能_33[[#This Row],[流程]],#REF!,1,FALSE),"")</f>
        <v/>
      </c>
    </row>
    <row r="327" spans="3:49" ht="14.25" customHeight="1" x14ac:dyDescent="0.3">
      <c r="C327" s="293" t="s">
        <v>105</v>
      </c>
      <c r="D327" s="293" t="s">
        <v>951</v>
      </c>
      <c r="E327" s="292" t="s">
        <v>972</v>
      </c>
      <c r="F327" s="293" t="s">
        <v>973</v>
      </c>
      <c r="G327" s="293"/>
      <c r="H327" s="292" t="s">
        <v>202</v>
      </c>
      <c r="I327" s="292" t="s">
        <v>325</v>
      </c>
      <c r="J327" s="226" t="s">
        <v>933</v>
      </c>
      <c r="K327" s="300">
        <v>44498</v>
      </c>
      <c r="L327" s="300">
        <v>44498</v>
      </c>
      <c r="M327" s="300">
        <v>44533</v>
      </c>
      <c r="N327" s="292" t="s">
        <v>12</v>
      </c>
      <c r="O327" s="292" t="s">
        <v>181</v>
      </c>
      <c r="P327" s="271" t="s">
        <v>14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142</v>
      </c>
      <c r="AA327" s="300" t="s">
        <v>3092</v>
      </c>
      <c r="AB327" s="300"/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陳政皓</v>
      </c>
      <c r="AH327" s="300"/>
      <c r="AI327" s="300"/>
      <c r="AJ327" s="293"/>
      <c r="AK327" s="300">
        <v>44482</v>
      </c>
      <c r="AL327" s="304" t="s">
        <v>970</v>
      </c>
      <c r="AM327" s="305" t="s">
        <v>971</v>
      </c>
      <c r="AN327" s="293" t="str">
        <f>VLOOKUP(功能_33[[#This Row],[功能代號]],需二審tmp!A:A,1,FALSE)</f>
        <v>L8204</v>
      </c>
      <c r="AO327" s="357">
        <v>44533</v>
      </c>
      <c r="AQ327" s="588" t="str">
        <f t="shared" si="34"/>
        <v/>
      </c>
      <c r="AR327" s="590" t="str">
        <f t="shared" si="35"/>
        <v/>
      </c>
      <c r="AS327" s="592" t="str">
        <f t="shared" si="36"/>
        <v>8-2</v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22" t="str">
        <f>IFERROR(VLOOKUP(功能_33[[#This Row],[流程]],#REF!,1,FALSE),"")</f>
        <v/>
      </c>
    </row>
    <row r="328" spans="3:49" ht="14.25" customHeight="1" x14ac:dyDescent="0.3">
      <c r="C328" s="293" t="s">
        <v>105</v>
      </c>
      <c r="D328" s="293" t="s">
        <v>951</v>
      </c>
      <c r="E328" s="292" t="s">
        <v>2949</v>
      </c>
      <c r="F328" s="293" t="s">
        <v>2950</v>
      </c>
      <c r="G328" s="293" t="s">
        <v>2951</v>
      </c>
      <c r="H328" s="292" t="s">
        <v>202</v>
      </c>
      <c r="I328" s="292" t="s">
        <v>325</v>
      </c>
      <c r="J328" s="226" t="s">
        <v>933</v>
      </c>
      <c r="K328" s="300">
        <v>44498</v>
      </c>
      <c r="L328" s="300">
        <v>44498</v>
      </c>
      <c r="M328" s="300">
        <v>44533</v>
      </c>
      <c r="N328" s="292" t="s">
        <v>12</v>
      </c>
      <c r="O328" s="292" t="s">
        <v>181</v>
      </c>
      <c r="P328" s="271" t="s">
        <v>14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2915</v>
      </c>
      <c r="AA328" s="300" t="s">
        <v>3092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陳政皓</v>
      </c>
      <c r="AH328" s="300"/>
      <c r="AI328" s="300"/>
      <c r="AJ328" s="293"/>
      <c r="AK328" s="300">
        <v>44482</v>
      </c>
      <c r="AL328" s="304" t="s">
        <v>970</v>
      </c>
      <c r="AM328" s="305" t="s">
        <v>971</v>
      </c>
      <c r="AN328" s="293" t="e">
        <f>VLOOKUP(功能_33[[#This Row],[功能代號]],需二審tmp!A:A,1,FALSE)</f>
        <v>#N/A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8-2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22" t="str">
        <f>IFERROR(VLOOKUP(功能_33[[#This Row],[流程]],#REF!,1,FALSE),"")</f>
        <v/>
      </c>
    </row>
    <row r="329" spans="3:49" ht="14.25" customHeight="1" x14ac:dyDescent="0.3">
      <c r="C329" s="293" t="s">
        <v>102</v>
      </c>
      <c r="D329" s="293" t="s">
        <v>2971</v>
      </c>
      <c r="E329" s="292" t="s">
        <v>974</v>
      </c>
      <c r="F329" s="293" t="s">
        <v>975</v>
      </c>
      <c r="G329" s="293"/>
      <c r="H329" s="292" t="s">
        <v>202</v>
      </c>
      <c r="I329" s="292" t="s">
        <v>213</v>
      </c>
      <c r="J329" s="299" t="s">
        <v>978</v>
      </c>
      <c r="K329" s="300">
        <v>44524</v>
      </c>
      <c r="L329" s="300">
        <v>44524</v>
      </c>
      <c r="M329" s="300">
        <v>44540</v>
      </c>
      <c r="N329" s="292" t="s">
        <v>12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>
        <v>44531</v>
      </c>
      <c r="AA329" s="300">
        <v>44531</v>
      </c>
      <c r="AB329" s="300">
        <v>44531</v>
      </c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N329" s="293" t="e">
        <f>VLOOKUP(功能_33[[#This Row],[功能代號]],需二審tmp!A:A,1,FALSE)</f>
        <v>#N/A</v>
      </c>
      <c r="AO329" s="357">
        <v>44533</v>
      </c>
      <c r="AQ329" s="588" t="str">
        <f t="shared" si="34"/>
        <v/>
      </c>
      <c r="AR329" s="590" t="str">
        <f t="shared" si="35"/>
        <v>5-1</v>
      </c>
      <c r="AS329" s="592" t="str">
        <f t="shared" si="36"/>
        <v/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22" t="str">
        <f>IFERROR(VLOOKUP(功能_33[[#This Row],[流程]],#REF!,1,FALSE),"")</f>
        <v/>
      </c>
    </row>
    <row r="330" spans="3:49" ht="14.25" customHeight="1" x14ac:dyDescent="0.3">
      <c r="C330" s="293" t="s">
        <v>102</v>
      </c>
      <c r="D330" s="293" t="s">
        <v>2943</v>
      </c>
      <c r="E330" s="292" t="s">
        <v>976</v>
      </c>
      <c r="F330" s="271" t="s">
        <v>977</v>
      </c>
      <c r="G330" s="271"/>
      <c r="H330" s="292" t="s">
        <v>202</v>
      </c>
      <c r="I330" s="292" t="s">
        <v>325</v>
      </c>
      <c r="J330" s="299" t="s">
        <v>3054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2857</v>
      </c>
      <c r="AA330" s="223" t="s">
        <v>3188</v>
      </c>
      <c r="AB330" s="300">
        <v>44539</v>
      </c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L5982</v>
      </c>
      <c r="AO330" s="357">
        <v>44533</v>
      </c>
      <c r="AQ330" s="588" t="str">
        <f t="shared" si="34"/>
        <v/>
      </c>
      <c r="AR330" s="590" t="str">
        <f t="shared" si="35"/>
        <v>5-7</v>
      </c>
      <c r="AS330" s="592" t="str">
        <f t="shared" si="36"/>
        <v/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22" t="str">
        <f>IFERROR(VLOOKUP(功能_33[[#This Row],[流程]],#REF!,1,FALSE),"")</f>
        <v/>
      </c>
    </row>
    <row r="331" spans="3:49" ht="14.25" customHeight="1" x14ac:dyDescent="0.3">
      <c r="C331" s="293" t="s">
        <v>102</v>
      </c>
      <c r="D331" s="293" t="s">
        <v>2943</v>
      </c>
      <c r="E331" s="292" t="s">
        <v>979</v>
      </c>
      <c r="F331" s="293" t="s">
        <v>980</v>
      </c>
      <c r="G331" s="293"/>
      <c r="H331" s="292" t="s">
        <v>202</v>
      </c>
      <c r="I331" s="292" t="s">
        <v>325</v>
      </c>
      <c r="J331" s="299" t="s">
        <v>978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2857</v>
      </c>
      <c r="AA331" s="223" t="s">
        <v>3188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L5812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22" t="str">
        <f>IFERROR(VLOOKUP(功能_33[[#This Row],[流程]],#REF!,1,FALSE),"")</f>
        <v/>
      </c>
    </row>
    <row r="332" spans="3:49" ht="14.25" customHeight="1" x14ac:dyDescent="0.3">
      <c r="C332" s="293" t="s">
        <v>102</v>
      </c>
      <c r="D332" s="293" t="s">
        <v>2943</v>
      </c>
      <c r="E332" s="292" t="s">
        <v>981</v>
      </c>
      <c r="F332" s="293" t="s">
        <v>982</v>
      </c>
      <c r="G332" s="293"/>
      <c r="H332" s="292" t="s">
        <v>202</v>
      </c>
      <c r="I332" s="292" t="s">
        <v>325</v>
      </c>
      <c r="J332" s="299" t="s">
        <v>978</v>
      </c>
      <c r="K332" s="300">
        <v>44503</v>
      </c>
      <c r="L332" s="300">
        <v>44503</v>
      </c>
      <c r="M332" s="300">
        <v>44533</v>
      </c>
      <c r="N332" s="292" t="s">
        <v>8</v>
      </c>
      <c r="O332" s="292" t="s">
        <v>24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2857</v>
      </c>
      <c r="AA332" s="223" t="s">
        <v>3188</v>
      </c>
      <c r="AB332" s="300">
        <v>44539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邵淑微</v>
      </c>
      <c r="AH332" s="300"/>
      <c r="AI332" s="300"/>
      <c r="AJ332" s="293"/>
      <c r="AK332" s="300"/>
      <c r="AL332" s="292" t="s">
        <v>199</v>
      </c>
      <c r="AN332" s="293" t="str">
        <f>VLOOKUP(功能_33[[#This Row],[功能代號]],需二審tmp!A:A,1,FALSE)</f>
        <v>L5811</v>
      </c>
      <c r="AO332" s="357">
        <v>44533</v>
      </c>
      <c r="AQ332" s="588" t="str">
        <f t="shared" si="34"/>
        <v/>
      </c>
      <c r="AR332" s="590" t="str">
        <f t="shared" si="35"/>
        <v>5-7</v>
      </c>
      <c r="AS332" s="592" t="str">
        <f t="shared" si="36"/>
        <v/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22" t="str">
        <f>IFERROR(VLOOKUP(功能_33[[#This Row],[流程]],#REF!,1,FALSE),"")</f>
        <v/>
      </c>
    </row>
    <row r="333" spans="3:49" ht="14.25" customHeight="1" x14ac:dyDescent="0.3">
      <c r="C333" s="293" t="s">
        <v>102</v>
      </c>
      <c r="D333" s="293" t="s">
        <v>2943</v>
      </c>
      <c r="E333" s="292" t="s">
        <v>983</v>
      </c>
      <c r="F333" s="293" t="s">
        <v>984</v>
      </c>
      <c r="G333" s="293"/>
      <c r="H333" s="292" t="s">
        <v>202</v>
      </c>
      <c r="I333" s="292" t="s">
        <v>325</v>
      </c>
      <c r="J333" s="299" t="s">
        <v>978</v>
      </c>
      <c r="K333" s="300">
        <v>44503</v>
      </c>
      <c r="L333" s="300">
        <v>44503</v>
      </c>
      <c r="M333" s="300">
        <v>44533</v>
      </c>
      <c r="N333" s="292" t="s">
        <v>8</v>
      </c>
      <c r="O333" s="292" t="s">
        <v>24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44533</v>
      </c>
      <c r="Z333" s="300" t="s">
        <v>2857</v>
      </c>
      <c r="AA333" s="223" t="s">
        <v>3188</v>
      </c>
      <c r="AB333" s="300">
        <v>44539</v>
      </c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邵淑微</v>
      </c>
      <c r="AH333" s="300"/>
      <c r="AI333" s="300"/>
      <c r="AJ333" s="293"/>
      <c r="AK333" s="300"/>
      <c r="AL333" s="292" t="s">
        <v>199</v>
      </c>
      <c r="AN333" s="293" t="str">
        <f>VLOOKUP(功能_33[[#This Row],[功能代號]],需二審tmp!A:A,1,FALSE)</f>
        <v>L5813</v>
      </c>
      <c r="AO333" s="357">
        <v>44533</v>
      </c>
      <c r="AQ333" s="588" t="str">
        <f t="shared" si="34"/>
        <v/>
      </c>
      <c r="AR333" s="590" t="str">
        <f t="shared" si="35"/>
        <v>5-7</v>
      </c>
      <c r="AS333" s="592" t="str">
        <f t="shared" si="36"/>
        <v/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22" t="str">
        <f>IFERROR(VLOOKUP(功能_33[[#This Row],[流程]],#REF!,1,FALSE),"")</f>
        <v/>
      </c>
    </row>
    <row r="334" spans="3:49" ht="14.25" customHeight="1" x14ac:dyDescent="0.3">
      <c r="C334" s="293" t="s">
        <v>102</v>
      </c>
      <c r="D334" s="293" t="s">
        <v>2944</v>
      </c>
      <c r="E334" s="292" t="s">
        <v>985</v>
      </c>
      <c r="F334" s="293" t="s">
        <v>986</v>
      </c>
      <c r="G334" s="293"/>
      <c r="H334" s="292" t="s">
        <v>202</v>
      </c>
      <c r="I334" s="292" t="s">
        <v>325</v>
      </c>
      <c r="J334" s="299" t="s">
        <v>978</v>
      </c>
      <c r="K334" s="300">
        <v>44504</v>
      </c>
      <c r="L334" s="300">
        <v>44505</v>
      </c>
      <c r="M334" s="300">
        <v>44505</v>
      </c>
      <c r="N334" s="292" t="s">
        <v>8</v>
      </c>
      <c r="O334" s="292" t="s">
        <v>11</v>
      </c>
      <c r="T334" s="292"/>
      <c r="V334" s="292"/>
      <c r="W334" s="292"/>
      <c r="X334" s="293" t="str">
        <f>VLOOKUP(功能_33[[#This Row],[User]],SKL放款!A:G,7,FALSE)</f>
        <v>放款服務課</v>
      </c>
      <c r="Y334" s="300">
        <v>44533</v>
      </c>
      <c r="Z334" s="300" t="s">
        <v>205</v>
      </c>
      <c r="AA334" s="300">
        <v>44543</v>
      </c>
      <c r="AB334" s="300"/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蔡珮瑜</v>
      </c>
      <c r="AH334" s="300"/>
      <c r="AI334" s="300"/>
      <c r="AJ334" s="293"/>
      <c r="AK334" s="300"/>
      <c r="AL334" s="304" t="s">
        <v>987</v>
      </c>
      <c r="AM334" s="305" t="s">
        <v>988</v>
      </c>
      <c r="AN334" s="293" t="e">
        <f>VLOOKUP(功能_33[[#This Row],[功能代號]],需二審tmp!A:A,1,FALSE)</f>
        <v>#N/A</v>
      </c>
      <c r="AO334" s="357">
        <v>44526</v>
      </c>
      <c r="AQ334" s="588" t="str">
        <f t="shared" si="34"/>
        <v/>
      </c>
      <c r="AR334" s="590" t="str">
        <f t="shared" si="35"/>
        <v/>
      </c>
      <c r="AS334" s="592" t="str">
        <f t="shared" si="36"/>
        <v>5-1</v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22" t="str">
        <f>IFERROR(VLOOKUP(功能_33[[#This Row],[流程]],#REF!,1,FALSE),"")</f>
        <v/>
      </c>
    </row>
    <row r="335" spans="3:49" ht="14.25" customHeight="1" x14ac:dyDescent="0.3">
      <c r="C335" s="293" t="s">
        <v>102</v>
      </c>
      <c r="D335" s="293" t="s">
        <v>2944</v>
      </c>
      <c r="E335" s="292" t="s">
        <v>989</v>
      </c>
      <c r="F335" s="293" t="s">
        <v>990</v>
      </c>
      <c r="G335" s="293"/>
      <c r="H335" s="292" t="s">
        <v>202</v>
      </c>
      <c r="I335" s="292" t="s">
        <v>325</v>
      </c>
      <c r="J335" s="299" t="s">
        <v>978</v>
      </c>
      <c r="K335" s="300">
        <v>44504</v>
      </c>
      <c r="L335" s="300">
        <v>44505</v>
      </c>
      <c r="M335" s="300">
        <v>44513</v>
      </c>
      <c r="N335" s="292" t="s">
        <v>8</v>
      </c>
      <c r="O335" s="292" t="s">
        <v>11</v>
      </c>
      <c r="T335" s="292"/>
      <c r="V335" s="292"/>
      <c r="W335" s="292"/>
      <c r="X335" s="293" t="str">
        <f>VLOOKUP(功能_33[[#This Row],[User]],SKL放款!A:G,7,FALSE)</f>
        <v>放款服務課</v>
      </c>
      <c r="Y335" s="300">
        <v>44513</v>
      </c>
      <c r="Z335" s="300" t="s">
        <v>2857</v>
      </c>
      <c r="AA335" s="300">
        <v>44543</v>
      </c>
      <c r="AB335" s="300"/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蔡珮瑜</v>
      </c>
      <c r="AH335" s="300"/>
      <c r="AI335" s="300"/>
      <c r="AJ335" s="293"/>
      <c r="AK335" s="300"/>
      <c r="AL335" s="304" t="s">
        <v>987</v>
      </c>
      <c r="AM335" s="305" t="s">
        <v>991</v>
      </c>
      <c r="AN335" s="293" t="str">
        <f>VLOOKUP(功能_33[[#This Row],[功能代號]],需二審tmp!A:A,1,FALSE)</f>
        <v>L5101</v>
      </c>
      <c r="AO335" s="357">
        <v>44526</v>
      </c>
      <c r="AQ335" s="588" t="str">
        <f t="shared" si="34"/>
        <v/>
      </c>
      <c r="AR335" s="590" t="str">
        <f t="shared" si="35"/>
        <v/>
      </c>
      <c r="AS335" s="592" t="str">
        <f t="shared" si="36"/>
        <v>5-1</v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22" t="str">
        <f>IFERROR(VLOOKUP(功能_33[[#This Row],[流程]],#REF!,1,FALSE),"")</f>
        <v/>
      </c>
    </row>
    <row r="336" spans="3:49" ht="14.25" customHeight="1" x14ac:dyDescent="0.3">
      <c r="C336" s="293" t="s">
        <v>102</v>
      </c>
      <c r="D336" s="293" t="s">
        <v>2944</v>
      </c>
      <c r="E336" s="292" t="s">
        <v>992</v>
      </c>
      <c r="F336" s="293" t="s">
        <v>993</v>
      </c>
      <c r="G336" s="293"/>
      <c r="H336" s="292" t="s">
        <v>202</v>
      </c>
      <c r="I336" s="292" t="s">
        <v>146</v>
      </c>
      <c r="J336" s="299" t="s">
        <v>978</v>
      </c>
      <c r="K336" s="300">
        <v>44504</v>
      </c>
      <c r="L336" s="300">
        <v>44503</v>
      </c>
      <c r="M336" s="300">
        <v>44533</v>
      </c>
      <c r="N336" s="292" t="s">
        <v>8</v>
      </c>
      <c r="O336" s="292" t="s">
        <v>28</v>
      </c>
      <c r="T336" s="292"/>
      <c r="V336" s="292"/>
      <c r="W336" s="292"/>
      <c r="X336" s="293" t="str">
        <f>VLOOKUP(功能_33[[#This Row],[User]],SKL放款!A:G,7,FALSE)</f>
        <v>放款審查課</v>
      </c>
      <c r="Y336" s="300">
        <v>44533</v>
      </c>
      <c r="Z336" s="300">
        <v>44526</v>
      </c>
      <c r="AA336" s="300">
        <v>44526</v>
      </c>
      <c r="AB336" s="300">
        <v>44526</v>
      </c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施美娟</v>
      </c>
      <c r="AH336" s="300"/>
      <c r="AI336" s="300"/>
      <c r="AJ336" s="293"/>
      <c r="AK336" s="300"/>
      <c r="AL336" s="304" t="s">
        <v>994</v>
      </c>
      <c r="AM336" s="305" t="s">
        <v>995</v>
      </c>
      <c r="AN336" s="293" t="str">
        <f>VLOOKUP(功能_33[[#This Row],[功能代號]],需二審tmp!A:A,1,FALSE)</f>
        <v>L5902</v>
      </c>
      <c r="AO336" s="357">
        <v>44526</v>
      </c>
      <c r="AQ336" s="588" t="str">
        <f t="shared" si="34"/>
        <v/>
      </c>
      <c r="AR336" s="590" t="str">
        <f t="shared" si="35"/>
        <v>5-1</v>
      </c>
      <c r="AS336" s="592" t="str">
        <f t="shared" si="36"/>
        <v/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22" t="str">
        <f>IFERROR(VLOOKUP(功能_33[[#This Row],[流程]],#REF!,1,FALSE),"")</f>
        <v/>
      </c>
    </row>
    <row r="337" spans="3:49" ht="14.25" customHeight="1" x14ac:dyDescent="0.3">
      <c r="C337" s="293" t="s">
        <v>102</v>
      </c>
      <c r="D337" s="293" t="s">
        <v>2944</v>
      </c>
      <c r="E337" s="292" t="s">
        <v>996</v>
      </c>
      <c r="F337" s="293" t="s">
        <v>997</v>
      </c>
      <c r="G337" s="293"/>
      <c r="H337" s="292" t="s">
        <v>202</v>
      </c>
      <c r="I337" s="292" t="s">
        <v>146</v>
      </c>
      <c r="J337" s="299" t="s">
        <v>978</v>
      </c>
      <c r="K337" s="300">
        <v>44504</v>
      </c>
      <c r="L337" s="300">
        <v>44503</v>
      </c>
      <c r="M337" s="300">
        <v>44533</v>
      </c>
      <c r="N337" s="292" t="s">
        <v>8</v>
      </c>
      <c r="O337" s="292" t="s">
        <v>28</v>
      </c>
      <c r="T337" s="292"/>
      <c r="V337" s="292"/>
      <c r="W337" s="292"/>
      <c r="X337" s="293" t="str">
        <f>VLOOKUP(功能_33[[#This Row],[User]],SKL放款!A:G,7,FALSE)</f>
        <v>放款審查課</v>
      </c>
      <c r="Y337" s="300">
        <v>44533</v>
      </c>
      <c r="Z337" s="300">
        <v>44526</v>
      </c>
      <c r="AA337" s="300">
        <v>44526</v>
      </c>
      <c r="AB337" s="300">
        <v>44526</v>
      </c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施美娟</v>
      </c>
      <c r="AH337" s="300"/>
      <c r="AI337" s="300"/>
      <c r="AJ337" s="293"/>
      <c r="AK337" s="300"/>
      <c r="AL337" s="304" t="s">
        <v>994</v>
      </c>
      <c r="AM337" s="305" t="s">
        <v>995</v>
      </c>
      <c r="AN337" s="293" t="str">
        <f>VLOOKUP(功能_33[[#This Row],[功能代號]],需二審tmp!A:A,1,FALSE)</f>
        <v>L5102</v>
      </c>
      <c r="AO337" s="357">
        <v>44526</v>
      </c>
      <c r="AQ337" s="588" t="str">
        <f t="shared" si="34"/>
        <v/>
      </c>
      <c r="AR337" s="590" t="str">
        <f t="shared" si="35"/>
        <v>5-1</v>
      </c>
      <c r="AS337" s="592" t="str">
        <f t="shared" si="36"/>
        <v/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22" t="str">
        <f>IFERROR(VLOOKUP(功能_33[[#This Row],[流程]],#REF!,1,FALSE),"")</f>
        <v/>
      </c>
    </row>
    <row r="338" spans="3:49" ht="14.25" customHeight="1" x14ac:dyDescent="0.3">
      <c r="C338" s="293" t="s">
        <v>102</v>
      </c>
      <c r="D338" s="293" t="s">
        <v>2944</v>
      </c>
      <c r="E338" s="292" t="s">
        <v>998</v>
      </c>
      <c r="F338" s="293" t="s">
        <v>999</v>
      </c>
      <c r="G338" s="293"/>
      <c r="H338" s="292" t="s">
        <v>202</v>
      </c>
      <c r="I338" s="292" t="s">
        <v>325</v>
      </c>
      <c r="J338" s="299" t="s">
        <v>978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2857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1000</v>
      </c>
      <c r="AM338" s="305" t="s">
        <v>1001</v>
      </c>
      <c r="AN338" s="293" t="str">
        <f>VLOOKUP(功能_33[[#This Row],[功能代號]],需二審tmp!A:A,1,FALSE)</f>
        <v>L5903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22" t="str">
        <f>IFERROR(VLOOKUP(功能_33[[#This Row],[流程]],#REF!,1,FALSE),"")</f>
        <v/>
      </c>
    </row>
    <row r="339" spans="3:49" ht="14.25" customHeight="1" x14ac:dyDescent="0.3">
      <c r="C339" s="293" t="s">
        <v>102</v>
      </c>
      <c r="D339" s="293" t="s">
        <v>2944</v>
      </c>
      <c r="E339" s="292" t="s">
        <v>1002</v>
      </c>
      <c r="F339" s="293" t="s">
        <v>1003</v>
      </c>
      <c r="G339" s="293"/>
      <c r="H339" s="292" t="s">
        <v>202</v>
      </c>
      <c r="I339" s="292" t="s">
        <v>325</v>
      </c>
      <c r="J339" s="299" t="s">
        <v>978</v>
      </c>
      <c r="K339" s="300">
        <v>44504</v>
      </c>
      <c r="L339" s="300">
        <v>44505</v>
      </c>
      <c r="M339" s="300">
        <v>44513</v>
      </c>
      <c r="N339" s="292" t="s">
        <v>8</v>
      </c>
      <c r="O339" s="292" t="s">
        <v>11</v>
      </c>
      <c r="T339" s="292"/>
      <c r="V339" s="292"/>
      <c r="W339" s="292"/>
      <c r="X339" s="293" t="str">
        <f>VLOOKUP(功能_33[[#This Row],[User]],SKL放款!A:G,7,FALSE)</f>
        <v>放款服務課</v>
      </c>
      <c r="Y339" s="300">
        <v>44513</v>
      </c>
      <c r="Z339" s="300" t="s">
        <v>2857</v>
      </c>
      <c r="AA339" s="300">
        <v>44543</v>
      </c>
      <c r="AB339" s="300"/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蔡珮瑜</v>
      </c>
      <c r="AH339" s="300"/>
      <c r="AI339" s="300"/>
      <c r="AJ339" s="293"/>
      <c r="AK339" s="300"/>
      <c r="AL339" s="304" t="s">
        <v>1000</v>
      </c>
      <c r="AM339" s="305" t="s">
        <v>1001</v>
      </c>
      <c r="AN339" s="293" t="str">
        <f>VLOOKUP(功能_33[[#This Row],[功能代號]],需二審tmp!A:A,1,FALSE)</f>
        <v>L5103</v>
      </c>
      <c r="AQ339" s="588" t="str">
        <f t="shared" si="34"/>
        <v/>
      </c>
      <c r="AR339" s="590" t="str">
        <f t="shared" si="35"/>
        <v/>
      </c>
      <c r="AS339" s="592" t="str">
        <f t="shared" si="36"/>
        <v>5-1</v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22" t="str">
        <f>IFERROR(VLOOKUP(功能_33[[#This Row],[流程]],#REF!,1,FALSE),"")</f>
        <v/>
      </c>
    </row>
    <row r="340" spans="3:49" ht="14.25" customHeight="1" x14ac:dyDescent="0.3">
      <c r="C340" s="293" t="s">
        <v>102</v>
      </c>
      <c r="D340" s="293" t="s">
        <v>2944</v>
      </c>
      <c r="E340" s="292" t="s">
        <v>1004</v>
      </c>
      <c r="F340" s="293" t="s">
        <v>1005</v>
      </c>
      <c r="G340" s="293"/>
      <c r="H340" s="292" t="s">
        <v>202</v>
      </c>
      <c r="I340" s="292" t="s">
        <v>325</v>
      </c>
      <c r="J340" s="299" t="s">
        <v>978</v>
      </c>
      <c r="K340" s="300">
        <v>44504</v>
      </c>
      <c r="L340" s="300">
        <v>44505</v>
      </c>
      <c r="M340" s="300">
        <v>44513</v>
      </c>
      <c r="N340" s="292" t="s">
        <v>8</v>
      </c>
      <c r="O340" s="292" t="s">
        <v>11</v>
      </c>
      <c r="T340" s="292"/>
      <c r="V340" s="292"/>
      <c r="W340" s="292"/>
      <c r="X340" s="293" t="str">
        <f>VLOOKUP(功能_33[[#This Row],[User]],SKL放款!A:G,7,FALSE)</f>
        <v>放款服務課</v>
      </c>
      <c r="Y340" s="300">
        <v>44513</v>
      </c>
      <c r="Z340" s="300" t="s">
        <v>2857</v>
      </c>
      <c r="AA340" s="300">
        <v>44543</v>
      </c>
      <c r="AB340" s="300"/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蔡珮瑜</v>
      </c>
      <c r="AH340" s="300"/>
      <c r="AI340" s="300"/>
      <c r="AJ340" s="293"/>
      <c r="AK340" s="300"/>
      <c r="AL340" s="304" t="s">
        <v>1006</v>
      </c>
      <c r="AM340" s="305" t="s">
        <v>1007</v>
      </c>
      <c r="AN340" s="293" t="str">
        <f>VLOOKUP(功能_33[[#This Row],[功能代號]],需二審tmp!A:A,1,FALSE)</f>
        <v>L5104</v>
      </c>
      <c r="AO340" s="357">
        <v>44526</v>
      </c>
      <c r="AQ340" s="588" t="str">
        <f t="shared" si="34"/>
        <v/>
      </c>
      <c r="AR340" s="590" t="str">
        <f t="shared" si="35"/>
        <v/>
      </c>
      <c r="AS340" s="592" t="str">
        <f t="shared" si="36"/>
        <v>5-1</v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22" t="str">
        <f>IFERROR(VLOOKUP(功能_33[[#This Row],[流程]],#REF!,1,FALSE),"")</f>
        <v/>
      </c>
    </row>
    <row r="341" spans="3:49" ht="14.25" customHeight="1" x14ac:dyDescent="0.3">
      <c r="C341" s="293" t="s">
        <v>102</v>
      </c>
      <c r="D341" s="293" t="s">
        <v>2944</v>
      </c>
      <c r="E341" s="292" t="s">
        <v>1008</v>
      </c>
      <c r="F341" s="293" t="s">
        <v>1009</v>
      </c>
      <c r="G341" s="293"/>
      <c r="H341" s="292" t="s">
        <v>202</v>
      </c>
      <c r="I341" s="292" t="s">
        <v>146</v>
      </c>
      <c r="J341" s="299" t="s">
        <v>978</v>
      </c>
      <c r="K341" s="300">
        <v>44505</v>
      </c>
      <c r="L341" s="300">
        <v>44504</v>
      </c>
      <c r="M341" s="300">
        <v>44533</v>
      </c>
      <c r="N341" s="292" t="s">
        <v>10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142</v>
      </c>
      <c r="AA341" s="300">
        <v>44525</v>
      </c>
      <c r="AB341" s="300">
        <v>44525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str">
        <f>VLOOKUP(功能_33[[#This Row],[功能代號]],需二審tmp!A:A,1,FALSE)</f>
        <v>L5905</v>
      </c>
      <c r="AO341" s="357">
        <v>44526</v>
      </c>
      <c r="AQ341" s="588" t="str">
        <f t="shared" si="34"/>
        <v/>
      </c>
      <c r="AR341" s="590" t="str">
        <f t="shared" si="35"/>
        <v>5-1</v>
      </c>
      <c r="AS341" s="592" t="str">
        <f t="shared" si="36"/>
        <v/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22" t="str">
        <f>IFERROR(VLOOKUP(功能_33[[#This Row],[流程]],#REF!,1,FALSE),"")</f>
        <v/>
      </c>
    </row>
    <row r="342" spans="3:49" ht="14.25" customHeight="1" x14ac:dyDescent="0.3">
      <c r="C342" s="293" t="s">
        <v>102</v>
      </c>
      <c r="D342" s="293" t="s">
        <v>2944</v>
      </c>
      <c r="E342" s="292" t="s">
        <v>1010</v>
      </c>
      <c r="F342" s="293" t="s">
        <v>1011</v>
      </c>
      <c r="G342" s="293"/>
      <c r="H342" s="292" t="s">
        <v>202</v>
      </c>
      <c r="I342" s="292" t="s">
        <v>146</v>
      </c>
      <c r="J342" s="299" t="s">
        <v>978</v>
      </c>
      <c r="K342" s="300">
        <v>44505</v>
      </c>
      <c r="L342" s="300">
        <v>44504</v>
      </c>
      <c r="M342" s="300">
        <v>44533</v>
      </c>
      <c r="N342" s="292" t="s">
        <v>10</v>
      </c>
      <c r="O342" s="292" t="s">
        <v>25</v>
      </c>
      <c r="P342" s="271" t="s">
        <v>21</v>
      </c>
      <c r="T342" s="292"/>
      <c r="V342" s="292"/>
      <c r="W342" s="292"/>
      <c r="X342" s="293" t="str">
        <f>VLOOKUP(功能_33[[#This Row],[User]],SKL放款!A:G,7,FALSE)</f>
        <v>放款管理課</v>
      </c>
      <c r="Y342" s="300">
        <v>44533</v>
      </c>
      <c r="Z342" s="300" t="s">
        <v>142</v>
      </c>
      <c r="AA342" s="300">
        <v>44525</v>
      </c>
      <c r="AB342" s="300">
        <v>44525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邱怡婷</v>
      </c>
      <c r="AH342" s="300"/>
      <c r="AI342" s="300"/>
      <c r="AJ342" s="293"/>
      <c r="AK342" s="300"/>
      <c r="AN342" s="293" t="str">
        <f>VLOOKUP(功能_33[[#This Row],[功能代號]],需二審tmp!A:A,1,FALSE)</f>
        <v>L5105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22" t="str">
        <f>IFERROR(VLOOKUP(功能_33[[#This Row],[流程]],#REF!,1,FALSE),"")</f>
        <v/>
      </c>
    </row>
    <row r="343" spans="3:49" ht="14.25" customHeight="1" x14ac:dyDescent="0.3">
      <c r="C343" s="293" t="s">
        <v>102</v>
      </c>
      <c r="D343" s="293" t="s">
        <v>2944</v>
      </c>
      <c r="E343" s="292" t="s">
        <v>1012</v>
      </c>
      <c r="F343" s="293" t="s">
        <v>1013</v>
      </c>
      <c r="G343" s="293"/>
      <c r="H343" s="292" t="s">
        <v>202</v>
      </c>
      <c r="I343" s="292" t="s">
        <v>146</v>
      </c>
      <c r="J343" s="299" t="s">
        <v>978</v>
      </c>
      <c r="K343" s="300">
        <v>44505</v>
      </c>
      <c r="L343" s="300">
        <v>44504</v>
      </c>
      <c r="M343" s="300">
        <v>44536</v>
      </c>
      <c r="N343" s="292" t="s">
        <v>7</v>
      </c>
      <c r="O343" s="292" t="s">
        <v>25</v>
      </c>
      <c r="P343" s="271" t="s">
        <v>21</v>
      </c>
      <c r="T343" s="292"/>
      <c r="V343" s="292"/>
      <c r="W343" s="292"/>
      <c r="X343" s="293" t="str">
        <f>VLOOKUP(功能_33[[#This Row],[User]],SKL放款!A:G,7,FALSE)</f>
        <v>放款管理課</v>
      </c>
      <c r="Y343" s="300">
        <v>44533</v>
      </c>
      <c r="Z343" s="300" t="s">
        <v>205</v>
      </c>
      <c r="AA343" s="300">
        <v>44525</v>
      </c>
      <c r="AB343" s="300">
        <v>44525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邱怡婷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22" t="str">
        <f>IFERROR(VLOOKUP(功能_33[[#This Row],[流程]],#REF!,1,FALSE),"")</f>
        <v/>
      </c>
    </row>
    <row r="344" spans="3:49" ht="14.25" customHeight="1" x14ac:dyDescent="0.3">
      <c r="C344" s="293" t="s">
        <v>102</v>
      </c>
      <c r="D344" s="293" t="s">
        <v>2944</v>
      </c>
      <c r="E344" s="292" t="s">
        <v>1014</v>
      </c>
      <c r="F344" s="293" t="s">
        <v>1015</v>
      </c>
      <c r="G344" s="293"/>
      <c r="H344" s="292" t="s">
        <v>202</v>
      </c>
      <c r="I344" s="292" t="s">
        <v>146</v>
      </c>
      <c r="J344" s="299"/>
      <c r="K344" s="300">
        <v>44524</v>
      </c>
      <c r="L344" s="300">
        <v>44524</v>
      </c>
      <c r="M344" s="300">
        <v>44536</v>
      </c>
      <c r="N344" s="292" t="s">
        <v>7</v>
      </c>
      <c r="O344" s="292" t="s">
        <v>24</v>
      </c>
      <c r="T344" s="292"/>
      <c r="V344" s="292"/>
      <c r="W344" s="292"/>
      <c r="X344" s="293" t="str">
        <f>VLOOKUP(功能_33[[#This Row],[User]],SKL放款!A:G,7,FALSE)</f>
        <v>放款服務課</v>
      </c>
      <c r="Y344" s="300">
        <v>44533</v>
      </c>
      <c r="Z344" s="300" t="s">
        <v>205</v>
      </c>
      <c r="AA344" s="300">
        <v>44531</v>
      </c>
      <c r="AB344" s="300">
        <v>44531</v>
      </c>
      <c r="AC344" s="300"/>
      <c r="AD344" s="300"/>
      <c r="AE344" s="300"/>
      <c r="AF344" s="356"/>
      <c r="AG344" s="300" t="str">
        <f>IFERROR(IF(VLOOKUP(功能_33[[#This Row],[功能代號]],E:Q,11,FALSE)=0,"",VLOOKUP(功能_33[[#This Row],[功能代號]],E:Q,11,FALSE)),"")</f>
        <v>邵淑微</v>
      </c>
      <c r="AH344" s="300"/>
      <c r="AI344" s="300"/>
      <c r="AJ344" s="293"/>
      <c r="AK344" s="300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>5-1</v>
      </c>
      <c r="AS344" s="592" t="str">
        <f t="shared" si="36"/>
        <v/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22" t="str">
        <f>IFERROR(VLOOKUP(功能_33[[#This Row],[流程]],#REF!,1,FALSE),"")</f>
        <v/>
      </c>
    </row>
    <row r="345" spans="3:49" ht="14.25" customHeight="1" x14ac:dyDescent="0.3">
      <c r="C345" s="293" t="s">
        <v>102</v>
      </c>
      <c r="D345" s="293" t="s">
        <v>2944</v>
      </c>
      <c r="E345" s="292" t="s">
        <v>1016</v>
      </c>
      <c r="F345" s="293" t="s">
        <v>1017</v>
      </c>
      <c r="G345" s="293"/>
      <c r="H345" s="292" t="s">
        <v>202</v>
      </c>
      <c r="I345" s="292" t="s">
        <v>146</v>
      </c>
      <c r="J345" s="299"/>
      <c r="K345" s="300">
        <v>44524</v>
      </c>
      <c r="L345" s="300">
        <v>44524</v>
      </c>
      <c r="M345" s="300">
        <v>44536</v>
      </c>
      <c r="N345" s="292" t="s">
        <v>7</v>
      </c>
      <c r="O345" s="292" t="s">
        <v>24</v>
      </c>
      <c r="T345" s="292"/>
      <c r="V345" s="292"/>
      <c r="W345" s="292"/>
      <c r="X345" s="293" t="str">
        <f>VLOOKUP(功能_33[[#This Row],[User]],SKL放款!A:G,7,FALSE)</f>
        <v>放款服務課</v>
      </c>
      <c r="Y345" s="300">
        <v>44533</v>
      </c>
      <c r="Z345" s="300" t="s">
        <v>205</v>
      </c>
      <c r="AA345" s="300">
        <v>44531</v>
      </c>
      <c r="AB345" s="300">
        <v>44531</v>
      </c>
      <c r="AC345" s="300"/>
      <c r="AD345" s="300"/>
      <c r="AE345" s="300"/>
      <c r="AF345" s="356"/>
      <c r="AG345" s="300" t="str">
        <f>IFERROR(IF(VLOOKUP(功能_33[[#This Row],[功能代號]],E:Q,11,FALSE)=0,"",VLOOKUP(功能_33[[#This Row],[功能代號]],E:Q,11,FALSE)),"")</f>
        <v>邵淑微</v>
      </c>
      <c r="AH345" s="300"/>
      <c r="AI345" s="300"/>
      <c r="AJ345" s="293"/>
      <c r="AK345" s="300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>5-1</v>
      </c>
      <c r="AS345" s="592" t="str">
        <f t="shared" si="36"/>
        <v/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22" t="str">
        <f>IFERROR(VLOOKUP(功能_33[[#This Row],[流程]],#REF!,1,FALSE),"")</f>
        <v/>
      </c>
    </row>
    <row r="346" spans="3:49" ht="14.25" customHeight="1" x14ac:dyDescent="0.3">
      <c r="C346" s="293" t="s">
        <v>102</v>
      </c>
      <c r="D346" s="293" t="s">
        <v>2944</v>
      </c>
      <c r="E346" s="292" t="s">
        <v>1019</v>
      </c>
      <c r="F346" s="282" t="s">
        <v>1020</v>
      </c>
      <c r="G346" s="293" t="s">
        <v>1021</v>
      </c>
      <c r="H346" s="292" t="s">
        <v>202</v>
      </c>
      <c r="I346" s="292" t="s">
        <v>146</v>
      </c>
      <c r="J346" s="299" t="s">
        <v>978</v>
      </c>
      <c r="K346" s="300">
        <v>44505</v>
      </c>
      <c r="L346" s="300">
        <v>44504</v>
      </c>
      <c r="M346" s="300">
        <v>44536</v>
      </c>
      <c r="N346" s="292" t="s">
        <v>10</v>
      </c>
      <c r="O346" s="292" t="s">
        <v>25</v>
      </c>
      <c r="P346" s="271" t="s">
        <v>21</v>
      </c>
      <c r="T346" s="292"/>
      <c r="V346" s="292"/>
      <c r="W346" s="292"/>
      <c r="X346" s="293" t="s">
        <v>1022</v>
      </c>
      <c r="Y346" s="300">
        <v>44533</v>
      </c>
      <c r="Z346" s="300" t="s">
        <v>205</v>
      </c>
      <c r="AA346" s="300">
        <v>44525</v>
      </c>
      <c r="AB346" s="300">
        <v>44525</v>
      </c>
      <c r="AC346" s="284"/>
      <c r="AD346" s="284"/>
      <c r="AE346" s="284"/>
      <c r="AF346" s="284"/>
      <c r="AG346" s="284" t="s">
        <v>25</v>
      </c>
      <c r="AH346" s="284"/>
      <c r="AI346" s="284"/>
      <c r="AJ346" s="293"/>
      <c r="AN346" s="293" t="e">
        <f>VLOOKUP(功能_33[[#This Row],[功能代號]],需二審tmp!A:A,1,FALSE)</f>
        <v>#N/A</v>
      </c>
      <c r="AO346" s="357">
        <v>44526</v>
      </c>
      <c r="AQ346" s="588" t="str">
        <f t="shared" si="34"/>
        <v/>
      </c>
      <c r="AR346" s="590" t="str">
        <f t="shared" si="35"/>
        <v>5-1</v>
      </c>
      <c r="AS346" s="592" t="str">
        <f t="shared" si="36"/>
        <v/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22" t="str">
        <f>IFERROR(VLOOKUP(功能_33[[#This Row],[流程]],#REF!,1,FALSE),"")</f>
        <v/>
      </c>
    </row>
    <row r="347" spans="3:49" ht="14.25" customHeight="1" x14ac:dyDescent="0.3">
      <c r="C347" s="293" t="s">
        <v>102</v>
      </c>
      <c r="D347" s="293" t="s">
        <v>2944</v>
      </c>
      <c r="E347" s="292" t="s">
        <v>1023</v>
      </c>
      <c r="F347" s="282" t="s">
        <v>1024</v>
      </c>
      <c r="G347" s="293" t="s">
        <v>1025</v>
      </c>
      <c r="H347" s="292" t="s">
        <v>202</v>
      </c>
      <c r="I347" s="292" t="s">
        <v>146</v>
      </c>
      <c r="J347" s="299" t="s">
        <v>978</v>
      </c>
      <c r="K347" s="300">
        <v>44505</v>
      </c>
      <c r="L347" s="300">
        <v>44504</v>
      </c>
      <c r="M347" s="300">
        <v>44536</v>
      </c>
      <c r="N347" s="292" t="s">
        <v>10</v>
      </c>
      <c r="O347" s="292" t="s">
        <v>25</v>
      </c>
      <c r="P347" s="271" t="s">
        <v>21</v>
      </c>
      <c r="T347" s="292"/>
      <c r="V347" s="292"/>
      <c r="W347" s="292"/>
      <c r="X347" s="293" t="s">
        <v>1022</v>
      </c>
      <c r="Y347" s="300">
        <v>44533</v>
      </c>
      <c r="Z347" s="300" t="s">
        <v>205</v>
      </c>
      <c r="AA347" s="300">
        <v>44525</v>
      </c>
      <c r="AB347" s="300">
        <v>44525</v>
      </c>
      <c r="AC347" s="284"/>
      <c r="AD347" s="284"/>
      <c r="AE347" s="284"/>
      <c r="AF347" s="284"/>
      <c r="AG347" s="284" t="s">
        <v>25</v>
      </c>
      <c r="AH347" s="284"/>
      <c r="AI347" s="284"/>
      <c r="AJ347" s="293"/>
      <c r="AN347" s="293" t="e">
        <f>VLOOKUP(功能_33[[#This Row],[功能代號]],需二審tmp!A:A,1,FALSE)</f>
        <v>#N/A</v>
      </c>
      <c r="AO347" s="357">
        <v>44526</v>
      </c>
      <c r="AQ347" s="588" t="str">
        <f t="shared" si="34"/>
        <v/>
      </c>
      <c r="AR347" s="590" t="str">
        <f t="shared" si="35"/>
        <v>5-1</v>
      </c>
      <c r="AS347" s="592" t="str">
        <f t="shared" si="36"/>
        <v/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22" t="str">
        <f>IFERROR(VLOOKUP(功能_33[[#This Row],[流程]],#REF!,1,FALSE),"")</f>
        <v/>
      </c>
    </row>
    <row r="348" spans="3:49" ht="14.25" customHeight="1" x14ac:dyDescent="0.3">
      <c r="C348" s="293" t="s">
        <v>103</v>
      </c>
      <c r="D348" s="293" t="s">
        <v>2942</v>
      </c>
      <c r="E348" s="292" t="s">
        <v>1026</v>
      </c>
      <c r="F348" s="293" t="s">
        <v>1027</v>
      </c>
      <c r="G348" s="293"/>
      <c r="H348" s="292" t="s">
        <v>202</v>
      </c>
      <c r="I348" s="292" t="s">
        <v>325</v>
      </c>
      <c r="J348" s="299" t="s">
        <v>429</v>
      </c>
      <c r="K348" s="300">
        <v>44396</v>
      </c>
      <c r="L348" s="300">
        <v>44396</v>
      </c>
      <c r="M348" s="300">
        <v>44402</v>
      </c>
      <c r="N348" s="292" t="s">
        <v>12</v>
      </c>
      <c r="O348" s="292" t="s">
        <v>547</v>
      </c>
      <c r="Q348" s="292">
        <v>1</v>
      </c>
      <c r="R348" s="292" t="s">
        <v>1028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44402</v>
      </c>
      <c r="Z348" s="300" t="s">
        <v>142</v>
      </c>
      <c r="AA348" s="283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L348" s="304" t="s">
        <v>1029</v>
      </c>
      <c r="AM348" s="305" t="s">
        <v>1030</v>
      </c>
      <c r="AN348" s="293" t="str">
        <f>VLOOKUP(功能_33[[#This Row],[功能代號]],需二審tmp!A:A,1,FALSE)</f>
        <v>L6082</v>
      </c>
      <c r="AO348" s="357">
        <v>44526</v>
      </c>
      <c r="AQ348" s="588" t="str">
        <f t="shared" si="34"/>
        <v/>
      </c>
      <c r="AR348" s="590" t="str">
        <f t="shared" si="35"/>
        <v/>
      </c>
      <c r="AS348" s="592" t="str">
        <f t="shared" si="36"/>
        <v>6-7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22" t="str">
        <f>IFERROR(VLOOKUP(功能_33[[#This Row],[流程]],#REF!,1,FALSE),"")</f>
        <v/>
      </c>
    </row>
    <row r="349" spans="3:49" ht="14.25" customHeight="1" x14ac:dyDescent="0.3">
      <c r="C349" s="293" t="s">
        <v>103</v>
      </c>
      <c r="D349" s="503" t="s">
        <v>2942</v>
      </c>
      <c r="E349" s="292" t="s">
        <v>1031</v>
      </c>
      <c r="F349" s="293" t="s">
        <v>1032</v>
      </c>
      <c r="G349" s="293"/>
      <c r="H349" s="292" t="s">
        <v>202</v>
      </c>
      <c r="I349" s="292" t="s">
        <v>325</v>
      </c>
      <c r="J349" s="299" t="s">
        <v>429</v>
      </c>
      <c r="K349" s="300">
        <v>44396</v>
      </c>
      <c r="L349" s="300">
        <v>44396</v>
      </c>
      <c r="M349" s="300">
        <v>44402</v>
      </c>
      <c r="N349" s="292" t="s">
        <v>12</v>
      </c>
      <c r="O349" s="292" t="s">
        <v>547</v>
      </c>
      <c r="Q349" s="292">
        <v>1</v>
      </c>
      <c r="R349" s="292" t="s">
        <v>1033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44402</v>
      </c>
      <c r="Z349" s="300" t="s">
        <v>142</v>
      </c>
      <c r="AA349" s="283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L349" s="304" t="s">
        <v>1029</v>
      </c>
      <c r="AM349" s="305" t="s">
        <v>1030</v>
      </c>
      <c r="AN349" s="293" t="str">
        <f>VLOOKUP(功能_33[[#This Row],[功能代號]],需二審tmp!A:A,1,FALSE)</f>
        <v>L6752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6-7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22" t="str">
        <f>IFERROR(VLOOKUP(功能_33[[#This Row],[流程]],#REF!,1,FALSE),"")</f>
        <v/>
      </c>
    </row>
    <row r="350" spans="3:49" ht="14.25" customHeight="1" x14ac:dyDescent="0.3">
      <c r="C350" s="293" t="s">
        <v>102</v>
      </c>
      <c r="D350" s="503" t="s">
        <v>2952</v>
      </c>
      <c r="E350" s="292" t="s">
        <v>1034</v>
      </c>
      <c r="F350" s="293" t="s">
        <v>1035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44540</v>
      </c>
      <c r="N350" s="292" t="s">
        <v>12</v>
      </c>
      <c r="O350" s="292" t="s">
        <v>547</v>
      </c>
      <c r="Q350" s="292">
        <v>1</v>
      </c>
      <c r="R350" s="292" t="s">
        <v>1033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44540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L5402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22" t="str">
        <f>IFERROR(VLOOKUP(功能_33[[#This Row],[流程]],#REF!,1,FALSE),"")</f>
        <v/>
      </c>
    </row>
    <row r="351" spans="3:49" ht="14.25" customHeight="1" x14ac:dyDescent="0.3">
      <c r="C351" s="293" t="s">
        <v>102</v>
      </c>
      <c r="D351" s="503" t="s">
        <v>2952</v>
      </c>
      <c r="E351" s="292" t="s">
        <v>1036</v>
      </c>
      <c r="F351" s="293" t="s">
        <v>1037</v>
      </c>
      <c r="G351" s="293"/>
      <c r="H351" s="292" t="s">
        <v>145</v>
      </c>
      <c r="I351" s="292" t="s">
        <v>146</v>
      </c>
      <c r="J351" s="299"/>
      <c r="K351" s="300">
        <v>44396</v>
      </c>
      <c r="L351" s="300">
        <v>44396</v>
      </c>
      <c r="M351" s="300">
        <v>44533</v>
      </c>
      <c r="N351" s="292" t="s">
        <v>12</v>
      </c>
      <c r="O351" s="292" t="s">
        <v>547</v>
      </c>
      <c r="Q351" s="292">
        <v>1</v>
      </c>
      <c r="R351" s="292" t="s">
        <v>1028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 t="s">
        <v>142</v>
      </c>
      <c r="AA351" s="300"/>
      <c r="AB351" s="300"/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張淑遠</v>
      </c>
      <c r="AH351" s="300"/>
      <c r="AI351" s="300"/>
      <c r="AJ351" s="293"/>
      <c r="AK351" s="300">
        <v>44396</v>
      </c>
      <c r="AN351" s="293" t="str">
        <f>VLOOKUP(功能_33[[#This Row],[功能代號]],需二審tmp!A:A,1,FALSE)</f>
        <v>L5021</v>
      </c>
      <c r="AO351" s="357">
        <v>44526</v>
      </c>
      <c r="AQ351" s="588" t="str">
        <f t="shared" si="34"/>
        <v/>
      </c>
      <c r="AR351" s="590" t="str">
        <f t="shared" si="35"/>
        <v/>
      </c>
      <c r="AS351" s="592" t="str">
        <f t="shared" si="36"/>
        <v>5-2</v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22" t="str">
        <f>IFERROR(VLOOKUP(功能_33[[#This Row],[流程]],#REF!,1,FALSE),"")</f>
        <v/>
      </c>
    </row>
    <row r="352" spans="3:49" ht="14.25" customHeight="1" x14ac:dyDescent="0.3">
      <c r="C352" s="293" t="s">
        <v>102</v>
      </c>
      <c r="D352" s="503" t="s">
        <v>2952</v>
      </c>
      <c r="E352" s="292" t="s">
        <v>1038</v>
      </c>
      <c r="F352" s="293" t="s">
        <v>1039</v>
      </c>
      <c r="G352" s="293"/>
      <c r="H352" s="292" t="s">
        <v>145</v>
      </c>
      <c r="I352" s="292" t="s">
        <v>146</v>
      </c>
      <c r="J352" s="299"/>
      <c r="K352" s="300">
        <v>44396</v>
      </c>
      <c r="L352" s="300">
        <v>44396</v>
      </c>
      <c r="M352" s="300">
        <v>44533</v>
      </c>
      <c r="N352" s="292" t="s">
        <v>12</v>
      </c>
      <c r="O352" s="292" t="s">
        <v>547</v>
      </c>
      <c r="Q352" s="292">
        <v>1</v>
      </c>
      <c r="R352" s="292" t="s">
        <v>1033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 t="s">
        <v>142</v>
      </c>
      <c r="AA352" s="300"/>
      <c r="AB352" s="300"/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張淑遠</v>
      </c>
      <c r="AH352" s="300"/>
      <c r="AI352" s="300"/>
      <c r="AJ352" s="293"/>
      <c r="AK352" s="300">
        <v>44396</v>
      </c>
      <c r="AN352" s="293" t="str">
        <f>VLOOKUP(功能_33[[#This Row],[功能代號]],需二審tmp!A:A,1,FALSE)</f>
        <v>L5401</v>
      </c>
      <c r="AO352" s="357">
        <v>44526</v>
      </c>
      <c r="AQ352" s="588" t="str">
        <f t="shared" si="34"/>
        <v/>
      </c>
      <c r="AR352" s="590" t="str">
        <f t="shared" si="35"/>
        <v/>
      </c>
      <c r="AS352" s="592" t="str">
        <f t="shared" si="36"/>
        <v>5-2</v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22" t="str">
        <f>IFERROR(VLOOKUP(功能_33[[#This Row],[流程]],#REF!,1,FALSE),"")</f>
        <v/>
      </c>
    </row>
    <row r="353" spans="3:49" ht="14.25" customHeight="1" x14ac:dyDescent="0.3">
      <c r="C353" s="293" t="s">
        <v>102</v>
      </c>
      <c r="D353" s="503" t="s">
        <v>2952</v>
      </c>
      <c r="E353" s="292" t="s">
        <v>1040</v>
      </c>
      <c r="F353" s="293" t="s">
        <v>1041</v>
      </c>
      <c r="G353" s="293"/>
      <c r="H353" s="292" t="s">
        <v>145</v>
      </c>
      <c r="I353" s="292" t="s">
        <v>146</v>
      </c>
      <c r="J353" s="299"/>
      <c r="K353" s="300">
        <v>44397</v>
      </c>
      <c r="L353" s="300">
        <v>44397</v>
      </c>
      <c r="M353" s="300">
        <v>44533</v>
      </c>
      <c r="N353" s="292" t="s">
        <v>12</v>
      </c>
      <c r="O353" s="292" t="s">
        <v>13</v>
      </c>
      <c r="Q353" s="292">
        <v>1</v>
      </c>
      <c r="R353" s="292" t="s">
        <v>1028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>
        <v>44533</v>
      </c>
      <c r="AA353" s="300">
        <v>44533</v>
      </c>
      <c r="AB353" s="300">
        <v>44533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李珮君</v>
      </c>
      <c r="AH353" s="300"/>
      <c r="AI353" s="300"/>
      <c r="AJ353" s="293"/>
      <c r="AK353" s="300">
        <v>44397</v>
      </c>
      <c r="AN353" s="293" t="str">
        <f>VLOOKUP(功能_33[[#This Row],[功能代號]],需二審tmp!A:A,1,FALSE)</f>
        <v>L5023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22" t="str">
        <f>IFERROR(VLOOKUP(功能_33[[#This Row],[流程]],#REF!,1,FALSE),"")</f>
        <v/>
      </c>
    </row>
    <row r="354" spans="3:49" ht="14.25" customHeight="1" x14ac:dyDescent="0.3">
      <c r="C354" s="293" t="s">
        <v>102</v>
      </c>
      <c r="D354" s="503" t="s">
        <v>2952</v>
      </c>
      <c r="E354" s="292" t="s">
        <v>1042</v>
      </c>
      <c r="F354" s="293" t="s">
        <v>1043</v>
      </c>
      <c r="G354" s="293"/>
      <c r="H354" s="292" t="s">
        <v>145</v>
      </c>
      <c r="I354" s="292" t="s">
        <v>146</v>
      </c>
      <c r="J354" s="299"/>
      <c r="K354" s="300">
        <v>44397</v>
      </c>
      <c r="L354" s="300">
        <v>44397</v>
      </c>
      <c r="M354" s="300">
        <v>44533</v>
      </c>
      <c r="N354" s="292" t="s">
        <v>12</v>
      </c>
      <c r="O354" s="292" t="s">
        <v>13</v>
      </c>
      <c r="Q354" s="292">
        <v>1</v>
      </c>
      <c r="R354" s="292" t="s">
        <v>1033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>
        <v>44533</v>
      </c>
      <c r="AA354" s="300">
        <v>44533</v>
      </c>
      <c r="AB354" s="300">
        <v>44533</v>
      </c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李珮君</v>
      </c>
      <c r="AH354" s="300"/>
      <c r="AI354" s="300"/>
      <c r="AJ354" s="293"/>
      <c r="AK354" s="300">
        <v>44397</v>
      </c>
      <c r="AN354" s="293" t="str">
        <f>VLOOKUP(功能_33[[#This Row],[功能代號]],需二審tmp!A:A,1,FALSE)</f>
        <v>L5406</v>
      </c>
      <c r="AO354" s="357">
        <v>44526</v>
      </c>
      <c r="AQ354" s="588" t="str">
        <f t="shared" si="34"/>
        <v/>
      </c>
      <c r="AR354" s="590" t="str">
        <f t="shared" si="35"/>
        <v>5-2</v>
      </c>
      <c r="AS354" s="592" t="str">
        <f t="shared" si="36"/>
        <v/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22" t="str">
        <f>IFERROR(VLOOKUP(功能_33[[#This Row],[流程]],#REF!,1,FALSE),"")</f>
        <v/>
      </c>
    </row>
    <row r="355" spans="3:49" ht="14.25" customHeight="1" x14ac:dyDescent="0.3">
      <c r="C355" s="293" t="s">
        <v>102</v>
      </c>
      <c r="D355" s="503" t="s">
        <v>2952</v>
      </c>
      <c r="E355" s="292" t="s">
        <v>1044</v>
      </c>
      <c r="F355" s="293" t="s">
        <v>1045</v>
      </c>
      <c r="G355" s="293"/>
      <c r="H355" s="292" t="s">
        <v>145</v>
      </c>
      <c r="I355" s="292" t="s">
        <v>146</v>
      </c>
      <c r="J355" s="299"/>
      <c r="K355" s="300">
        <v>44396</v>
      </c>
      <c r="L355" s="300">
        <v>44396</v>
      </c>
      <c r="M355" s="300">
        <v>44396</v>
      </c>
      <c r="N355" s="292" t="s">
        <v>12</v>
      </c>
      <c r="O355" s="292" t="s">
        <v>547</v>
      </c>
      <c r="Q355" s="292">
        <v>1</v>
      </c>
      <c r="R355" s="292" t="s">
        <v>1028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205</v>
      </c>
      <c r="AA355" s="300"/>
      <c r="AB355" s="300">
        <v>44396</v>
      </c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44396</v>
      </c>
      <c r="AN355" s="293" t="e">
        <f>VLOOKUP(功能_33[[#This Row],[功能代號]],需二審tmp!A:A,1,FALSE)</f>
        <v>#N/A</v>
      </c>
      <c r="AO355" s="357">
        <v>44526</v>
      </c>
      <c r="AQ355" s="588" t="str">
        <f t="shared" si="34"/>
        <v/>
      </c>
      <c r="AR355" s="590" t="str">
        <f t="shared" si="35"/>
        <v>5-2</v>
      </c>
      <c r="AS355" s="592" t="str">
        <f t="shared" si="36"/>
        <v/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22" t="str">
        <f>IFERROR(VLOOKUP(功能_33[[#This Row],[流程]],#REF!,1,FALSE),"")</f>
        <v/>
      </c>
    </row>
    <row r="356" spans="3:49" ht="14.25" customHeight="1" x14ac:dyDescent="0.3">
      <c r="C356" s="293" t="s">
        <v>102</v>
      </c>
      <c r="D356" s="503" t="s">
        <v>2952</v>
      </c>
      <c r="E356" s="292" t="s">
        <v>1046</v>
      </c>
      <c r="F356" s="293" t="s">
        <v>1047</v>
      </c>
      <c r="G356" s="293"/>
      <c r="H356" s="292" t="s">
        <v>145</v>
      </c>
      <c r="I356" s="292" t="s">
        <v>146</v>
      </c>
      <c r="J356" s="299"/>
      <c r="K356" s="300">
        <v>44396</v>
      </c>
      <c r="L356" s="300">
        <v>44396</v>
      </c>
      <c r="M356" s="300">
        <v>44533</v>
      </c>
      <c r="N356" s="292" t="s">
        <v>12</v>
      </c>
      <c r="O356" s="292" t="s">
        <v>547</v>
      </c>
      <c r="Q356" s="292">
        <v>1</v>
      </c>
      <c r="R356" s="292" t="s">
        <v>1033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142</v>
      </c>
      <c r="AA356" s="300"/>
      <c r="AB356" s="300"/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>
        <v>44396</v>
      </c>
      <c r="AN356" s="293" t="str">
        <f>VLOOKUP(功能_33[[#This Row],[功能代號]],需二審tmp!A:A,1,FALSE)</f>
        <v>L5405</v>
      </c>
      <c r="AO356" s="357">
        <v>44526</v>
      </c>
      <c r="AQ356" s="588" t="str">
        <f t="shared" si="34"/>
        <v/>
      </c>
      <c r="AR356" s="590" t="str">
        <f t="shared" si="35"/>
        <v/>
      </c>
      <c r="AS356" s="592" t="str">
        <f t="shared" si="36"/>
        <v>5-2</v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22" t="str">
        <f>IFERROR(VLOOKUP(功能_33[[#This Row],[流程]],#REF!,1,FALSE),"")</f>
        <v/>
      </c>
    </row>
    <row r="357" spans="3:49" ht="14.25" customHeight="1" x14ac:dyDescent="0.3">
      <c r="C357" s="293" t="s">
        <v>102</v>
      </c>
      <c r="D357" s="503" t="s">
        <v>2952</v>
      </c>
      <c r="E357" s="292" t="s">
        <v>1048</v>
      </c>
      <c r="F357" s="293" t="s">
        <v>1049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547</v>
      </c>
      <c r="Q357" s="292">
        <v>1</v>
      </c>
      <c r="R357" s="292" t="s">
        <v>1028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L5022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22" t="str">
        <f>IFERROR(VLOOKUP(功能_33[[#This Row],[流程]],#REF!,1,FALSE),"")</f>
        <v/>
      </c>
    </row>
    <row r="358" spans="3:49" ht="14.25" customHeight="1" x14ac:dyDescent="0.3">
      <c r="C358" s="293" t="s">
        <v>102</v>
      </c>
      <c r="D358" s="503" t="s">
        <v>2952</v>
      </c>
      <c r="E358" s="292" t="s">
        <v>1050</v>
      </c>
      <c r="F358" s="293" t="s">
        <v>1051</v>
      </c>
      <c r="G358" s="293" t="s">
        <v>419</v>
      </c>
      <c r="H358" s="292" t="s">
        <v>145</v>
      </c>
      <c r="I358" s="292" t="s">
        <v>146</v>
      </c>
      <c r="J358" s="299"/>
      <c r="K358" s="300">
        <v>44397</v>
      </c>
      <c r="L358" s="300">
        <v>44397</v>
      </c>
      <c r="M358" s="300">
        <v>44397</v>
      </c>
      <c r="N358" s="292" t="s">
        <v>12</v>
      </c>
      <c r="O358" s="292" t="s">
        <v>547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44533</v>
      </c>
      <c r="Z358" s="300" t="s">
        <v>205</v>
      </c>
      <c r="AA358" s="300"/>
      <c r="AB358" s="300">
        <v>44397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/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5-2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22" t="str">
        <f>IFERROR(VLOOKUP(功能_33[[#This Row],[流程]],#REF!,1,FALSE),"")</f>
        <v/>
      </c>
    </row>
    <row r="359" spans="3:49" ht="14.25" customHeight="1" x14ac:dyDescent="0.3">
      <c r="C359" s="293" t="s">
        <v>102</v>
      </c>
      <c r="D359" s="503" t="s">
        <v>2952</v>
      </c>
      <c r="E359" s="292" t="s">
        <v>1052</v>
      </c>
      <c r="F359" s="293" t="s">
        <v>1053</v>
      </c>
      <c r="G359" s="293"/>
      <c r="H359" s="292" t="s">
        <v>145</v>
      </c>
      <c r="I359" s="292" t="s">
        <v>146</v>
      </c>
      <c r="J359" s="299"/>
      <c r="K359" s="300">
        <v>44397</v>
      </c>
      <c r="L359" s="300">
        <v>44397</v>
      </c>
      <c r="M359" s="300">
        <v>44533</v>
      </c>
      <c r="N359" s="292" t="s">
        <v>12</v>
      </c>
      <c r="O359" s="292" t="s">
        <v>547</v>
      </c>
      <c r="Q359" s="292">
        <v>1</v>
      </c>
      <c r="R359" s="292" t="s">
        <v>1033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44397</v>
      </c>
      <c r="AN359" s="293" t="str">
        <f>VLOOKUP(功能_33[[#This Row],[功能代號]],需二審tmp!A:A,1,FALSE)</f>
        <v>L5407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5-2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22" t="str">
        <f>IFERROR(VLOOKUP(功能_33[[#This Row],[流程]],#REF!,1,FALSE),"")</f>
        <v/>
      </c>
    </row>
    <row r="360" spans="3:49" ht="14.25" customHeight="1" x14ac:dyDescent="0.3">
      <c r="C360" s="293" t="s">
        <v>103</v>
      </c>
      <c r="D360" s="503" t="s">
        <v>2942</v>
      </c>
      <c r="E360" s="292" t="s">
        <v>1054</v>
      </c>
      <c r="F360" s="293" t="s">
        <v>1055</v>
      </c>
      <c r="G360" s="293"/>
      <c r="H360" s="292" t="s">
        <v>202</v>
      </c>
      <c r="I360" s="292" t="s">
        <v>325</v>
      </c>
      <c r="J360" s="299" t="s">
        <v>429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547</v>
      </c>
      <c r="T360" s="292"/>
      <c r="V360" s="292"/>
      <c r="W360" s="292"/>
      <c r="X360" s="293" t="str">
        <f>VLOOKUP(功能_33[[#This Row],[User]],SKL放款!A:G,7,FALSE)</f>
        <v>放款推展課</v>
      </c>
      <c r="Y360" s="300">
        <v>44402</v>
      </c>
      <c r="Z360" s="300" t="s">
        <v>205</v>
      </c>
      <c r="AA360" s="300">
        <v>44398</v>
      </c>
      <c r="AB360" s="300">
        <v>44398</v>
      </c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張淑遠</v>
      </c>
      <c r="AH360" s="300"/>
      <c r="AI360" s="300"/>
      <c r="AJ360" s="293"/>
      <c r="AK360" s="300">
        <v>44398</v>
      </c>
      <c r="AL360" s="292" t="s">
        <v>199</v>
      </c>
      <c r="AN360" s="293" t="e">
        <f>VLOOKUP(功能_33[[#This Row],[功能代號]],需二審tmp!A:A,1,FALSE)</f>
        <v>#N/A</v>
      </c>
      <c r="AO360" s="357">
        <v>44526</v>
      </c>
      <c r="AQ360" s="588" t="str">
        <f t="shared" si="34"/>
        <v/>
      </c>
      <c r="AR360" s="590" t="str">
        <f t="shared" si="35"/>
        <v>6-7</v>
      </c>
      <c r="AS360" s="592" t="str">
        <f t="shared" si="36"/>
        <v/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22" t="str">
        <f>IFERROR(VLOOKUP(功能_33[[#This Row],[流程]],#REF!,1,FALSE),"")</f>
        <v/>
      </c>
    </row>
    <row r="361" spans="3:49" ht="14.25" customHeight="1" x14ac:dyDescent="0.3">
      <c r="C361" s="293" t="s">
        <v>103</v>
      </c>
      <c r="D361" s="503" t="s">
        <v>2942</v>
      </c>
      <c r="E361" s="292" t="s">
        <v>1056</v>
      </c>
      <c r="F361" s="293" t="s">
        <v>1057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44533</v>
      </c>
      <c r="N361" s="292" t="s">
        <v>12</v>
      </c>
      <c r="O361" s="292" t="s">
        <v>547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44533</v>
      </c>
      <c r="Z361" s="300" t="s">
        <v>142</v>
      </c>
      <c r="AA361" s="283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L6994</v>
      </c>
      <c r="AO361" s="357">
        <v>44526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22" t="str">
        <f>IFERROR(VLOOKUP(功能_33[[#This Row],[流程]],#REF!,1,FALSE),"")</f>
        <v/>
      </c>
    </row>
    <row r="362" spans="3:49" ht="14.25" customHeight="1" x14ac:dyDescent="0.3">
      <c r="C362" s="293" t="s">
        <v>103</v>
      </c>
      <c r="D362" s="503" t="s">
        <v>2942</v>
      </c>
      <c r="E362" s="292" t="s">
        <v>1058</v>
      </c>
      <c r="F362" s="293" t="s">
        <v>1059</v>
      </c>
      <c r="G362" s="293"/>
      <c r="H362" s="292" t="s">
        <v>202</v>
      </c>
      <c r="I362" s="292" t="s">
        <v>325</v>
      </c>
      <c r="J362" s="299" t="s">
        <v>429</v>
      </c>
      <c r="K362" s="300">
        <v>44398</v>
      </c>
      <c r="L362" s="300">
        <v>44398</v>
      </c>
      <c r="M362" s="300">
        <v>44402</v>
      </c>
      <c r="N362" s="292" t="s">
        <v>12</v>
      </c>
      <c r="O362" s="292" t="s">
        <v>181</v>
      </c>
      <c r="T362" s="292"/>
      <c r="V362" s="292"/>
      <c r="W362" s="292"/>
      <c r="X362" s="293" t="str">
        <f>VLOOKUP(功能_33[[#This Row],[User]],SKL放款!A:G,7,FALSE)</f>
        <v>放款服務課</v>
      </c>
      <c r="Y362" s="300">
        <v>44402</v>
      </c>
      <c r="Z362" s="300" t="s">
        <v>142</v>
      </c>
      <c r="AA362" s="283">
        <v>44544</v>
      </c>
      <c r="AB362" s="300"/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陳政皓</v>
      </c>
      <c r="AH362" s="300"/>
      <c r="AI362" s="300"/>
      <c r="AJ362" s="293"/>
      <c r="AK362" s="300">
        <v>44398</v>
      </c>
      <c r="AL362" s="292" t="s">
        <v>199</v>
      </c>
      <c r="AN362" s="293" t="str">
        <f>VLOOKUP(功能_33[[#This Row],[功能代號]],需二審tmp!A:A,1,FALSE)</f>
        <v>L6754</v>
      </c>
      <c r="AO362" s="357">
        <v>44526</v>
      </c>
      <c r="AQ362" s="588" t="str">
        <f t="shared" si="34"/>
        <v/>
      </c>
      <c r="AR362" s="590" t="str">
        <f t="shared" si="35"/>
        <v/>
      </c>
      <c r="AS362" s="592" t="str">
        <f t="shared" si="36"/>
        <v>6-7</v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22" t="str">
        <f>IFERROR(VLOOKUP(功能_33[[#This Row],[流程]],#REF!,1,FALSE),"")</f>
        <v/>
      </c>
    </row>
    <row r="363" spans="3:49" ht="14.25" customHeight="1" x14ac:dyDescent="0.3">
      <c r="C363" s="293" t="s">
        <v>103</v>
      </c>
      <c r="D363" s="503" t="s">
        <v>2942</v>
      </c>
      <c r="E363" s="292" t="s">
        <v>1060</v>
      </c>
      <c r="F363" s="293" t="s">
        <v>1061</v>
      </c>
      <c r="G363" s="293"/>
      <c r="H363" s="292" t="s">
        <v>145</v>
      </c>
      <c r="I363" s="292" t="s">
        <v>146</v>
      </c>
      <c r="J363" s="299"/>
      <c r="K363" s="300">
        <v>44398</v>
      </c>
      <c r="L363" s="300">
        <v>44398</v>
      </c>
      <c r="M363" s="300">
        <v>44536</v>
      </c>
      <c r="N363" s="292" t="s">
        <v>12</v>
      </c>
      <c r="O363" s="292" t="s">
        <v>547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44536</v>
      </c>
      <c r="Z363" s="300" t="s">
        <v>142</v>
      </c>
      <c r="AA363" s="283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44398</v>
      </c>
      <c r="AN363" s="293" t="str">
        <f>VLOOKUP(功能_33[[#This Row],[功能代號]],需二審tmp!A:A,1,FALSE)</f>
        <v>L6757</v>
      </c>
      <c r="AO363" s="357">
        <v>44536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22" t="str">
        <f>IFERROR(VLOOKUP(功能_33[[#This Row],[流程]],#REF!,1,FALSE),"")</f>
        <v/>
      </c>
    </row>
    <row r="364" spans="3:49" ht="14.25" customHeight="1" x14ac:dyDescent="0.3">
      <c r="C364" s="293" t="s">
        <v>103</v>
      </c>
      <c r="D364" s="503" t="s">
        <v>2942</v>
      </c>
      <c r="E364" s="292" t="s">
        <v>1062</v>
      </c>
      <c r="F364" s="293" t="s">
        <v>1063</v>
      </c>
      <c r="G364" s="293"/>
      <c r="H364" s="292" t="s">
        <v>202</v>
      </c>
      <c r="I364" s="292" t="s">
        <v>325</v>
      </c>
      <c r="J364" s="299" t="s">
        <v>429</v>
      </c>
      <c r="K364" s="300">
        <v>44397</v>
      </c>
      <c r="L364" s="300">
        <v>44397</v>
      </c>
      <c r="M364" s="300">
        <v>44398</v>
      </c>
      <c r="N364" s="292" t="s">
        <v>8</v>
      </c>
      <c r="O364" s="292" t="s">
        <v>547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>
        <v>44397</v>
      </c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L364" s="292" t="s">
        <v>199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22" t="str">
        <f>IFERROR(VLOOKUP(功能_33[[#This Row],[流程]],#REF!,1,FALSE),"")</f>
        <v/>
      </c>
    </row>
    <row r="365" spans="3:49" ht="14.25" customHeight="1" x14ac:dyDescent="0.3">
      <c r="C365" s="293" t="s">
        <v>103</v>
      </c>
      <c r="D365" s="503" t="s">
        <v>2942</v>
      </c>
      <c r="E365" s="292" t="s">
        <v>1064</v>
      </c>
      <c r="F365" s="293" t="s">
        <v>1065</v>
      </c>
      <c r="G365" s="293"/>
      <c r="H365" s="292" t="s">
        <v>202</v>
      </c>
      <c r="I365" s="292" t="s">
        <v>325</v>
      </c>
      <c r="J365" s="299" t="s">
        <v>429</v>
      </c>
      <c r="K365" s="300">
        <v>44397</v>
      </c>
      <c r="L365" s="300">
        <v>44397</v>
      </c>
      <c r="M365" s="300">
        <v>44402</v>
      </c>
      <c r="N365" s="292" t="s">
        <v>8</v>
      </c>
      <c r="O365" s="292" t="s">
        <v>547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44402</v>
      </c>
      <c r="Z365" s="300" t="s">
        <v>142</v>
      </c>
      <c r="AA365" s="283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L365" s="292" t="s">
        <v>199</v>
      </c>
      <c r="AN365" s="293" t="str">
        <f>VLOOKUP(功能_33[[#This Row],[功能代號]],需二審tmp!A:A,1,FALSE)</f>
        <v>L6751</v>
      </c>
      <c r="AO365" s="357">
        <v>44526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22" t="str">
        <f>IFERROR(VLOOKUP(功能_33[[#This Row],[流程]],#REF!,1,FALSE),"")</f>
        <v/>
      </c>
    </row>
    <row r="366" spans="3:49" ht="14.25" customHeight="1" x14ac:dyDescent="0.3">
      <c r="C366" s="293" t="s">
        <v>103</v>
      </c>
      <c r="D366" s="503" t="s">
        <v>2942</v>
      </c>
      <c r="E366" s="292" t="s">
        <v>1066</v>
      </c>
      <c r="F366" s="293" t="s">
        <v>1067</v>
      </c>
      <c r="G366" s="293"/>
      <c r="H366" s="292" t="s">
        <v>145</v>
      </c>
      <c r="I366" s="292" t="s">
        <v>146</v>
      </c>
      <c r="J366" s="299"/>
      <c r="K366" s="300">
        <v>44397</v>
      </c>
      <c r="L366" s="300">
        <v>44397</v>
      </c>
      <c r="M366" s="300">
        <v>44397</v>
      </c>
      <c r="N366" s="292" t="s">
        <v>12</v>
      </c>
      <c r="O366" s="292" t="s">
        <v>547</v>
      </c>
      <c r="T366" s="292"/>
      <c r="V366" s="292"/>
      <c r="W366" s="292"/>
      <c r="X366" s="293" t="str">
        <f>VLOOKUP(功能_33[[#This Row],[User]],SKL放款!A:G,7,FALSE)</f>
        <v>放款推展課</v>
      </c>
      <c r="Y366" s="300">
        <v>44533</v>
      </c>
      <c r="Z366" s="300" t="s">
        <v>205</v>
      </c>
      <c r="AA366" s="300"/>
      <c r="AB366" s="300">
        <v>44397</v>
      </c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張淑遠</v>
      </c>
      <c r="AH366" s="300"/>
      <c r="AI366" s="300"/>
      <c r="AJ366" s="293"/>
      <c r="AK366" s="300">
        <v>44397</v>
      </c>
      <c r="AN366" s="293" t="e">
        <f>VLOOKUP(功能_33[[#This Row],[功能代號]],需二審tmp!A:A,1,FALSE)</f>
        <v>#N/A</v>
      </c>
      <c r="AO366" s="357">
        <v>44526</v>
      </c>
      <c r="AQ366" s="588" t="str">
        <f t="shared" si="34"/>
        <v/>
      </c>
      <c r="AR366" s="590" t="str">
        <f t="shared" si="35"/>
        <v>6-7</v>
      </c>
      <c r="AS366" s="592" t="str">
        <f t="shared" si="36"/>
        <v/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22" t="str">
        <f>IFERROR(VLOOKUP(功能_33[[#This Row],[流程]],#REF!,1,FALSE),"")</f>
        <v/>
      </c>
    </row>
    <row r="367" spans="3:49" ht="14.25" customHeight="1" x14ac:dyDescent="0.3">
      <c r="C367" s="293" t="s">
        <v>103</v>
      </c>
      <c r="D367" s="503" t="s">
        <v>2942</v>
      </c>
      <c r="E367" s="292" t="s">
        <v>1068</v>
      </c>
      <c r="F367" s="293" t="s">
        <v>1069</v>
      </c>
      <c r="G367" s="293"/>
      <c r="H367" s="292" t="s">
        <v>145</v>
      </c>
      <c r="I367" s="292" t="s">
        <v>146</v>
      </c>
      <c r="J367" s="299"/>
      <c r="K367" s="300">
        <v>44397</v>
      </c>
      <c r="L367" s="300">
        <v>44397</v>
      </c>
      <c r="M367" s="300">
        <v>44536</v>
      </c>
      <c r="N367" s="292" t="s">
        <v>12</v>
      </c>
      <c r="O367" s="292" t="s">
        <v>547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44536</v>
      </c>
      <c r="Z367" s="300" t="s">
        <v>142</v>
      </c>
      <c r="AA367" s="283"/>
      <c r="AB367" s="300"/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str">
        <f>VLOOKUP(功能_33[[#This Row],[功能代號]],需二審tmp!A:A,1,FALSE)</f>
        <v>L6787</v>
      </c>
      <c r="AO367" s="357">
        <v>44536</v>
      </c>
      <c r="AQ367" s="588" t="str">
        <f t="shared" si="34"/>
        <v/>
      </c>
      <c r="AR367" s="590" t="str">
        <f t="shared" si="35"/>
        <v/>
      </c>
      <c r="AS367" s="592" t="str">
        <f t="shared" si="36"/>
        <v>6-7</v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22" t="str">
        <f>IFERROR(VLOOKUP(功能_33[[#This Row],[流程]],#REF!,1,FALSE),"")</f>
        <v/>
      </c>
    </row>
    <row r="368" spans="3:49" ht="14.25" customHeight="1" x14ac:dyDescent="0.3">
      <c r="C368" s="293" t="s">
        <v>103</v>
      </c>
      <c r="D368" s="503" t="s">
        <v>2940</v>
      </c>
      <c r="E368" s="292" t="s">
        <v>1070</v>
      </c>
      <c r="F368" s="293" t="s">
        <v>1071</v>
      </c>
      <c r="G368" s="293"/>
      <c r="H368" s="292" t="s">
        <v>202</v>
      </c>
      <c r="I368" s="292" t="s">
        <v>325</v>
      </c>
      <c r="J368" s="299" t="s">
        <v>429</v>
      </c>
      <c r="K368" s="300">
        <v>44397</v>
      </c>
      <c r="L368" s="300">
        <v>44397</v>
      </c>
      <c r="M368" s="300">
        <v>44537</v>
      </c>
      <c r="N368" s="292" t="s">
        <v>12</v>
      </c>
      <c r="O368" s="292" t="s">
        <v>181</v>
      </c>
      <c r="T368" s="292"/>
      <c r="V368" s="292"/>
      <c r="W368" s="292"/>
      <c r="X368" s="293" t="str">
        <f>VLOOKUP(功能_33[[#This Row],[User]],SKL放款!A:G,7,FALSE)</f>
        <v>放款服務課</v>
      </c>
      <c r="Y368" s="300">
        <v>44537</v>
      </c>
      <c r="Z368" s="300" t="s">
        <v>142</v>
      </c>
      <c r="AA368" s="283">
        <v>44544</v>
      </c>
      <c r="AB368" s="300"/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陳政皓</v>
      </c>
      <c r="AH368" s="300"/>
      <c r="AI368" s="300"/>
      <c r="AJ368" s="293"/>
      <c r="AK368" s="300">
        <v>44397</v>
      </c>
      <c r="AL368" s="292" t="s">
        <v>199</v>
      </c>
      <c r="AN368" s="293" t="str">
        <f>VLOOKUP(功能_33[[#This Row],[功能代號]],需二審tmp!A:A,1,FALSE)</f>
        <v>L6501</v>
      </c>
      <c r="AO368" s="357">
        <v>44526</v>
      </c>
      <c r="AQ368" s="588" t="str">
        <f t="shared" si="34"/>
        <v/>
      </c>
      <c r="AR368" s="590" t="str">
        <f t="shared" si="35"/>
        <v/>
      </c>
      <c r="AS368" s="592" t="str">
        <f t="shared" si="36"/>
        <v>6-5</v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22" t="str">
        <f>IFERROR(VLOOKUP(功能_33[[#This Row],[流程]],#REF!,1,FALSE),"")</f>
        <v/>
      </c>
    </row>
    <row r="369" spans="1:49" ht="14.25" customHeight="1" x14ac:dyDescent="0.3">
      <c r="C369" s="293" t="s">
        <v>103</v>
      </c>
      <c r="D369" s="503" t="s">
        <v>2940</v>
      </c>
      <c r="E369" s="292" t="s">
        <v>1072</v>
      </c>
      <c r="F369" s="271" t="s">
        <v>1073</v>
      </c>
      <c r="G369" s="271" t="s">
        <v>1074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547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22" t="str">
        <f>IFERROR(VLOOKUP(功能_33[[#This Row],[流程]],#REF!,1,FALSE),"")</f>
        <v/>
      </c>
    </row>
    <row r="370" spans="1:49" ht="14.25" customHeight="1" x14ac:dyDescent="0.3">
      <c r="C370" s="293" t="s">
        <v>103</v>
      </c>
      <c r="D370" s="503" t="s">
        <v>2940</v>
      </c>
      <c r="E370" s="292" t="s">
        <v>1075</v>
      </c>
      <c r="F370" s="271" t="s">
        <v>1076</v>
      </c>
      <c r="G370" s="271" t="s">
        <v>1077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547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22" t="str">
        <f>IFERROR(VLOOKUP(功能_33[[#This Row],[流程]],#REF!,1,FALSE),"")</f>
        <v/>
      </c>
    </row>
    <row r="371" spans="1:49" ht="14.25" customHeight="1" x14ac:dyDescent="0.3">
      <c r="C371" s="293" t="s">
        <v>103</v>
      </c>
      <c r="D371" s="503" t="s">
        <v>2940</v>
      </c>
      <c r="E371" s="292" t="s">
        <v>1078</v>
      </c>
      <c r="F371" s="271" t="s">
        <v>1079</v>
      </c>
      <c r="G371" s="271" t="s">
        <v>1077</v>
      </c>
      <c r="H371" s="292" t="s">
        <v>202</v>
      </c>
      <c r="I371" s="292" t="s">
        <v>146</v>
      </c>
      <c r="J371" s="299"/>
      <c r="K371" s="300">
        <v>44397</v>
      </c>
      <c r="L371" s="300">
        <v>44397</v>
      </c>
      <c r="M371" s="300">
        <v>44397</v>
      </c>
      <c r="N371" s="292" t="s">
        <v>12</v>
      </c>
      <c r="O371" s="292" t="s">
        <v>547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 t="s">
        <v>205</v>
      </c>
      <c r="AA371" s="300"/>
      <c r="AB371" s="300">
        <v>44397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張淑遠</v>
      </c>
      <c r="AH371" s="300"/>
      <c r="AI371" s="300"/>
      <c r="AJ371" s="293"/>
      <c r="AK371" s="300">
        <v>44397</v>
      </c>
      <c r="AN371" s="293" t="e">
        <f>VLOOKUP(功能_33[[#This Row],[功能代號]],需二審tmp!A:A,1,FALSE)</f>
        <v>#N/A</v>
      </c>
      <c r="AO371" s="357">
        <v>44526</v>
      </c>
      <c r="AQ371" s="588" t="str">
        <f t="shared" si="34"/>
        <v/>
      </c>
      <c r="AR371" s="590" t="str">
        <f t="shared" si="35"/>
        <v>6-5</v>
      </c>
      <c r="AS371" s="592" t="str">
        <f t="shared" si="36"/>
        <v/>
      </c>
      <c r="AT371" s="594" t="str">
        <f t="shared" si="37"/>
        <v/>
      </c>
      <c r="AU371" s="596" t="str">
        <f t="shared" si="38"/>
        <v/>
      </c>
      <c r="AV371" s="598" t="str">
        <f t="shared" si="39"/>
        <v/>
      </c>
      <c r="AW371" s="622" t="str">
        <f>IFERROR(VLOOKUP(功能_33[[#This Row],[流程]],#REF!,1,FALSE),"")</f>
        <v/>
      </c>
    </row>
    <row r="372" spans="1:49" ht="14.25" customHeight="1" x14ac:dyDescent="0.3">
      <c r="C372" s="293" t="s">
        <v>103</v>
      </c>
      <c r="D372" s="503" t="s">
        <v>2940</v>
      </c>
      <c r="E372" s="292" t="s">
        <v>1080</v>
      </c>
      <c r="F372" s="271" t="s">
        <v>1081</v>
      </c>
      <c r="G372" s="271" t="s">
        <v>1077</v>
      </c>
      <c r="H372" s="292" t="s">
        <v>202</v>
      </c>
      <c r="I372" s="292" t="s">
        <v>146</v>
      </c>
      <c r="J372" s="299"/>
      <c r="K372" s="300">
        <v>44397</v>
      </c>
      <c r="L372" s="300">
        <v>44397</v>
      </c>
      <c r="M372" s="300">
        <v>44397</v>
      </c>
      <c r="N372" s="292" t="s">
        <v>12</v>
      </c>
      <c r="O372" s="292" t="s">
        <v>547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 t="s">
        <v>205</v>
      </c>
      <c r="AA372" s="300"/>
      <c r="AB372" s="300">
        <v>44397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張淑遠</v>
      </c>
      <c r="AH372" s="300"/>
      <c r="AI372" s="300"/>
      <c r="AJ372" s="293"/>
      <c r="AK372" s="300">
        <v>44397</v>
      </c>
      <c r="AN372" s="293" t="e">
        <f>VLOOKUP(功能_33[[#This Row],[功能代號]],需二審tmp!A:A,1,FALSE)</f>
        <v>#N/A</v>
      </c>
      <c r="AO372" s="357">
        <v>44526</v>
      </c>
      <c r="AQ372" s="588" t="str">
        <f t="shared" si="34"/>
        <v/>
      </c>
      <c r="AR372" s="590" t="str">
        <f t="shared" si="35"/>
        <v>6-5</v>
      </c>
      <c r="AS372" s="592" t="str">
        <f t="shared" si="36"/>
        <v/>
      </c>
      <c r="AT372" s="594" t="str">
        <f t="shared" si="37"/>
        <v/>
      </c>
      <c r="AU372" s="596" t="str">
        <f t="shared" si="38"/>
        <v/>
      </c>
      <c r="AV372" s="598" t="str">
        <f t="shared" si="39"/>
        <v/>
      </c>
      <c r="AW372" s="622" t="str">
        <f>IFERROR(VLOOKUP(功能_33[[#This Row],[流程]],#REF!,1,FALSE),"")</f>
        <v/>
      </c>
    </row>
    <row r="373" spans="1:49" ht="14.25" customHeight="1" x14ac:dyDescent="0.3">
      <c r="A373" s="618">
        <v>44547</v>
      </c>
      <c r="C373" s="293" t="s">
        <v>102</v>
      </c>
      <c r="D373" s="503" t="s">
        <v>2928</v>
      </c>
      <c r="E373" s="292" t="s">
        <v>1082</v>
      </c>
      <c r="F373" s="271" t="s">
        <v>1083</v>
      </c>
      <c r="G373" s="293"/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 t="s">
        <v>12</v>
      </c>
      <c r="O373" s="292" t="s">
        <v>13</v>
      </c>
      <c r="T373" s="292"/>
      <c r="V373" s="292"/>
      <c r="W373" s="292"/>
      <c r="X373" s="293" t="str">
        <f>VLOOKUP(功能_33[[#This Row],[User]],SKL放款!A:G,7,FALSE)</f>
        <v>放款推展課</v>
      </c>
      <c r="Y373" s="300">
        <v>44533</v>
      </c>
      <c r="Z373" s="300">
        <v>44533</v>
      </c>
      <c r="AA373" s="300">
        <v>44533</v>
      </c>
      <c r="AB373" s="300">
        <v>44533</v>
      </c>
      <c r="AC373" s="300"/>
      <c r="AD373" s="300"/>
      <c r="AE373" s="300"/>
      <c r="AF373" s="356"/>
      <c r="AG373" s="300" t="str">
        <f>IFERROR(IF(VLOOKUP(功能_33[[#This Row],[功能代號]],E:Q,11,FALSE)=0,"",VLOOKUP(功能_33[[#This Row],[功能代號]],E:Q,11,FALSE)),"")</f>
        <v>李珮君</v>
      </c>
      <c r="AH373" s="300"/>
      <c r="AI373" s="300"/>
      <c r="AJ373" s="293"/>
      <c r="AK373" s="300"/>
      <c r="AN373" s="293" t="str">
        <f>VLOOKUP(功能_33[[#This Row],[功能代號]],需二審tmp!A:A,1,FALSE)</f>
        <v>L5051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22" t="str">
        <f>IFERROR(VLOOKUP(功能_33[[#This Row],[流程]],#REF!,1,FALSE),"")</f>
        <v/>
      </c>
    </row>
    <row r="374" spans="1:49" ht="14.25" customHeight="1" x14ac:dyDescent="0.3">
      <c r="A374" s="618">
        <v>44547</v>
      </c>
      <c r="C374" s="293" t="s">
        <v>102</v>
      </c>
      <c r="D374" s="503" t="s">
        <v>2928</v>
      </c>
      <c r="E374" s="292" t="s">
        <v>1084</v>
      </c>
      <c r="F374" s="271" t="s">
        <v>1085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>
        <v>44533</v>
      </c>
      <c r="Z374" s="300">
        <v>44533</v>
      </c>
      <c r="AA374" s="300">
        <v>44533</v>
      </c>
      <c r="AB374" s="300">
        <v>44533</v>
      </c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e">
        <f>VLOOKUP(功能_33[[#This Row],[功能代號]],需二審tmp!A:A,1,FALSE)</f>
        <v>#N/A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>5-3</v>
      </c>
      <c r="AU374" s="596" t="str">
        <f t="shared" si="38"/>
        <v/>
      </c>
      <c r="AV374" s="598" t="str">
        <f t="shared" si="39"/>
        <v/>
      </c>
      <c r="AW374" s="622" t="str">
        <f>IFERROR(VLOOKUP(功能_33[[#This Row],[流程]],#REF!,1,FALSE),"")</f>
        <v/>
      </c>
    </row>
    <row r="375" spans="1:49" ht="14.25" customHeight="1" x14ac:dyDescent="0.3">
      <c r="A375" s="618">
        <v>44547</v>
      </c>
      <c r="C375" s="293" t="s">
        <v>102</v>
      </c>
      <c r="D375" s="504" t="s">
        <v>2928</v>
      </c>
      <c r="E375" s="292" t="s">
        <v>1086</v>
      </c>
      <c r="F375" s="271" t="s">
        <v>1087</v>
      </c>
      <c r="G375" s="282" t="s">
        <v>1088</v>
      </c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/>
      <c r="O375" s="292"/>
      <c r="T375" s="292"/>
      <c r="V375" s="292"/>
      <c r="W375" s="292"/>
      <c r="X375" s="293" t="e">
        <f>VLOOKUP(功能_33[[#This Row],[User]],SKL放款!A:G,7,FALSE)</f>
        <v>#N/A</v>
      </c>
      <c r="Y375" s="300">
        <v>44533</v>
      </c>
      <c r="Z375" s="300" t="s">
        <v>205</v>
      </c>
      <c r="AA375" s="300"/>
      <c r="AB375" s="300">
        <v>44533</v>
      </c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3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>5-3</v>
      </c>
      <c r="AU375" s="596" t="str">
        <f t="shared" si="38"/>
        <v/>
      </c>
      <c r="AV375" s="598" t="str">
        <f t="shared" si="39"/>
        <v/>
      </c>
      <c r="AW375" s="622" t="str">
        <f>IFERROR(VLOOKUP(功能_33[[#This Row],[流程]],#REF!,1,FALSE),"")</f>
        <v/>
      </c>
    </row>
    <row r="376" spans="1:49" ht="14.25" customHeight="1" x14ac:dyDescent="0.3">
      <c r="A376" s="618">
        <v>44547</v>
      </c>
      <c r="C376" s="293" t="s">
        <v>102</v>
      </c>
      <c r="D376" s="503" t="s">
        <v>2928</v>
      </c>
      <c r="E376" s="292" t="s">
        <v>1089</v>
      </c>
      <c r="F376" s="271" t="s">
        <v>1090</v>
      </c>
      <c r="G376" s="293"/>
      <c r="H376" s="292" t="s">
        <v>145</v>
      </c>
      <c r="I376" s="292" t="s">
        <v>145</v>
      </c>
      <c r="J376" s="299"/>
      <c r="K376" s="300">
        <v>44518</v>
      </c>
      <c r="L376" s="300">
        <v>44517</v>
      </c>
      <c r="M376" s="300"/>
      <c r="N376" s="292" t="s">
        <v>12</v>
      </c>
      <c r="O376" s="292" t="s">
        <v>13</v>
      </c>
      <c r="T376" s="292"/>
      <c r="V376" s="292"/>
      <c r="W376" s="292"/>
      <c r="X376" s="293" t="str">
        <f>VLOOKUP(功能_33[[#This Row],[User]],SKL放款!A:G,7,FALSE)</f>
        <v>放款推展課</v>
      </c>
      <c r="Y376" s="300"/>
      <c r="Z376" s="300">
        <v>44533</v>
      </c>
      <c r="AA376" s="300">
        <v>44533</v>
      </c>
      <c r="AB376" s="300"/>
      <c r="AC376" s="300"/>
      <c r="AD376" s="300"/>
      <c r="AE376" s="300"/>
      <c r="AF376" s="356"/>
      <c r="AG376" s="300" t="str">
        <f>IFERROR(IF(VLOOKUP(功能_33[[#This Row],[功能代號]],E:Q,11,FALSE)=0,"",VLOOKUP(功能_33[[#This Row],[功能代號]],E:Q,11,FALSE)),"")</f>
        <v>李珮君</v>
      </c>
      <c r="AH376" s="300"/>
      <c r="AI376" s="300"/>
      <c r="AJ376" s="293"/>
      <c r="AK376" s="300"/>
      <c r="AN376" s="293" t="str">
        <f>VLOOKUP(功能_33[[#This Row],[功能代號]],需二審tmp!A:A,1,FALSE)</f>
        <v>L5052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/>
      </c>
      <c r="AU376" s="596" t="str">
        <f t="shared" si="38"/>
        <v/>
      </c>
      <c r="AV376" s="598" t="str">
        <f t="shared" si="39"/>
        <v>5-3</v>
      </c>
      <c r="AW376" s="622" t="str">
        <f>IFERROR(VLOOKUP(功能_33[[#This Row],[流程]],#REF!,1,FALSE),"")</f>
        <v/>
      </c>
    </row>
    <row r="377" spans="1:49" ht="14.25" customHeight="1" x14ac:dyDescent="0.3">
      <c r="A377" s="618">
        <v>44547</v>
      </c>
      <c r="C377" s="293" t="s">
        <v>102</v>
      </c>
      <c r="D377" s="503" t="s">
        <v>2928</v>
      </c>
      <c r="E377" s="292" t="s">
        <v>1091</v>
      </c>
      <c r="F377" s="271" t="s">
        <v>1092</v>
      </c>
      <c r="G377" s="293"/>
      <c r="H377" s="292" t="s">
        <v>145</v>
      </c>
      <c r="I377" s="292" t="s">
        <v>145</v>
      </c>
      <c r="J377" s="299"/>
      <c r="K377" s="300">
        <v>44518</v>
      </c>
      <c r="L377" s="300">
        <v>44517</v>
      </c>
      <c r="M377" s="300"/>
      <c r="N377" s="292" t="s">
        <v>12</v>
      </c>
      <c r="O377" s="292" t="s">
        <v>13</v>
      </c>
      <c r="T377" s="292"/>
      <c r="V377" s="292"/>
      <c r="W377" s="292"/>
      <c r="X377" s="293" t="str">
        <f>VLOOKUP(功能_33[[#This Row],[User]],SKL放款!A:G,7,FALSE)</f>
        <v>放款推展課</v>
      </c>
      <c r="Y377" s="300"/>
      <c r="Z377" s="300">
        <v>44533</v>
      </c>
      <c r="AA377" s="300">
        <v>44533</v>
      </c>
      <c r="AB377" s="300"/>
      <c r="AC377" s="300"/>
      <c r="AD377" s="300"/>
      <c r="AE377" s="300"/>
      <c r="AF377" s="356"/>
      <c r="AG377" s="300" t="str">
        <f>IFERROR(IF(VLOOKUP(功能_33[[#This Row],[功能代號]],E:Q,11,FALSE)=0,"",VLOOKUP(功能_33[[#This Row],[功能代號]],E:Q,11,FALSE)),"")</f>
        <v>李珮君</v>
      </c>
      <c r="AH377" s="300"/>
      <c r="AI377" s="300"/>
      <c r="AJ377" s="293"/>
      <c r="AK377" s="300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/>
      </c>
      <c r="AU377" s="596" t="str">
        <f t="shared" si="38"/>
        <v/>
      </c>
      <c r="AV377" s="598" t="str">
        <f t="shared" si="39"/>
        <v>5-3</v>
      </c>
      <c r="AW377" s="622" t="str">
        <f>IFERROR(VLOOKUP(功能_33[[#This Row],[流程]],#REF!,1,FALSE),"")</f>
        <v/>
      </c>
    </row>
    <row r="378" spans="1:49" ht="14.25" customHeight="1" x14ac:dyDescent="0.3">
      <c r="A378" s="618">
        <v>44547</v>
      </c>
      <c r="C378" s="293" t="s">
        <v>102</v>
      </c>
      <c r="D378" s="504" t="s">
        <v>2928</v>
      </c>
      <c r="E378" s="292" t="s">
        <v>1093</v>
      </c>
      <c r="F378" s="271" t="s">
        <v>1094</v>
      </c>
      <c r="G378" s="282" t="s">
        <v>1088</v>
      </c>
      <c r="H378" s="292" t="s">
        <v>145</v>
      </c>
      <c r="I378" s="292" t="s">
        <v>145</v>
      </c>
      <c r="J378" s="299"/>
      <c r="K378" s="300">
        <v>44518</v>
      </c>
      <c r="L378" s="300">
        <v>44518</v>
      </c>
      <c r="M378" s="300"/>
      <c r="N378" s="292"/>
      <c r="O378" s="292"/>
      <c r="T378" s="292"/>
      <c r="V378" s="292"/>
      <c r="W378" s="292"/>
      <c r="X378" s="293" t="e">
        <f>VLOOKUP(功能_33[[#This Row],[User]],SKL放款!A:G,7,FALSE)</f>
        <v>#N/A</v>
      </c>
      <c r="Y378" s="300">
        <v>44533</v>
      </c>
      <c r="Z378" s="300" t="s">
        <v>205</v>
      </c>
      <c r="AA378" s="300"/>
      <c r="AB378" s="300">
        <v>44533</v>
      </c>
      <c r="AC378" s="284"/>
      <c r="AD378" s="284"/>
      <c r="AE378" s="284"/>
      <c r="AF378" s="284"/>
      <c r="AG378" s="284" t="str">
        <f>IFERROR(IF(VLOOKUP(功能_33[[#This Row],[功能代號]],E:Q,11,FALSE)=0,"",VLOOKUP(功能_33[[#This Row],[功能代號]],E:Q,11,FALSE)),"")</f>
        <v/>
      </c>
      <c r="AH378" s="284"/>
      <c r="AI378" s="284"/>
      <c r="AJ378" s="293"/>
      <c r="AN378" s="293" t="e">
        <f>VLOOKUP(功能_33[[#This Row],[功能代號]],需二審tmp!A:A,1,FALSE)</f>
        <v>#N/A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>5-3</v>
      </c>
      <c r="AU378" s="596" t="str">
        <f t="shared" si="38"/>
        <v/>
      </c>
      <c r="AV378" s="598" t="str">
        <f t="shared" si="39"/>
        <v/>
      </c>
      <c r="AW378" s="622" t="str">
        <f>IFERROR(VLOOKUP(功能_33[[#This Row],[流程]],#REF!,1,FALSE),"")</f>
        <v/>
      </c>
    </row>
    <row r="379" spans="1:49" ht="14.25" customHeight="1" x14ac:dyDescent="0.3">
      <c r="A379" s="618">
        <v>44547</v>
      </c>
      <c r="C379" s="293" t="s">
        <v>102</v>
      </c>
      <c r="D379" s="504" t="s">
        <v>2928</v>
      </c>
      <c r="E379" s="292" t="s">
        <v>1095</v>
      </c>
      <c r="F379" s="271" t="s">
        <v>1096</v>
      </c>
      <c r="G379" s="282" t="s">
        <v>1088</v>
      </c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/>
      <c r="O379" s="292"/>
      <c r="T379" s="292"/>
      <c r="V379" s="292"/>
      <c r="W379" s="292"/>
      <c r="X379" s="293" t="e">
        <f>VLOOKUP(功能_33[[#This Row],[User]],SKL放款!A:G,7,FALSE)</f>
        <v>#N/A</v>
      </c>
      <c r="Y379" s="300">
        <v>44533</v>
      </c>
      <c r="Z379" s="300" t="s">
        <v>205</v>
      </c>
      <c r="AA379" s="300"/>
      <c r="AB379" s="300">
        <v>44533</v>
      </c>
      <c r="AC379" s="284"/>
      <c r="AD379" s="284"/>
      <c r="AE379" s="284"/>
      <c r="AF379" s="284"/>
      <c r="AG379" s="284" t="str">
        <f>IFERROR(IF(VLOOKUP(功能_33[[#This Row],[功能代號]],E:Q,11,FALSE)=0,"",VLOOKUP(功能_33[[#This Row],[功能代號]],E:Q,11,FALSE)),"")</f>
        <v/>
      </c>
      <c r="AH379" s="284"/>
      <c r="AI379" s="284"/>
      <c r="AJ379" s="293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22" t="str">
        <f>IFERROR(VLOOKUP(功能_33[[#This Row],[流程]],#REF!,1,FALSE),"")</f>
        <v/>
      </c>
    </row>
    <row r="380" spans="1:49" ht="14.25" customHeight="1" x14ac:dyDescent="0.3">
      <c r="A380" s="618">
        <v>44547</v>
      </c>
      <c r="C380" s="293" t="s">
        <v>102</v>
      </c>
      <c r="D380" s="503" t="s">
        <v>3204</v>
      </c>
      <c r="E380" s="292" t="s">
        <v>1097</v>
      </c>
      <c r="F380" s="271" t="s">
        <v>1098</v>
      </c>
      <c r="G380" s="293"/>
      <c r="H380" s="292" t="s">
        <v>145</v>
      </c>
      <c r="I380" s="292" t="s">
        <v>145</v>
      </c>
      <c r="J380" s="299"/>
      <c r="K380" s="300">
        <v>44517</v>
      </c>
      <c r="L380" s="300">
        <v>44518</v>
      </c>
      <c r="M380" s="300"/>
      <c r="N380" s="292" t="s">
        <v>12</v>
      </c>
      <c r="O380" s="292" t="s">
        <v>547</v>
      </c>
      <c r="T380" s="292"/>
      <c r="V380" s="292"/>
      <c r="W380" s="292"/>
      <c r="X380" s="293" t="str">
        <f>VLOOKUP(功能_33[[#This Row],[User]],SKL放款!A:G,7,FALSE)</f>
        <v>放款推展課</v>
      </c>
      <c r="Y380" s="300"/>
      <c r="Z380" s="300" t="s">
        <v>142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張淑遠</v>
      </c>
      <c r="AH380" s="300"/>
      <c r="AI380" s="300"/>
      <c r="AJ380" s="293"/>
      <c r="AK380" s="300">
        <v>44398</v>
      </c>
      <c r="AN380" s="293" t="str">
        <f>VLOOKUP(功能_33[[#This Row],[功能代號]],需二審tmp!A:A,1,FALSE)</f>
        <v>L5500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/>
      </c>
      <c r="AU380" s="596" t="str">
        <f t="shared" si="38"/>
        <v/>
      </c>
      <c r="AV380" s="598" t="str">
        <f t="shared" si="39"/>
        <v>5-3</v>
      </c>
      <c r="AW380" s="622" t="str">
        <f>IFERROR(VLOOKUP(功能_33[[#This Row],[流程]],#REF!,1,FALSE),"")</f>
        <v/>
      </c>
    </row>
    <row r="381" spans="1:49" ht="14.25" customHeight="1" x14ac:dyDescent="0.3">
      <c r="A381" s="618">
        <v>44547</v>
      </c>
      <c r="C381" s="293" t="s">
        <v>102</v>
      </c>
      <c r="D381" s="503" t="s">
        <v>2928</v>
      </c>
      <c r="E381" s="292" t="s">
        <v>1099</v>
      </c>
      <c r="F381" s="271" t="s">
        <v>1100</v>
      </c>
      <c r="G381" s="293"/>
      <c r="H381" s="292" t="s">
        <v>145</v>
      </c>
      <c r="I381" s="292" t="s">
        <v>145</v>
      </c>
      <c r="J381" s="299"/>
      <c r="K381" s="300">
        <v>44518</v>
      </c>
      <c r="L381" s="300">
        <v>44518</v>
      </c>
      <c r="M381" s="300"/>
      <c r="N381" s="292" t="s">
        <v>12</v>
      </c>
      <c r="O381" s="292" t="s">
        <v>547</v>
      </c>
      <c r="T381" s="292"/>
      <c r="V381" s="292"/>
      <c r="W381" s="292"/>
      <c r="X381" s="293" t="str">
        <f>VLOOKUP(功能_33[[#This Row],[User]],SKL放款!A:G,7,FALSE)</f>
        <v>放款推展課</v>
      </c>
      <c r="Y381" s="300">
        <v>44533</v>
      </c>
      <c r="Z381" s="300" t="s">
        <v>205</v>
      </c>
      <c r="AA381" s="300"/>
      <c r="AB381" s="300">
        <v>44533</v>
      </c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張淑遠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22" t="str">
        <f>IFERROR(VLOOKUP(功能_33[[#This Row],[流程]],#REF!,1,FALSE),"")</f>
        <v/>
      </c>
    </row>
    <row r="382" spans="1:49" ht="14.25" customHeight="1" x14ac:dyDescent="0.3">
      <c r="A382" s="618">
        <v>44547</v>
      </c>
      <c r="C382" s="293" t="s">
        <v>102</v>
      </c>
      <c r="D382" s="503" t="s">
        <v>2928</v>
      </c>
      <c r="E382" s="292" t="s">
        <v>1101</v>
      </c>
      <c r="F382" s="271" t="s">
        <v>1102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3059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22" t="str">
        <f>IFERROR(VLOOKUP(功能_33[[#This Row],[流程]],#REF!,1,FALSE),"")</f>
        <v/>
      </c>
    </row>
    <row r="383" spans="1:49" ht="14.25" customHeight="1" x14ac:dyDescent="0.3">
      <c r="A383" s="618">
        <v>44547</v>
      </c>
      <c r="C383" s="293" t="s">
        <v>102</v>
      </c>
      <c r="D383" s="503" t="s">
        <v>2928</v>
      </c>
      <c r="E383" s="292" t="s">
        <v>1103</v>
      </c>
      <c r="F383" s="271" t="s">
        <v>1104</v>
      </c>
      <c r="G383" s="293"/>
      <c r="H383" s="292" t="s">
        <v>145</v>
      </c>
      <c r="I383" s="292" t="s">
        <v>145</v>
      </c>
      <c r="J383" s="299"/>
      <c r="K383" s="300">
        <v>44523</v>
      </c>
      <c r="L383" s="300">
        <v>44524</v>
      </c>
      <c r="M383" s="300"/>
      <c r="N383" s="292" t="s">
        <v>12</v>
      </c>
      <c r="O383" s="292" t="s">
        <v>18</v>
      </c>
      <c r="T383" s="292"/>
      <c r="V383" s="292"/>
      <c r="W383" s="292"/>
      <c r="X383" s="293" t="str">
        <f>VLOOKUP(功能_33[[#This Row],[User]],SKL放款!A:G,7,FALSE)</f>
        <v>放款服務課</v>
      </c>
      <c r="Y383" s="300">
        <v>44533</v>
      </c>
      <c r="Z383" s="300" t="s">
        <v>3059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尹少玄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22" t="str">
        <f>IFERROR(VLOOKUP(功能_33[[#This Row],[流程]],#REF!,1,FALSE),"")</f>
        <v/>
      </c>
    </row>
    <row r="384" spans="1:49" ht="14.25" customHeight="1" x14ac:dyDescent="0.3">
      <c r="A384" s="618">
        <v>44547</v>
      </c>
      <c r="C384" s="293" t="s">
        <v>102</v>
      </c>
      <c r="D384" s="503" t="s">
        <v>2928</v>
      </c>
      <c r="E384" s="292" t="s">
        <v>1105</v>
      </c>
      <c r="F384" s="271" t="s">
        <v>1106</v>
      </c>
      <c r="G384" s="293"/>
      <c r="H384" s="292" t="s">
        <v>145</v>
      </c>
      <c r="I384" s="292" t="s">
        <v>145</v>
      </c>
      <c r="J384" s="299"/>
      <c r="K384" s="300">
        <v>44523</v>
      </c>
      <c r="L384" s="300">
        <v>44524</v>
      </c>
      <c r="M384" s="300"/>
      <c r="N384" s="292" t="s">
        <v>12</v>
      </c>
      <c r="O384" s="292" t="s">
        <v>18</v>
      </c>
      <c r="T384" s="292"/>
      <c r="V384" s="292"/>
      <c r="W384" s="292"/>
      <c r="X384" s="293" t="str">
        <f>VLOOKUP(功能_33[[#This Row],[User]],SKL放款!A:G,7,FALSE)</f>
        <v>放款服務課</v>
      </c>
      <c r="Y384" s="300">
        <v>44533</v>
      </c>
      <c r="Z384" s="300" t="s">
        <v>3059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尹少玄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22" t="str">
        <f>IFERROR(VLOOKUP(功能_33[[#This Row],[流程]],#REF!,1,FALSE),"")</f>
        <v/>
      </c>
    </row>
    <row r="385" spans="1:49" ht="14.25" customHeight="1" x14ac:dyDescent="0.3">
      <c r="A385" s="618">
        <v>44547</v>
      </c>
      <c r="C385" s="293" t="s">
        <v>102</v>
      </c>
      <c r="D385" s="503" t="s">
        <v>2928</v>
      </c>
      <c r="E385" s="292" t="s">
        <v>1107</v>
      </c>
      <c r="F385" s="271" t="s">
        <v>1108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547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22" t="str">
        <f>IFERROR(VLOOKUP(功能_33[[#This Row],[流程]],#REF!,1,FALSE),"")</f>
        <v/>
      </c>
    </row>
    <row r="386" spans="1:49" ht="14.25" customHeight="1" x14ac:dyDescent="0.3">
      <c r="A386" s="618">
        <v>44547</v>
      </c>
      <c r="C386" s="293" t="s">
        <v>102</v>
      </c>
      <c r="D386" s="503" t="s">
        <v>2928</v>
      </c>
      <c r="E386" s="292" t="s">
        <v>1109</v>
      </c>
      <c r="F386" s="271" t="s">
        <v>1110</v>
      </c>
      <c r="G386" s="293"/>
      <c r="H386" s="292" t="s">
        <v>145</v>
      </c>
      <c r="I386" s="292" t="s">
        <v>145</v>
      </c>
      <c r="J386" s="299"/>
      <c r="K386" s="300">
        <v>44519</v>
      </c>
      <c r="L386" s="300">
        <v>44518</v>
      </c>
      <c r="M386" s="300"/>
      <c r="N386" s="292" t="s">
        <v>12</v>
      </c>
      <c r="O386" s="292" t="s">
        <v>547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205</v>
      </c>
      <c r="AA386" s="300"/>
      <c r="AB386" s="300">
        <v>44533</v>
      </c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Q386" s="588" t="str">
        <f t="shared" si="34"/>
        <v/>
      </c>
      <c r="AR386" s="590" t="str">
        <f t="shared" si="35"/>
        <v/>
      </c>
      <c r="AS386" s="592" t="str">
        <f t="shared" si="36"/>
        <v/>
      </c>
      <c r="AT386" s="594" t="str">
        <f t="shared" si="37"/>
        <v>5-3</v>
      </c>
      <c r="AU386" s="596" t="str">
        <f t="shared" si="38"/>
        <v/>
      </c>
      <c r="AV386" s="598" t="str">
        <f t="shared" si="39"/>
        <v/>
      </c>
      <c r="AW386" s="622" t="str">
        <f>IFERROR(VLOOKUP(功能_33[[#This Row],[流程]],#REF!,1,FALSE),"")</f>
        <v/>
      </c>
    </row>
    <row r="387" spans="1:49" ht="14.25" customHeight="1" x14ac:dyDescent="0.3">
      <c r="A387" s="618">
        <v>44547</v>
      </c>
      <c r="C387" s="293" t="s">
        <v>102</v>
      </c>
      <c r="D387" s="503" t="s">
        <v>2928</v>
      </c>
      <c r="E387" s="292" t="s">
        <v>1111</v>
      </c>
      <c r="F387" s="271" t="s">
        <v>1112</v>
      </c>
      <c r="G387" s="293"/>
      <c r="H387" s="292" t="s">
        <v>145</v>
      </c>
      <c r="I387" s="292" t="s">
        <v>145</v>
      </c>
      <c r="J387" s="299"/>
      <c r="K387" s="300">
        <v>44519</v>
      </c>
      <c r="L387" s="300">
        <v>44518</v>
      </c>
      <c r="M387" s="300"/>
      <c r="N387" s="292" t="s">
        <v>12</v>
      </c>
      <c r="O387" s="292" t="s">
        <v>547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205</v>
      </c>
      <c r="AA387" s="300"/>
      <c r="AB387" s="300">
        <v>44533</v>
      </c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Q387" s="588" t="str">
        <f t="shared" si="34"/>
        <v/>
      </c>
      <c r="AR387" s="590" t="str">
        <f t="shared" si="35"/>
        <v/>
      </c>
      <c r="AS387" s="592" t="str">
        <f t="shared" si="36"/>
        <v/>
      </c>
      <c r="AT387" s="594" t="str">
        <f t="shared" si="37"/>
        <v>5-3</v>
      </c>
      <c r="AU387" s="596" t="str">
        <f t="shared" si="38"/>
        <v/>
      </c>
      <c r="AV387" s="598" t="str">
        <f t="shared" si="39"/>
        <v/>
      </c>
      <c r="AW387" s="622" t="str">
        <f>IFERROR(VLOOKUP(功能_33[[#This Row],[流程]],#REF!,1,FALSE),"")</f>
        <v/>
      </c>
    </row>
    <row r="388" spans="1:49" ht="14.25" customHeight="1" x14ac:dyDescent="0.3">
      <c r="C388" s="293" t="s">
        <v>102</v>
      </c>
      <c r="D388" s="503" t="s">
        <v>2952</v>
      </c>
      <c r="E388" s="292" t="s">
        <v>1116</v>
      </c>
      <c r="F388" s="271" t="s">
        <v>1117</v>
      </c>
      <c r="G388" s="293"/>
      <c r="H388" s="292" t="s">
        <v>145</v>
      </c>
      <c r="I388" s="292" t="s">
        <v>146</v>
      </c>
      <c r="J388" s="299"/>
      <c r="K388" s="300">
        <v>44519</v>
      </c>
      <c r="L388" s="300">
        <v>44518</v>
      </c>
      <c r="M388" s="300">
        <v>44533</v>
      </c>
      <c r="N388" s="292" t="s">
        <v>12</v>
      </c>
      <c r="O388" s="292" t="s">
        <v>547</v>
      </c>
      <c r="T388" s="292"/>
      <c r="V388" s="292"/>
      <c r="W388" s="292"/>
      <c r="X388" s="293" t="str">
        <f>VLOOKUP(功能_33[[#This Row],[User]],SKL放款!A:G,7,FALSE)</f>
        <v>放款推展課</v>
      </c>
      <c r="Y388" s="300">
        <v>44533</v>
      </c>
      <c r="Z388" s="300" t="s">
        <v>2857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張淑遠</v>
      </c>
      <c r="AH388" s="300"/>
      <c r="AI388" s="300"/>
      <c r="AJ388" s="293"/>
      <c r="AK388" s="300"/>
      <c r="AN388" s="293" t="e">
        <f>VLOOKUP(功能_33[[#This Row],[功能代號]],需二審tmp!A:A,1,FALSE)</f>
        <v>#N/A</v>
      </c>
      <c r="AO388" s="357">
        <v>44533</v>
      </c>
      <c r="AQ388" s="588" t="str">
        <f t="shared" ref="AQ388:AQ451" si="40">IF(COUNTA(AC388)=1,LEFT(D388,3),"")</f>
        <v/>
      </c>
      <c r="AR388" s="590" t="str">
        <f t="shared" ref="AR388:AR451" si="41">IF(AND(COUNTA(L388)=1,COUNTA(M388)=1,COUNTA(Y388)=1,COUNTA(AB388)=1,COUNTA(AC388)=0),LEFT(D388,3),"")</f>
        <v/>
      </c>
      <c r="AS388" s="592" t="str">
        <f t="shared" ref="AS388:AS451" si="42">IF(AND(COUNTA(L388)=1,COUNTA(M388)=1,COUNTA(Y388)=1,COUNTA(AB388)=0,COUNTA(AC388)=0),LEFT(D388,3),"")</f>
        <v>5-2</v>
      </c>
      <c r="AT388" s="594" t="str">
        <f t="shared" ref="AT388:AT451" si="43">IF(AND(COUNTA(M388)=0,COUNTA(Y388)=1),LEFT(D388,3),"")</f>
        <v/>
      </c>
      <c r="AU388" s="596" t="str">
        <f t="shared" ref="AU388:AU451" si="44">IF(AND(COUNTA(M388)=1,COUNTA(Y388)=0),LEFT(D388,3),"")</f>
        <v/>
      </c>
      <c r="AV388" s="598" t="str">
        <f t="shared" ref="AV388:AV451" si="45">IF(AND(COUNTA(M388)=0,COUNTA(Y388)=0),LEFT(D388,3),"")</f>
        <v/>
      </c>
      <c r="AW388" s="622" t="str">
        <f>IFERROR(VLOOKUP(功能_33[[#This Row],[流程]],#REF!,1,FALSE),"")</f>
        <v/>
      </c>
    </row>
    <row r="389" spans="1:49" ht="14.25" customHeight="1" x14ac:dyDescent="0.3">
      <c r="C389" s="293" t="s">
        <v>102</v>
      </c>
      <c r="D389" s="503" t="s">
        <v>2952</v>
      </c>
      <c r="E389" s="292" t="s">
        <v>1118</v>
      </c>
      <c r="F389" s="271" t="s">
        <v>1119</v>
      </c>
      <c r="G389" s="293"/>
      <c r="H389" s="292" t="s">
        <v>145</v>
      </c>
      <c r="I389" s="292" t="s">
        <v>146</v>
      </c>
      <c r="J389" s="299"/>
      <c r="K389" s="300">
        <v>44519</v>
      </c>
      <c r="L389" s="300">
        <v>44518</v>
      </c>
      <c r="M389" s="300">
        <v>44533</v>
      </c>
      <c r="N389" s="292" t="s">
        <v>12</v>
      </c>
      <c r="O389" s="292" t="s">
        <v>547</v>
      </c>
      <c r="T389" s="292"/>
      <c r="V389" s="292"/>
      <c r="W389" s="292"/>
      <c r="X389" s="293" t="str">
        <f>VLOOKUP(功能_33[[#This Row],[User]],SKL放款!A:G,7,FALSE)</f>
        <v>放款推展課</v>
      </c>
      <c r="Y389" s="300">
        <v>44533</v>
      </c>
      <c r="Z389" s="300" t="s">
        <v>2857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張淑遠</v>
      </c>
      <c r="AH389" s="300"/>
      <c r="AI389" s="300"/>
      <c r="AJ389" s="293"/>
      <c r="AK389" s="300"/>
      <c r="AN389" s="293" t="e">
        <f>VLOOKUP(功能_33[[#This Row],[功能代號]],需二審tmp!A:A,1,FALSE)</f>
        <v>#N/A</v>
      </c>
      <c r="AO389" s="357">
        <v>44533</v>
      </c>
      <c r="AQ389" s="588" t="str">
        <f t="shared" si="40"/>
        <v/>
      </c>
      <c r="AR389" s="590" t="str">
        <f t="shared" si="41"/>
        <v/>
      </c>
      <c r="AS389" s="592" t="str">
        <f t="shared" si="42"/>
        <v>5-2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22" t="str">
        <f>IFERROR(VLOOKUP(功能_33[[#This Row],[流程]],#REF!,1,FALSE),"")</f>
        <v/>
      </c>
    </row>
    <row r="390" spans="1:49" ht="14.25" customHeight="1" x14ac:dyDescent="0.3">
      <c r="C390" s="293" t="s">
        <v>103</v>
      </c>
      <c r="D390" s="503" t="s">
        <v>2939</v>
      </c>
      <c r="E390" s="292" t="s">
        <v>1120</v>
      </c>
      <c r="F390" s="271" t="s">
        <v>1121</v>
      </c>
      <c r="G390" s="293"/>
      <c r="H390" s="292" t="s">
        <v>145</v>
      </c>
      <c r="I390" s="292" t="s">
        <v>325</v>
      </c>
      <c r="J390" s="299" t="s">
        <v>429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142</v>
      </c>
      <c r="AA390" s="300" t="s">
        <v>3092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>
        <v>44491</v>
      </c>
      <c r="AL390" s="292" t="s">
        <v>199</v>
      </c>
      <c r="AN390" s="293" t="str">
        <f>VLOOKUP(功能_33[[#This Row],[功能代號]],需二審tmp!A:A,1,FALSE)</f>
        <v>L6042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22" t="str">
        <f>IFERROR(VLOOKUP(功能_33[[#This Row],[流程]],#REF!,1,FALSE),"")</f>
        <v/>
      </c>
    </row>
    <row r="391" spans="1:49" ht="14.25" customHeight="1" x14ac:dyDescent="0.3">
      <c r="C391" s="293" t="s">
        <v>103</v>
      </c>
      <c r="D391" s="503" t="s">
        <v>2939</v>
      </c>
      <c r="E391" s="292" t="s">
        <v>1122</v>
      </c>
      <c r="F391" s="271" t="s">
        <v>1123</v>
      </c>
      <c r="G391" s="293"/>
      <c r="H391" s="292" t="s">
        <v>145</v>
      </c>
      <c r="I391" s="292" t="s">
        <v>325</v>
      </c>
      <c r="J391" s="299" t="s">
        <v>429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142</v>
      </c>
      <c r="AA391" s="300" t="s">
        <v>3092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str">
        <f>VLOOKUP(功能_33[[#This Row],[功能代號]],需二審tmp!A:A,1,FALSE)</f>
        <v>L6402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22" t="str">
        <f>IFERROR(VLOOKUP(功能_33[[#This Row],[流程]],#REF!,1,FALSE),"")</f>
        <v/>
      </c>
    </row>
    <row r="392" spans="1:49" ht="14.25" customHeight="1" x14ac:dyDescent="0.3">
      <c r="C392" s="293" t="s">
        <v>103</v>
      </c>
      <c r="D392" s="503" t="s">
        <v>2939</v>
      </c>
      <c r="E392" s="292" t="s">
        <v>1128</v>
      </c>
      <c r="F392" s="271" t="s">
        <v>1129</v>
      </c>
      <c r="G392" s="293"/>
      <c r="H392" s="292" t="s">
        <v>145</v>
      </c>
      <c r="I392" s="292" t="s">
        <v>325</v>
      </c>
      <c r="J392" s="299" t="s">
        <v>429</v>
      </c>
      <c r="K392" s="300">
        <v>44529</v>
      </c>
      <c r="L392" s="300">
        <v>44529</v>
      </c>
      <c r="M392" s="300">
        <v>44533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3058</v>
      </c>
      <c r="AA392" s="300" t="s">
        <v>3092</v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292" t="s">
        <v>199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/>
      </c>
      <c r="AS392" s="592" t="str">
        <f t="shared" si="42"/>
        <v>6-4</v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22" t="str">
        <f>IFERROR(VLOOKUP(功能_33[[#This Row],[流程]],#REF!,1,FALSE),"")</f>
        <v/>
      </c>
    </row>
    <row r="393" spans="1:49" ht="14.25" customHeight="1" x14ac:dyDescent="0.3">
      <c r="C393" s="293" t="s">
        <v>103</v>
      </c>
      <c r="D393" s="503" t="s">
        <v>2939</v>
      </c>
      <c r="E393" s="292" t="s">
        <v>1130</v>
      </c>
      <c r="F393" s="293" t="s">
        <v>1131</v>
      </c>
      <c r="G393" s="293"/>
      <c r="H393" s="292" t="s">
        <v>145</v>
      </c>
      <c r="I393" s="292" t="s">
        <v>325</v>
      </c>
      <c r="J393" s="299" t="s">
        <v>429</v>
      </c>
      <c r="K393" s="300">
        <v>44529</v>
      </c>
      <c r="L393" s="300">
        <v>44529</v>
      </c>
      <c r="M393" s="300">
        <v>44533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3058</v>
      </c>
      <c r="AA393" s="300" t="s">
        <v>3092</v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292" t="s">
        <v>199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/>
      </c>
      <c r="AS393" s="592" t="str">
        <f t="shared" si="42"/>
        <v>6-4</v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22" t="str">
        <f>IFERROR(VLOOKUP(功能_33[[#This Row],[流程]],#REF!,1,FALSE),"")</f>
        <v/>
      </c>
    </row>
    <row r="394" spans="1:49" ht="14.25" customHeight="1" x14ac:dyDescent="0.3">
      <c r="C394" s="293" t="s">
        <v>103</v>
      </c>
      <c r="D394" s="503" t="s">
        <v>2942</v>
      </c>
      <c r="E394" s="292" t="s">
        <v>1134</v>
      </c>
      <c r="F394" s="293" t="s">
        <v>1135</v>
      </c>
      <c r="G394" s="293"/>
      <c r="H394" s="292" t="s">
        <v>202</v>
      </c>
      <c r="I394" s="292" t="s">
        <v>325</v>
      </c>
      <c r="J394" s="299" t="s">
        <v>429</v>
      </c>
      <c r="K394" s="300">
        <v>44529</v>
      </c>
      <c r="L394" s="300">
        <v>44529</v>
      </c>
      <c r="M394" s="300">
        <v>44537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3058</v>
      </c>
      <c r="AA394" s="300"/>
      <c r="AB394" s="300">
        <v>44529</v>
      </c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304" t="s">
        <v>1136</v>
      </c>
      <c r="AM394" s="305" t="s">
        <v>1137</v>
      </c>
      <c r="AN394" s="293" t="e">
        <f>VLOOKUP(功能_33[[#This Row],[功能代號]],需二審tmp!A:A,1,FALSE)</f>
        <v>#N/A</v>
      </c>
      <c r="AQ394" s="588" t="str">
        <f t="shared" si="40"/>
        <v/>
      </c>
      <c r="AR394" s="590" t="str">
        <f t="shared" si="41"/>
        <v>6-7</v>
      </c>
      <c r="AS394" s="592" t="str">
        <f t="shared" si="42"/>
        <v/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22" t="str">
        <f>IFERROR(VLOOKUP(功能_33[[#This Row],[流程]],#REF!,1,FALSE),"")</f>
        <v/>
      </c>
    </row>
    <row r="395" spans="1:49" ht="14.25" customHeight="1" x14ac:dyDescent="0.3">
      <c r="C395" s="293" t="s">
        <v>103</v>
      </c>
      <c r="D395" s="503" t="s">
        <v>2942</v>
      </c>
      <c r="E395" s="292" t="s">
        <v>1138</v>
      </c>
      <c r="F395" s="293" t="s">
        <v>1137</v>
      </c>
      <c r="G395" s="293"/>
      <c r="H395" s="292" t="s">
        <v>202</v>
      </c>
      <c r="I395" s="292" t="s">
        <v>325</v>
      </c>
      <c r="J395" s="299" t="s">
        <v>429</v>
      </c>
      <c r="K395" s="300">
        <v>44529</v>
      </c>
      <c r="L395" s="300">
        <v>44529</v>
      </c>
      <c r="M395" s="300">
        <v>44537</v>
      </c>
      <c r="N395" s="292" t="s">
        <v>12</v>
      </c>
      <c r="O395" s="292" t="s">
        <v>11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3058</v>
      </c>
      <c r="AA395" s="300"/>
      <c r="AB395" s="300">
        <v>44529</v>
      </c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蔡珮瑜</v>
      </c>
      <c r="AH395" s="300"/>
      <c r="AI395" s="300"/>
      <c r="AJ395" s="293"/>
      <c r="AK395" s="300"/>
      <c r="AL395" s="304" t="s">
        <v>1136</v>
      </c>
      <c r="AM395" s="305" t="s">
        <v>1137</v>
      </c>
      <c r="AN395" s="293" t="e">
        <f>VLOOKUP(功能_33[[#This Row],[功能代號]],需二審tmp!A:A,1,FALSE)</f>
        <v>#N/A</v>
      </c>
      <c r="AQ395" s="588" t="str">
        <f t="shared" si="40"/>
        <v/>
      </c>
      <c r="AR395" s="590" t="str">
        <f t="shared" si="41"/>
        <v>6-7</v>
      </c>
      <c r="AS395" s="592" t="str">
        <f t="shared" si="42"/>
        <v/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22" t="str">
        <f>IFERROR(VLOOKUP(功能_33[[#This Row],[流程]],#REF!,1,FALSE),"")</f>
        <v/>
      </c>
    </row>
    <row r="396" spans="1:49" ht="14.25" customHeight="1" x14ac:dyDescent="0.3">
      <c r="C396" s="293" t="s">
        <v>103</v>
      </c>
      <c r="D396" s="503" t="s">
        <v>2939</v>
      </c>
      <c r="E396" s="292" t="s">
        <v>1139</v>
      </c>
      <c r="F396" s="293" t="s">
        <v>1140</v>
      </c>
      <c r="G396" s="293"/>
      <c r="H396" s="292" t="s">
        <v>145</v>
      </c>
      <c r="I396" s="292" t="s">
        <v>325</v>
      </c>
      <c r="J396" s="299" t="s">
        <v>429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142</v>
      </c>
      <c r="AA396" s="300" t="s">
        <v>3092</v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蔡珮瑜</v>
      </c>
      <c r="AH396" s="300"/>
      <c r="AI396" s="300"/>
      <c r="AJ396" s="293"/>
      <c r="AK396" s="300"/>
      <c r="AL396" s="292" t="s">
        <v>199</v>
      </c>
      <c r="AN396" s="293" t="str">
        <f>VLOOKUP(功能_33[[#This Row],[功能代號]],需二審tmp!A:A,1,FALSE)</f>
        <v>L6041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6-4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22" t="str">
        <f>IFERROR(VLOOKUP(功能_33[[#This Row],[流程]],#REF!,1,FALSE),"")</f>
        <v/>
      </c>
    </row>
    <row r="397" spans="1:49" ht="14.25" customHeight="1" x14ac:dyDescent="0.3">
      <c r="C397" s="293" t="s">
        <v>103</v>
      </c>
      <c r="D397" s="503" t="s">
        <v>2939</v>
      </c>
      <c r="E397" s="292" t="s">
        <v>1141</v>
      </c>
      <c r="F397" s="293" t="s">
        <v>1142</v>
      </c>
      <c r="G397" s="293"/>
      <c r="H397" s="292" t="s">
        <v>145</v>
      </c>
      <c r="I397" s="292" t="s">
        <v>325</v>
      </c>
      <c r="J397" s="299" t="s">
        <v>429</v>
      </c>
      <c r="K397" s="300">
        <v>44529</v>
      </c>
      <c r="L397" s="300">
        <v>44520</v>
      </c>
      <c r="M397" s="300">
        <v>44533</v>
      </c>
      <c r="N397" s="292" t="s">
        <v>12</v>
      </c>
      <c r="O397" s="292" t="s">
        <v>181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142</v>
      </c>
      <c r="AA397" s="300" t="s">
        <v>3092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陳政皓</v>
      </c>
      <c r="AH397" s="300"/>
      <c r="AI397" s="300"/>
      <c r="AJ397" s="293"/>
      <c r="AK397" s="300"/>
      <c r="AL397" s="292" t="s">
        <v>199</v>
      </c>
      <c r="AN397" s="293" t="str">
        <f>VLOOKUP(功能_33[[#This Row],[功能代號]],需二審tmp!A:A,1,FALSE)</f>
        <v>L6401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22" t="str">
        <f>IFERROR(VLOOKUP(功能_33[[#This Row],[流程]],#REF!,1,FALSE),"")</f>
        <v/>
      </c>
    </row>
    <row r="398" spans="1:49" ht="14.25" customHeight="1" x14ac:dyDescent="0.3">
      <c r="C398" s="293" t="s">
        <v>103</v>
      </c>
      <c r="D398" s="503" t="s">
        <v>2936</v>
      </c>
      <c r="E398" s="292" t="s">
        <v>1143</v>
      </c>
      <c r="F398" s="293" t="s">
        <v>1144</v>
      </c>
      <c r="G398" s="293"/>
      <c r="H398" s="292" t="s">
        <v>145</v>
      </c>
      <c r="I398" s="292" t="s">
        <v>325</v>
      </c>
      <c r="J398" s="299" t="s">
        <v>429</v>
      </c>
      <c r="K398" s="300">
        <v>44529</v>
      </c>
      <c r="L398" s="300">
        <v>44529</v>
      </c>
      <c r="M398" s="300">
        <v>44533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3058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>6-1</v>
      </c>
      <c r="AT398" s="594" t="str">
        <f t="shared" si="43"/>
        <v/>
      </c>
      <c r="AU398" s="596" t="str">
        <f t="shared" si="44"/>
        <v/>
      </c>
      <c r="AV398" s="598" t="str">
        <f t="shared" si="45"/>
        <v/>
      </c>
      <c r="AW398" s="622" t="str">
        <f>IFERROR(VLOOKUP(功能_33[[#This Row],[流程]],#REF!,1,FALSE),"")</f>
        <v/>
      </c>
    </row>
    <row r="399" spans="1:49" ht="14.25" customHeight="1" x14ac:dyDescent="0.3">
      <c r="C399" s="293" t="s">
        <v>103</v>
      </c>
      <c r="D399" s="503" t="s">
        <v>2939</v>
      </c>
      <c r="E399" s="292" t="s">
        <v>1145</v>
      </c>
      <c r="F399" s="293" t="s">
        <v>1146</v>
      </c>
      <c r="G399" s="293"/>
      <c r="H399" s="292" t="s">
        <v>145</v>
      </c>
      <c r="I399" s="292" t="s">
        <v>325</v>
      </c>
      <c r="J399" s="299" t="s">
        <v>429</v>
      </c>
      <c r="K399" s="300">
        <v>44529</v>
      </c>
      <c r="L399" s="300">
        <v>44529</v>
      </c>
      <c r="M399" s="300">
        <v>44533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3058</v>
      </c>
      <c r="AA399" s="300" t="s">
        <v>3092</v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/>
      </c>
      <c r="AS399" s="592" t="str">
        <f t="shared" si="42"/>
        <v>6-4</v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22" t="str">
        <f>IFERROR(VLOOKUP(功能_33[[#This Row],[流程]],#REF!,1,FALSE),"")</f>
        <v/>
      </c>
    </row>
    <row r="400" spans="1:49" ht="14.25" customHeight="1" x14ac:dyDescent="0.3">
      <c r="C400" s="293" t="s">
        <v>103</v>
      </c>
      <c r="D400" s="503" t="s">
        <v>2939</v>
      </c>
      <c r="E400" s="292" t="s">
        <v>1147</v>
      </c>
      <c r="F400" s="293" t="s">
        <v>1148</v>
      </c>
      <c r="G400" s="293"/>
      <c r="H400" s="292" t="s">
        <v>202</v>
      </c>
      <c r="I400" s="292" t="s">
        <v>325</v>
      </c>
      <c r="J400" s="299" t="s">
        <v>429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181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 t="s">
        <v>3092</v>
      </c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293"/>
      <c r="AK400" s="300"/>
      <c r="AL400" s="292" t="s">
        <v>199</v>
      </c>
      <c r="AN400" s="293" t="e">
        <f>VLOOKUP(功能_33[[#This Row],[功能代號]],需二審tmp!A:A,1,FALSE)</f>
        <v>#N/A</v>
      </c>
      <c r="AQ400" s="588" t="str">
        <f t="shared" si="40"/>
        <v/>
      </c>
      <c r="AR400" s="590" t="str">
        <f t="shared" si="41"/>
        <v/>
      </c>
      <c r="AS400" s="592" t="str">
        <f t="shared" si="42"/>
        <v>6-4</v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22" t="str">
        <f>IFERROR(VLOOKUP(功能_33[[#This Row],[流程]],#REF!,1,FALSE),"")</f>
        <v/>
      </c>
    </row>
    <row r="401" spans="3:49" ht="14.25" customHeight="1" x14ac:dyDescent="0.3">
      <c r="C401" s="293" t="s">
        <v>103</v>
      </c>
      <c r="D401" s="503" t="s">
        <v>2941</v>
      </c>
      <c r="E401" s="292" t="s">
        <v>1124</v>
      </c>
      <c r="F401" s="271" t="s">
        <v>1125</v>
      </c>
      <c r="G401" s="293"/>
      <c r="H401" s="292" t="s">
        <v>202</v>
      </c>
      <c r="I401" s="292" t="s">
        <v>325</v>
      </c>
      <c r="J401" s="299" t="s">
        <v>429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3058</v>
      </c>
      <c r="AA401" s="300"/>
      <c r="AB401" s="300">
        <v>44533</v>
      </c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>6-6</v>
      </c>
      <c r="AS401" s="592" t="str">
        <f t="shared" si="42"/>
        <v/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22" t="str">
        <f>IFERROR(VLOOKUP(功能_33[[#This Row],[流程]],#REF!,1,FALSE),"")</f>
        <v/>
      </c>
    </row>
    <row r="402" spans="3:49" ht="14.25" customHeight="1" x14ac:dyDescent="0.3">
      <c r="C402" s="293" t="s">
        <v>103</v>
      </c>
      <c r="D402" s="503" t="s">
        <v>2941</v>
      </c>
      <c r="E402" s="292" t="s">
        <v>1126</v>
      </c>
      <c r="F402" s="271" t="s">
        <v>1127</v>
      </c>
      <c r="G402" s="293"/>
      <c r="H402" s="292" t="s">
        <v>202</v>
      </c>
      <c r="I402" s="292" t="s">
        <v>325</v>
      </c>
      <c r="J402" s="299" t="s">
        <v>429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3058</v>
      </c>
      <c r="AA402" s="300"/>
      <c r="AB402" s="300">
        <v>44533</v>
      </c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199</v>
      </c>
      <c r="AN402" s="293" t="str">
        <f>VLOOKUP(功能_33[[#This Row],[功能代號]],需二審tmp!A:A,1,FALSE)</f>
        <v>L6608</v>
      </c>
      <c r="AQ402" s="588" t="str">
        <f t="shared" si="40"/>
        <v/>
      </c>
      <c r="AR402" s="590" t="str">
        <f t="shared" si="41"/>
        <v>6-6</v>
      </c>
      <c r="AS402" s="592" t="str">
        <f t="shared" si="42"/>
        <v/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22" t="str">
        <f>IFERROR(VLOOKUP(功能_33[[#This Row],[流程]],#REF!,1,FALSE),"")</f>
        <v/>
      </c>
    </row>
    <row r="403" spans="3:49" ht="14.25" customHeight="1" x14ac:dyDescent="0.3">
      <c r="C403" s="293" t="s">
        <v>103</v>
      </c>
      <c r="D403" s="293" t="s">
        <v>2936</v>
      </c>
      <c r="E403" s="292" t="s">
        <v>1132</v>
      </c>
      <c r="F403" s="293" t="s">
        <v>1133</v>
      </c>
      <c r="G403" s="293"/>
      <c r="H403" s="292" t="s">
        <v>202</v>
      </c>
      <c r="I403" s="292" t="s">
        <v>325</v>
      </c>
      <c r="J403" s="299" t="s">
        <v>429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181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3058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199</v>
      </c>
      <c r="AN403" s="293" t="e">
        <f>VLOOKUP(功能_33[[#This Row],[功能代號]],需二審tmp!A:A,1,FALSE)</f>
        <v>#N/A</v>
      </c>
      <c r="AQ403" s="588" t="str">
        <f t="shared" si="40"/>
        <v/>
      </c>
      <c r="AR403" s="590" t="str">
        <f t="shared" si="41"/>
        <v/>
      </c>
      <c r="AS403" s="592" t="str">
        <f t="shared" si="42"/>
        <v>6-1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22" t="str">
        <f>IFERROR(VLOOKUP(功能_33[[#This Row],[流程]],#REF!,1,FALSE),"")</f>
        <v/>
      </c>
    </row>
    <row r="404" spans="3:49" ht="14.25" customHeight="1" x14ac:dyDescent="0.3">
      <c r="C404" s="293" t="s">
        <v>105</v>
      </c>
      <c r="D404" s="293" t="s">
        <v>2953</v>
      </c>
      <c r="E404" s="292" t="s">
        <v>1149</v>
      </c>
      <c r="F404" s="293" t="s">
        <v>1150</v>
      </c>
      <c r="G404" s="293" t="s">
        <v>1151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22" t="str">
        <f>IFERROR(VLOOKUP(功能_33[[#This Row],[流程]],#REF!,1,FALSE),"")</f>
        <v/>
      </c>
    </row>
    <row r="405" spans="3:49" ht="14.25" customHeight="1" x14ac:dyDescent="0.3">
      <c r="C405" s="293" t="s">
        <v>105</v>
      </c>
      <c r="D405" s="293" t="s">
        <v>2953</v>
      </c>
      <c r="E405" s="292" t="s">
        <v>1152</v>
      </c>
      <c r="F405" s="293" t="s">
        <v>1153</v>
      </c>
      <c r="G405" s="293" t="s">
        <v>1151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22" t="str">
        <f>IFERROR(VLOOKUP(功能_33[[#This Row],[流程]],#REF!,1,FALSE),"")</f>
        <v/>
      </c>
    </row>
    <row r="406" spans="3:49" ht="14.25" customHeight="1" x14ac:dyDescent="0.3">
      <c r="C406" s="293" t="s">
        <v>105</v>
      </c>
      <c r="D406" s="293" t="s">
        <v>2953</v>
      </c>
      <c r="E406" s="292" t="s">
        <v>1154</v>
      </c>
      <c r="F406" s="293" t="s">
        <v>1155</v>
      </c>
      <c r="G406" s="293" t="s">
        <v>1151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142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22" t="str">
        <f>IFERROR(VLOOKUP(功能_33[[#This Row],[流程]],#REF!,1,FALSE),"")</f>
        <v/>
      </c>
    </row>
    <row r="407" spans="3:49" ht="14.25" customHeight="1" x14ac:dyDescent="0.3">
      <c r="C407" s="293" t="s">
        <v>105</v>
      </c>
      <c r="D407" s="293" t="s">
        <v>2953</v>
      </c>
      <c r="E407" s="292" t="s">
        <v>1156</v>
      </c>
      <c r="F407" s="293" t="s">
        <v>1157</v>
      </c>
      <c r="G407" s="293" t="s">
        <v>1151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22" t="str">
        <f>IFERROR(VLOOKUP(功能_33[[#This Row],[流程]],#REF!,1,FALSE),"")</f>
        <v/>
      </c>
    </row>
    <row r="408" spans="3:49" ht="14.25" customHeight="1" x14ac:dyDescent="0.3">
      <c r="C408" s="293" t="s">
        <v>105</v>
      </c>
      <c r="D408" s="293" t="s">
        <v>2953</v>
      </c>
      <c r="E408" s="292" t="s">
        <v>1158</v>
      </c>
      <c r="F408" s="293" t="s">
        <v>1159</v>
      </c>
      <c r="G408" s="293" t="s">
        <v>1151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22" t="str">
        <f>IFERROR(VLOOKUP(功能_33[[#This Row],[流程]],#REF!,1,FALSE),"")</f>
        <v/>
      </c>
    </row>
    <row r="409" spans="3:49" ht="14.25" customHeight="1" x14ac:dyDescent="0.3">
      <c r="C409" s="293" t="s">
        <v>105</v>
      </c>
      <c r="D409" s="293" t="s">
        <v>2953</v>
      </c>
      <c r="E409" s="292" t="s">
        <v>1160</v>
      </c>
      <c r="F409" s="293" t="s">
        <v>1161</v>
      </c>
      <c r="G409" s="293" t="s">
        <v>1151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22" t="str">
        <f>IFERROR(VLOOKUP(功能_33[[#This Row],[流程]],#REF!,1,FALSE),"")</f>
        <v/>
      </c>
    </row>
    <row r="410" spans="3:49" ht="14.25" customHeight="1" x14ac:dyDescent="0.3">
      <c r="C410" s="293" t="s">
        <v>105</v>
      </c>
      <c r="D410" s="293" t="s">
        <v>2953</v>
      </c>
      <c r="E410" s="292" t="s">
        <v>1162</v>
      </c>
      <c r="F410" s="293" t="s">
        <v>1163</v>
      </c>
      <c r="G410" s="293" t="s">
        <v>1151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205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22" t="str">
        <f>IFERROR(VLOOKUP(功能_33[[#This Row],[流程]],#REF!,1,FALSE),"")</f>
        <v/>
      </c>
    </row>
    <row r="411" spans="3:49" ht="14.25" customHeight="1" x14ac:dyDescent="0.3">
      <c r="C411" s="293" t="s">
        <v>105</v>
      </c>
      <c r="D411" s="293" t="s">
        <v>2953</v>
      </c>
      <c r="E411" s="292" t="s">
        <v>1164</v>
      </c>
      <c r="F411" s="293" t="s">
        <v>1165</v>
      </c>
      <c r="G411" s="293" t="s">
        <v>1151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205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22" t="str">
        <f>IFERROR(VLOOKUP(功能_33[[#This Row],[流程]],#REF!,1,FALSE),"")</f>
        <v/>
      </c>
    </row>
    <row r="412" spans="3:49" ht="14.25" customHeight="1" x14ac:dyDescent="0.3">
      <c r="C412" s="293" t="s">
        <v>105</v>
      </c>
      <c r="D412" s="293" t="s">
        <v>2953</v>
      </c>
      <c r="E412" s="292" t="s">
        <v>1166</v>
      </c>
      <c r="F412" s="293" t="s">
        <v>1167</v>
      </c>
      <c r="G412" s="293" t="s">
        <v>1151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142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22" t="str">
        <f>IFERROR(VLOOKUP(功能_33[[#This Row],[流程]],#REF!,1,FALSE),"")</f>
        <v/>
      </c>
    </row>
    <row r="413" spans="3:49" ht="14.25" customHeight="1" x14ac:dyDescent="0.3">
      <c r="C413" s="293" t="s">
        <v>105</v>
      </c>
      <c r="D413" s="293" t="s">
        <v>2953</v>
      </c>
      <c r="E413" s="292" t="s">
        <v>1168</v>
      </c>
      <c r="F413" s="293" t="s">
        <v>1169</v>
      </c>
      <c r="G413" s="293" t="s">
        <v>1151</v>
      </c>
      <c r="H413" s="292" t="s">
        <v>145</v>
      </c>
      <c r="I413" s="292" t="s">
        <v>146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142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22" t="str">
        <f>IFERROR(VLOOKUP(功能_33[[#This Row],[流程]],#REF!,1,FALSE),"")</f>
        <v/>
      </c>
    </row>
    <row r="414" spans="3:49" ht="14.25" customHeight="1" x14ac:dyDescent="0.3">
      <c r="C414" s="293" t="s">
        <v>105</v>
      </c>
      <c r="D414" s="293" t="s">
        <v>2953</v>
      </c>
      <c r="E414" s="292" t="s">
        <v>1170</v>
      </c>
      <c r="F414" s="293" t="s">
        <v>1171</v>
      </c>
      <c r="G414" s="293" t="s">
        <v>1151</v>
      </c>
      <c r="H414" s="292" t="s">
        <v>145</v>
      </c>
      <c r="I414" s="292" t="s">
        <v>146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22" t="str">
        <f>IFERROR(VLOOKUP(功能_33[[#This Row],[流程]],#REF!,1,FALSE),"")</f>
        <v/>
      </c>
    </row>
    <row r="415" spans="3:49" ht="14.25" customHeight="1" x14ac:dyDescent="0.3">
      <c r="C415" s="293" t="s">
        <v>105</v>
      </c>
      <c r="D415" s="293" t="s">
        <v>2953</v>
      </c>
      <c r="E415" s="292" t="s">
        <v>1172</v>
      </c>
      <c r="F415" s="293" t="s">
        <v>1173</v>
      </c>
      <c r="G415" s="293" t="s">
        <v>1151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22" t="str">
        <f>IFERROR(VLOOKUP(功能_33[[#This Row],[流程]],#REF!,1,FALSE),"")</f>
        <v/>
      </c>
    </row>
    <row r="416" spans="3:49" ht="14.25" customHeight="1" x14ac:dyDescent="0.3">
      <c r="C416" s="293" t="s">
        <v>105</v>
      </c>
      <c r="D416" s="293" t="s">
        <v>2953</v>
      </c>
      <c r="E416" s="292" t="s">
        <v>1174</v>
      </c>
      <c r="F416" s="293" t="s">
        <v>1175</v>
      </c>
      <c r="G416" s="293" t="s">
        <v>1151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22" t="str">
        <f>IFERROR(VLOOKUP(功能_33[[#This Row],[流程]],#REF!,1,FALSE),"")</f>
        <v/>
      </c>
    </row>
    <row r="417" spans="3:49" ht="14.25" customHeight="1" x14ac:dyDescent="0.3">
      <c r="C417" s="293" t="s">
        <v>105</v>
      </c>
      <c r="D417" s="293" t="s">
        <v>2953</v>
      </c>
      <c r="E417" s="292" t="s">
        <v>1176</v>
      </c>
      <c r="F417" s="293" t="s">
        <v>1177</v>
      </c>
      <c r="G417" s="293" t="s">
        <v>1151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22" t="str">
        <f>IFERROR(VLOOKUP(功能_33[[#This Row],[流程]],#REF!,1,FALSE),"")</f>
        <v/>
      </c>
    </row>
    <row r="418" spans="3:49" ht="14.25" customHeight="1" x14ac:dyDescent="0.3">
      <c r="C418" s="293" t="s">
        <v>105</v>
      </c>
      <c r="D418" s="293" t="s">
        <v>2953</v>
      </c>
      <c r="E418" s="292" t="s">
        <v>1178</v>
      </c>
      <c r="F418" s="293" t="s">
        <v>1179</v>
      </c>
      <c r="G418" s="293" t="s">
        <v>1151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22" t="str">
        <f>IFERROR(VLOOKUP(功能_33[[#This Row],[流程]],#REF!,1,FALSE),"")</f>
        <v/>
      </c>
    </row>
    <row r="419" spans="3:49" ht="14.25" customHeight="1" x14ac:dyDescent="0.3">
      <c r="C419" s="293" t="s">
        <v>105</v>
      </c>
      <c r="D419" s="293" t="s">
        <v>2953</v>
      </c>
      <c r="E419" s="292" t="s">
        <v>1180</v>
      </c>
      <c r="F419" s="293" t="s">
        <v>1181</v>
      </c>
      <c r="G419" s="293" t="s">
        <v>1151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22" t="str">
        <f>IFERROR(VLOOKUP(功能_33[[#This Row],[流程]],#REF!,1,FALSE),"")</f>
        <v/>
      </c>
    </row>
    <row r="420" spans="3:49" ht="14.25" customHeight="1" x14ac:dyDescent="0.3">
      <c r="C420" s="293" t="s">
        <v>105</v>
      </c>
      <c r="D420" s="293" t="s">
        <v>2953</v>
      </c>
      <c r="E420" s="292" t="s">
        <v>1182</v>
      </c>
      <c r="F420" s="293" t="s">
        <v>1183</v>
      </c>
      <c r="G420" s="293" t="s">
        <v>1151</v>
      </c>
      <c r="H420" s="292" t="s">
        <v>145</v>
      </c>
      <c r="I420" s="292" t="s">
        <v>146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22" t="str">
        <f>IFERROR(VLOOKUP(功能_33[[#This Row],[流程]],#REF!,1,FALSE),"")</f>
        <v/>
      </c>
    </row>
    <row r="421" spans="3:49" ht="14.25" customHeight="1" x14ac:dyDescent="0.3">
      <c r="C421" s="293" t="s">
        <v>105</v>
      </c>
      <c r="D421" s="293" t="s">
        <v>2953</v>
      </c>
      <c r="E421" s="292" t="s">
        <v>1184</v>
      </c>
      <c r="F421" s="293" t="s">
        <v>1185</v>
      </c>
      <c r="G421" s="293" t="s">
        <v>1151</v>
      </c>
      <c r="H421" s="292" t="s">
        <v>145</v>
      </c>
      <c r="I421" s="292" t="s">
        <v>146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22" t="str">
        <f>IFERROR(VLOOKUP(功能_33[[#This Row],[流程]],#REF!,1,FALSE),"")</f>
        <v/>
      </c>
    </row>
    <row r="422" spans="3:49" ht="14.25" customHeight="1" x14ac:dyDescent="0.3">
      <c r="C422" s="293" t="s">
        <v>105</v>
      </c>
      <c r="D422" s="293" t="s">
        <v>2953</v>
      </c>
      <c r="E422" s="292" t="s">
        <v>1186</v>
      </c>
      <c r="F422" s="293" t="s">
        <v>1187</v>
      </c>
      <c r="G422" s="293" t="s">
        <v>1151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22" t="str">
        <f>IFERROR(VLOOKUP(功能_33[[#This Row],[流程]],#REF!,1,FALSE),"")</f>
        <v/>
      </c>
    </row>
    <row r="423" spans="3:49" ht="14.25" customHeight="1" x14ac:dyDescent="0.3">
      <c r="C423" s="293" t="s">
        <v>105</v>
      </c>
      <c r="D423" s="293" t="s">
        <v>2953</v>
      </c>
      <c r="E423" s="292" t="s">
        <v>1188</v>
      </c>
      <c r="F423" s="293" t="s">
        <v>1189</v>
      </c>
      <c r="G423" s="293" t="s">
        <v>1151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22" t="str">
        <f>IFERROR(VLOOKUP(功能_33[[#This Row],[流程]],#REF!,1,FALSE),"")</f>
        <v/>
      </c>
    </row>
    <row r="424" spans="3:49" ht="14.25" customHeight="1" x14ac:dyDescent="0.3">
      <c r="C424" s="293" t="s">
        <v>105</v>
      </c>
      <c r="D424" s="293" t="s">
        <v>2953</v>
      </c>
      <c r="E424" s="292" t="s">
        <v>1190</v>
      </c>
      <c r="F424" s="293" t="s">
        <v>1191</v>
      </c>
      <c r="G424" s="293" t="s">
        <v>1151</v>
      </c>
      <c r="H424" s="292" t="s">
        <v>145</v>
      </c>
      <c r="I424" s="292" t="s">
        <v>146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22" t="str">
        <f>IFERROR(VLOOKUP(功能_33[[#This Row],[流程]],#REF!,1,FALSE),"")</f>
        <v/>
      </c>
    </row>
    <row r="425" spans="3:49" ht="14.25" customHeight="1" x14ac:dyDescent="0.3">
      <c r="C425" s="293" t="s">
        <v>105</v>
      </c>
      <c r="D425" s="293" t="s">
        <v>2953</v>
      </c>
      <c r="E425" s="292" t="s">
        <v>1192</v>
      </c>
      <c r="F425" s="293" t="s">
        <v>1193</v>
      </c>
      <c r="G425" s="293" t="s">
        <v>1151</v>
      </c>
      <c r="H425" s="292" t="s">
        <v>145</v>
      </c>
      <c r="I425" s="292" t="s">
        <v>146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22" t="str">
        <f>IFERROR(VLOOKUP(功能_33[[#This Row],[流程]],#REF!,1,FALSE),"")</f>
        <v/>
      </c>
    </row>
    <row r="426" spans="3:49" ht="14.25" customHeight="1" x14ac:dyDescent="0.3">
      <c r="C426" s="293" t="s">
        <v>105</v>
      </c>
      <c r="D426" s="293" t="s">
        <v>2953</v>
      </c>
      <c r="E426" s="292" t="s">
        <v>1194</v>
      </c>
      <c r="F426" s="293" t="s">
        <v>1195</v>
      </c>
      <c r="G426" s="293" t="s">
        <v>1151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22" t="str">
        <f>IFERROR(VLOOKUP(功能_33[[#This Row],[流程]],#REF!,1,FALSE),"")</f>
        <v/>
      </c>
    </row>
    <row r="427" spans="3:49" ht="14.25" customHeight="1" x14ac:dyDescent="0.3">
      <c r="C427" s="293" t="s">
        <v>105</v>
      </c>
      <c r="D427" s="293" t="s">
        <v>2953</v>
      </c>
      <c r="E427" s="292" t="s">
        <v>1196</v>
      </c>
      <c r="F427" s="293" t="s">
        <v>1197</v>
      </c>
      <c r="G427" s="293" t="s">
        <v>1151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22" t="str">
        <f>IFERROR(VLOOKUP(功能_33[[#This Row],[流程]],#REF!,1,FALSE),"")</f>
        <v/>
      </c>
    </row>
    <row r="428" spans="3:49" ht="14.25" customHeight="1" x14ac:dyDescent="0.3">
      <c r="C428" s="293" t="s">
        <v>105</v>
      </c>
      <c r="D428" s="293" t="s">
        <v>2953</v>
      </c>
      <c r="E428" s="292" t="s">
        <v>1198</v>
      </c>
      <c r="F428" s="293" t="s">
        <v>1199</v>
      </c>
      <c r="G428" s="293" t="s">
        <v>1151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22" t="str">
        <f>IFERROR(VLOOKUP(功能_33[[#This Row],[流程]],#REF!,1,FALSE),"")</f>
        <v/>
      </c>
    </row>
    <row r="429" spans="3:49" ht="14.25" customHeight="1" x14ac:dyDescent="0.3">
      <c r="C429" s="293" t="s">
        <v>105</v>
      </c>
      <c r="D429" s="293" t="s">
        <v>2953</v>
      </c>
      <c r="E429" s="292" t="s">
        <v>1200</v>
      </c>
      <c r="F429" s="293" t="s">
        <v>1201</v>
      </c>
      <c r="G429" s="293" t="s">
        <v>1151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22" t="str">
        <f>IFERROR(VLOOKUP(功能_33[[#This Row],[流程]],#REF!,1,FALSE),"")</f>
        <v/>
      </c>
    </row>
    <row r="430" spans="3:49" ht="14.25" customHeight="1" x14ac:dyDescent="0.3">
      <c r="C430" s="293" t="s">
        <v>105</v>
      </c>
      <c r="D430" s="293" t="s">
        <v>2953</v>
      </c>
      <c r="E430" s="292" t="s">
        <v>1202</v>
      </c>
      <c r="F430" s="293" t="s">
        <v>1203</v>
      </c>
      <c r="G430" s="293" t="s">
        <v>1151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22" t="str">
        <f>IFERROR(VLOOKUP(功能_33[[#This Row],[流程]],#REF!,1,FALSE),"")</f>
        <v/>
      </c>
    </row>
    <row r="431" spans="3:49" ht="14.25" customHeight="1" x14ac:dyDescent="0.3">
      <c r="C431" s="293" t="s">
        <v>105</v>
      </c>
      <c r="D431" s="293" t="s">
        <v>2953</v>
      </c>
      <c r="E431" s="292" t="s">
        <v>1204</v>
      </c>
      <c r="F431" s="293" t="s">
        <v>1205</v>
      </c>
      <c r="G431" s="293" t="s">
        <v>1151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22" t="str">
        <f>IFERROR(VLOOKUP(功能_33[[#This Row],[流程]],#REF!,1,FALSE),"")</f>
        <v/>
      </c>
    </row>
    <row r="432" spans="3:49" ht="14.25" customHeight="1" x14ac:dyDescent="0.3">
      <c r="C432" s="293" t="s">
        <v>105</v>
      </c>
      <c r="D432" s="293" t="s">
        <v>2953</v>
      </c>
      <c r="E432" s="292" t="s">
        <v>1206</v>
      </c>
      <c r="F432" s="293" t="s">
        <v>1207</v>
      </c>
      <c r="G432" s="293" t="s">
        <v>1151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22" t="str">
        <f>IFERROR(VLOOKUP(功能_33[[#This Row],[流程]],#REF!,1,FALSE),"")</f>
        <v/>
      </c>
    </row>
    <row r="433" spans="1:49" ht="14.25" customHeight="1" x14ac:dyDescent="0.3">
      <c r="C433" s="293" t="s">
        <v>105</v>
      </c>
      <c r="D433" s="293" t="s">
        <v>2953</v>
      </c>
      <c r="E433" s="292" t="s">
        <v>1208</v>
      </c>
      <c r="F433" s="293" t="s">
        <v>1209</v>
      </c>
      <c r="G433" s="293" t="s">
        <v>1151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22" t="str">
        <f>IFERROR(VLOOKUP(功能_33[[#This Row],[流程]],#REF!,1,FALSE),"")</f>
        <v/>
      </c>
    </row>
    <row r="434" spans="1:49" ht="14.25" customHeight="1" x14ac:dyDescent="0.3">
      <c r="C434" s="293" t="s">
        <v>105</v>
      </c>
      <c r="D434" s="293" t="s">
        <v>2953</v>
      </c>
      <c r="E434" s="292" t="s">
        <v>1210</v>
      </c>
      <c r="F434" s="293" t="s">
        <v>1211</v>
      </c>
      <c r="G434" s="293" t="s">
        <v>1151</v>
      </c>
      <c r="H434" s="292" t="s">
        <v>145</v>
      </c>
      <c r="I434" s="292" t="s">
        <v>146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205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22" t="str">
        <f>IFERROR(VLOOKUP(功能_33[[#This Row],[流程]],#REF!,1,FALSE),"")</f>
        <v/>
      </c>
    </row>
    <row r="435" spans="1:49" ht="14.25" customHeight="1" x14ac:dyDescent="0.3">
      <c r="C435" s="293" t="s">
        <v>105</v>
      </c>
      <c r="D435" s="293" t="s">
        <v>2953</v>
      </c>
      <c r="E435" s="292" t="s">
        <v>1212</v>
      </c>
      <c r="F435" s="293" t="s">
        <v>1213</v>
      </c>
      <c r="G435" s="293" t="s">
        <v>1151</v>
      </c>
      <c r="H435" s="292" t="s">
        <v>145</v>
      </c>
      <c r="I435" s="292" t="s">
        <v>146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22" t="str">
        <f>IFERROR(VLOOKUP(功能_33[[#This Row],[流程]],#REF!,1,FALSE),"")</f>
        <v/>
      </c>
    </row>
    <row r="436" spans="1:49" ht="15.65" customHeight="1" x14ac:dyDescent="0.3">
      <c r="C436" s="293" t="s">
        <v>105</v>
      </c>
      <c r="D436" s="293" t="s">
        <v>2953</v>
      </c>
      <c r="E436" s="292" t="s">
        <v>1214</v>
      </c>
      <c r="F436" s="293" t="s">
        <v>1215</v>
      </c>
      <c r="G436" s="293" t="s">
        <v>1151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142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22" t="str">
        <f>IFERROR(VLOOKUP(功能_33[[#This Row],[流程]],#REF!,1,FALSE),"")</f>
        <v/>
      </c>
    </row>
    <row r="437" spans="1:49" ht="14.25" customHeight="1" x14ac:dyDescent="0.3">
      <c r="C437" s="293" t="s">
        <v>105</v>
      </c>
      <c r="D437" s="293" t="s">
        <v>2953</v>
      </c>
      <c r="E437" s="292" t="s">
        <v>1216</v>
      </c>
      <c r="F437" s="293" t="s">
        <v>1217</v>
      </c>
      <c r="G437" s="293" t="s">
        <v>1151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22" t="str">
        <f>IFERROR(VLOOKUP(功能_33[[#This Row],[流程]],#REF!,1,FALSE),"")</f>
        <v/>
      </c>
    </row>
    <row r="438" spans="1:49" ht="14.25" customHeight="1" x14ac:dyDescent="0.3">
      <c r="C438" s="293" t="s">
        <v>105</v>
      </c>
      <c r="D438" s="293" t="s">
        <v>2953</v>
      </c>
      <c r="E438" s="292" t="s">
        <v>1218</v>
      </c>
      <c r="F438" s="293" t="s">
        <v>1219</v>
      </c>
      <c r="G438" s="293" t="s">
        <v>1151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22" t="str">
        <f>IFERROR(VLOOKUP(功能_33[[#This Row],[流程]],#REF!,1,FALSE),"")</f>
        <v/>
      </c>
    </row>
    <row r="439" spans="1:49" ht="14.25" customHeight="1" x14ac:dyDescent="0.3">
      <c r="C439" s="293" t="s">
        <v>105</v>
      </c>
      <c r="D439" s="293" t="s">
        <v>2953</v>
      </c>
      <c r="E439" s="292" t="s">
        <v>1220</v>
      </c>
      <c r="F439" s="293" t="s">
        <v>1221</v>
      </c>
      <c r="G439" s="293" t="s">
        <v>1151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22" t="str">
        <f>IFERROR(VLOOKUP(功能_33[[#This Row],[流程]],#REF!,1,FALSE),"")</f>
        <v/>
      </c>
    </row>
    <row r="440" spans="1:49" ht="14.25" customHeight="1" x14ac:dyDescent="0.3">
      <c r="C440" s="293" t="s">
        <v>105</v>
      </c>
      <c r="D440" s="293" t="s">
        <v>2953</v>
      </c>
      <c r="E440" s="292" t="s">
        <v>1222</v>
      </c>
      <c r="F440" s="293" t="s">
        <v>1223</v>
      </c>
      <c r="G440" s="293" t="s">
        <v>1151</v>
      </c>
      <c r="H440" s="292" t="s">
        <v>145</v>
      </c>
      <c r="I440" s="292" t="s">
        <v>146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205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Q440" s="588" t="str">
        <f t="shared" si="40"/>
        <v/>
      </c>
      <c r="AR440" s="590" t="str">
        <f t="shared" si="41"/>
        <v/>
      </c>
      <c r="AS440" s="592" t="str">
        <f t="shared" si="42"/>
        <v>8-3</v>
      </c>
      <c r="AT440" s="594" t="str">
        <f t="shared" si="43"/>
        <v/>
      </c>
      <c r="AU440" s="596" t="str">
        <f t="shared" si="44"/>
        <v/>
      </c>
      <c r="AV440" s="598" t="str">
        <f t="shared" si="45"/>
        <v/>
      </c>
      <c r="AW440" s="622" t="str">
        <f>IFERROR(VLOOKUP(功能_33[[#This Row],[流程]],#REF!,1,FALSE),"")</f>
        <v/>
      </c>
    </row>
    <row r="441" spans="1:49" ht="14.25" customHeight="1" x14ac:dyDescent="0.3">
      <c r="C441" s="293" t="s">
        <v>105</v>
      </c>
      <c r="D441" s="293" t="s">
        <v>2953</v>
      </c>
      <c r="E441" s="292" t="s">
        <v>1224</v>
      </c>
      <c r="F441" s="293" t="s">
        <v>1225</v>
      </c>
      <c r="G441" s="293" t="s">
        <v>1151</v>
      </c>
      <c r="H441" s="292" t="s">
        <v>145</v>
      </c>
      <c r="I441" s="292" t="s">
        <v>146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205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Q441" s="588" t="str">
        <f t="shared" si="40"/>
        <v/>
      </c>
      <c r="AR441" s="590" t="str">
        <f t="shared" si="41"/>
        <v/>
      </c>
      <c r="AS441" s="592" t="str">
        <f t="shared" si="42"/>
        <v>8-3</v>
      </c>
      <c r="AT441" s="594" t="str">
        <f t="shared" si="43"/>
        <v/>
      </c>
      <c r="AU441" s="596" t="str">
        <f t="shared" si="44"/>
        <v/>
      </c>
      <c r="AV441" s="598" t="str">
        <f t="shared" si="45"/>
        <v/>
      </c>
      <c r="AW441" s="622" t="str">
        <f>IFERROR(VLOOKUP(功能_33[[#This Row],[流程]],#REF!,1,FALSE),"")</f>
        <v/>
      </c>
    </row>
    <row r="442" spans="1:49" ht="14.25" customHeight="1" x14ac:dyDescent="0.3">
      <c r="A442" s="618">
        <v>44539</v>
      </c>
      <c r="C442" s="293" t="s">
        <v>105</v>
      </c>
      <c r="D442" s="293" t="s">
        <v>2953</v>
      </c>
      <c r="E442" s="292" t="s">
        <v>1226</v>
      </c>
      <c r="F442" s="293" t="s">
        <v>1227</v>
      </c>
      <c r="G442" s="293" t="s">
        <v>1151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2857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22" t="str">
        <f>IFERROR(VLOOKUP(功能_33[[#This Row],[流程]],#REF!,1,FALSE),"")</f>
        <v/>
      </c>
    </row>
    <row r="443" spans="1:49" ht="14.25" customHeight="1" x14ac:dyDescent="0.3">
      <c r="A443" s="618">
        <v>44539</v>
      </c>
      <c r="C443" s="293" t="s">
        <v>105</v>
      </c>
      <c r="D443" s="293" t="s">
        <v>2953</v>
      </c>
      <c r="E443" s="292" t="s">
        <v>1228</v>
      </c>
      <c r="F443" s="293" t="s">
        <v>1229</v>
      </c>
      <c r="G443" s="293" t="s">
        <v>1151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2857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22" t="str">
        <f>IFERROR(VLOOKUP(功能_33[[#This Row],[流程]],#REF!,1,FALSE),"")</f>
        <v/>
      </c>
    </row>
    <row r="444" spans="1:49" ht="14.25" customHeight="1" x14ac:dyDescent="0.3">
      <c r="A444" s="618">
        <v>44539</v>
      </c>
      <c r="C444" s="293" t="s">
        <v>105</v>
      </c>
      <c r="D444" s="293" t="s">
        <v>2953</v>
      </c>
      <c r="E444" s="292" t="s">
        <v>1230</v>
      </c>
      <c r="F444" s="293" t="s">
        <v>1231</v>
      </c>
      <c r="G444" s="293" t="s">
        <v>1151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2857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22" t="str">
        <f>IFERROR(VLOOKUP(功能_33[[#This Row],[流程]],#REF!,1,FALSE),"")</f>
        <v/>
      </c>
    </row>
    <row r="445" spans="1:49" ht="14.25" customHeight="1" x14ac:dyDescent="0.3">
      <c r="A445" s="618">
        <v>44539</v>
      </c>
      <c r="C445" s="293" t="s">
        <v>105</v>
      </c>
      <c r="D445" s="293" t="s">
        <v>2953</v>
      </c>
      <c r="E445" s="292" t="s">
        <v>1232</v>
      </c>
      <c r="F445" s="293" t="s">
        <v>1233</v>
      </c>
      <c r="G445" s="293" t="s">
        <v>1151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2857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22" t="str">
        <f>IFERROR(VLOOKUP(功能_33[[#This Row],[流程]],#REF!,1,FALSE),"")</f>
        <v/>
      </c>
    </row>
    <row r="446" spans="1:49" ht="14.25" customHeight="1" x14ac:dyDescent="0.3">
      <c r="A446" s="618">
        <v>44539</v>
      </c>
      <c r="C446" s="293" t="s">
        <v>105</v>
      </c>
      <c r="D446" s="293" t="s">
        <v>2953</v>
      </c>
      <c r="E446" s="292" t="s">
        <v>1234</v>
      </c>
      <c r="F446" s="293" t="s">
        <v>1235</v>
      </c>
      <c r="G446" s="293" t="s">
        <v>1151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2857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22" t="str">
        <f>IFERROR(VLOOKUP(功能_33[[#This Row],[流程]],#REF!,1,FALSE),"")</f>
        <v/>
      </c>
    </row>
    <row r="447" spans="1:49" ht="14.25" customHeight="1" x14ac:dyDescent="0.3">
      <c r="A447" s="618">
        <v>44539</v>
      </c>
      <c r="C447" s="293" t="s">
        <v>105</v>
      </c>
      <c r="D447" s="293" t="s">
        <v>2953</v>
      </c>
      <c r="E447" s="292" t="s">
        <v>1236</v>
      </c>
      <c r="F447" s="293" t="s">
        <v>1237</v>
      </c>
      <c r="G447" s="293" t="s">
        <v>1151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2857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22" t="str">
        <f>IFERROR(VLOOKUP(功能_33[[#This Row],[流程]],#REF!,1,FALSE),"")</f>
        <v/>
      </c>
    </row>
    <row r="448" spans="1:49" ht="14.25" customHeight="1" x14ac:dyDescent="0.3">
      <c r="A448" s="618">
        <v>44539</v>
      </c>
      <c r="C448" s="293" t="s">
        <v>105</v>
      </c>
      <c r="D448" s="293" t="s">
        <v>2953</v>
      </c>
      <c r="E448" s="292" t="s">
        <v>1238</v>
      </c>
      <c r="F448" s="293" t="s">
        <v>1239</v>
      </c>
      <c r="G448" s="293" t="s">
        <v>1151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2857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22" t="str">
        <f>IFERROR(VLOOKUP(功能_33[[#This Row],[流程]],#REF!,1,FALSE),"")</f>
        <v/>
      </c>
    </row>
    <row r="449" spans="1:49" ht="14.25" customHeight="1" x14ac:dyDescent="0.3">
      <c r="A449" s="618">
        <v>44539</v>
      </c>
      <c r="C449" s="293" t="s">
        <v>105</v>
      </c>
      <c r="D449" s="293" t="s">
        <v>2953</v>
      </c>
      <c r="E449" s="292" t="s">
        <v>1240</v>
      </c>
      <c r="F449" s="293" t="s">
        <v>1241</v>
      </c>
      <c r="G449" s="293" t="s">
        <v>1151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2857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22" t="str">
        <f>IFERROR(VLOOKUP(功能_33[[#This Row],[流程]],#REF!,1,FALSE),"")</f>
        <v/>
      </c>
    </row>
    <row r="450" spans="1:49" ht="14.25" customHeight="1" x14ac:dyDescent="0.3">
      <c r="A450" s="618">
        <v>44539</v>
      </c>
      <c r="C450" s="293" t="s">
        <v>105</v>
      </c>
      <c r="D450" s="293" t="s">
        <v>2953</v>
      </c>
      <c r="E450" s="292" t="s">
        <v>1242</v>
      </c>
      <c r="F450" s="293" t="s">
        <v>1243</v>
      </c>
      <c r="G450" s="293" t="s">
        <v>1151</v>
      </c>
      <c r="H450" s="292" t="s">
        <v>145</v>
      </c>
      <c r="I450" s="292" t="s">
        <v>146</v>
      </c>
      <c r="J450" s="299"/>
      <c r="K450" s="300">
        <v>44515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2857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si="40"/>
        <v/>
      </c>
      <c r="AR450" s="590" t="str">
        <f t="shared" si="41"/>
        <v/>
      </c>
      <c r="AS450" s="592" t="str">
        <f t="shared" si="42"/>
        <v/>
      </c>
      <c r="AT450" s="594" t="str">
        <f t="shared" si="43"/>
        <v/>
      </c>
      <c r="AU450" s="596" t="str">
        <f t="shared" si="44"/>
        <v/>
      </c>
      <c r="AV450" s="598" t="str">
        <f t="shared" si="45"/>
        <v>8-3</v>
      </c>
      <c r="AW450" s="622" t="str">
        <f>IFERROR(VLOOKUP(功能_33[[#This Row],[流程]],#REF!,1,FALSE),"")</f>
        <v/>
      </c>
    </row>
    <row r="451" spans="1:49" ht="14.25" customHeight="1" x14ac:dyDescent="0.3">
      <c r="A451" s="618">
        <v>44539</v>
      </c>
      <c r="C451" s="293" t="s">
        <v>105</v>
      </c>
      <c r="D451" s="293" t="s">
        <v>2953</v>
      </c>
      <c r="E451" s="292" t="s">
        <v>1244</v>
      </c>
      <c r="F451" s="293" t="s">
        <v>1245</v>
      </c>
      <c r="G451" s="293" t="s">
        <v>1151</v>
      </c>
      <c r="H451" s="292" t="s">
        <v>145</v>
      </c>
      <c r="I451" s="292" t="s">
        <v>146</v>
      </c>
      <c r="J451" s="299"/>
      <c r="K451" s="300">
        <v>44515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2857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0"/>
        <v/>
      </c>
      <c r="AR451" s="590" t="str">
        <f t="shared" si="41"/>
        <v/>
      </c>
      <c r="AS451" s="592" t="str">
        <f t="shared" si="42"/>
        <v/>
      </c>
      <c r="AT451" s="594" t="str">
        <f t="shared" si="43"/>
        <v/>
      </c>
      <c r="AU451" s="596" t="str">
        <f t="shared" si="44"/>
        <v/>
      </c>
      <c r="AV451" s="598" t="str">
        <f t="shared" si="45"/>
        <v>8-3</v>
      </c>
      <c r="AW451" s="622" t="str">
        <f>IFERROR(VLOOKUP(功能_33[[#This Row],[流程]],#REF!,1,FALSE),"")</f>
        <v/>
      </c>
    </row>
    <row r="452" spans="1:49" ht="14.25" customHeight="1" x14ac:dyDescent="0.3">
      <c r="A452" s="618">
        <v>44539</v>
      </c>
      <c r="C452" s="293" t="s">
        <v>105</v>
      </c>
      <c r="D452" s="293" t="s">
        <v>2953</v>
      </c>
      <c r="E452" s="292" t="s">
        <v>1246</v>
      </c>
      <c r="F452" s="293" t="s">
        <v>1247</v>
      </c>
      <c r="G452" s="293" t="s">
        <v>1151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2857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ref="AQ452:AQ515" si="46">IF(COUNTA(AC452)=1,LEFT(D452,3),"")</f>
        <v/>
      </c>
      <c r="AR452" s="590" t="str">
        <f t="shared" ref="AR452:AR515" si="47">IF(AND(COUNTA(L452)=1,COUNTA(M452)=1,COUNTA(Y452)=1,COUNTA(AB452)=1,COUNTA(AC452)=0),LEFT(D452,3),"")</f>
        <v/>
      </c>
      <c r="AS452" s="592" t="str">
        <f t="shared" ref="AS452:AS515" si="48">IF(AND(COUNTA(L452)=1,COUNTA(M452)=1,COUNTA(Y452)=1,COUNTA(AB452)=0,COUNTA(AC452)=0),LEFT(D452,3),"")</f>
        <v/>
      </c>
      <c r="AT452" s="594" t="str">
        <f t="shared" ref="AT452:AT515" si="49">IF(AND(COUNTA(M452)=0,COUNTA(Y452)=1),LEFT(D452,3),"")</f>
        <v/>
      </c>
      <c r="AU452" s="596" t="str">
        <f t="shared" ref="AU452:AU515" si="50">IF(AND(COUNTA(M452)=1,COUNTA(Y452)=0),LEFT(D452,3),"")</f>
        <v/>
      </c>
      <c r="AV452" s="598" t="str">
        <f t="shared" ref="AV452:AV515" si="51">IF(AND(COUNTA(M452)=0,COUNTA(Y452)=0),LEFT(D452,3),"")</f>
        <v>8-3</v>
      </c>
      <c r="AW452" s="622" t="str">
        <f>IFERROR(VLOOKUP(功能_33[[#This Row],[流程]],#REF!,1,FALSE),"")</f>
        <v/>
      </c>
    </row>
    <row r="453" spans="1:49" ht="14.25" customHeight="1" x14ac:dyDescent="0.3">
      <c r="A453" s="618">
        <v>44539</v>
      </c>
      <c r="C453" s="293" t="s">
        <v>105</v>
      </c>
      <c r="D453" s="293" t="s">
        <v>2953</v>
      </c>
      <c r="E453" s="292" t="s">
        <v>1248</v>
      </c>
      <c r="F453" s="293" t="s">
        <v>1249</v>
      </c>
      <c r="G453" s="293" t="s">
        <v>1151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2857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22" t="str">
        <f>IFERROR(VLOOKUP(功能_33[[#This Row],[流程]],#REF!,1,FALSE),"")</f>
        <v/>
      </c>
    </row>
    <row r="454" spans="1:49" ht="14.25" customHeight="1" x14ac:dyDescent="0.3">
      <c r="A454" s="618">
        <v>44539</v>
      </c>
      <c r="C454" s="293" t="s">
        <v>105</v>
      </c>
      <c r="D454" s="293" t="s">
        <v>2953</v>
      </c>
      <c r="E454" s="292" t="s">
        <v>1250</v>
      </c>
      <c r="F454" s="293" t="s">
        <v>1251</v>
      </c>
      <c r="G454" s="293" t="s">
        <v>1151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2857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22" t="str">
        <f>IFERROR(VLOOKUP(功能_33[[#This Row],[流程]],#REF!,1,FALSE),"")</f>
        <v/>
      </c>
    </row>
    <row r="455" spans="1:49" ht="14.25" customHeight="1" x14ac:dyDescent="0.3">
      <c r="A455" s="618">
        <v>44539</v>
      </c>
      <c r="C455" s="293" t="s">
        <v>105</v>
      </c>
      <c r="D455" s="293" t="s">
        <v>2953</v>
      </c>
      <c r="E455" s="292" t="s">
        <v>1252</v>
      </c>
      <c r="F455" s="293" t="s">
        <v>1253</v>
      </c>
      <c r="G455" s="293" t="s">
        <v>1151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2857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22" t="str">
        <f>IFERROR(VLOOKUP(功能_33[[#This Row],[流程]],#REF!,1,FALSE),"")</f>
        <v/>
      </c>
    </row>
    <row r="456" spans="1:49" ht="14.25" customHeight="1" x14ac:dyDescent="0.3">
      <c r="A456" s="618">
        <v>44539</v>
      </c>
      <c r="C456" s="293" t="s">
        <v>105</v>
      </c>
      <c r="D456" s="293" t="s">
        <v>2953</v>
      </c>
      <c r="E456" s="292" t="s">
        <v>1254</v>
      </c>
      <c r="F456" s="293" t="s">
        <v>1255</v>
      </c>
      <c r="G456" s="293" t="s">
        <v>1151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2857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22" t="str">
        <f>IFERROR(VLOOKUP(功能_33[[#This Row],[流程]],#REF!,1,FALSE),"")</f>
        <v/>
      </c>
    </row>
    <row r="457" spans="1:49" ht="14.25" customHeight="1" x14ac:dyDescent="0.3">
      <c r="A457" s="618">
        <v>44539</v>
      </c>
      <c r="C457" s="293" t="s">
        <v>105</v>
      </c>
      <c r="D457" s="293" t="s">
        <v>2953</v>
      </c>
      <c r="E457" s="292" t="s">
        <v>1256</v>
      </c>
      <c r="F457" s="293" t="s">
        <v>1257</v>
      </c>
      <c r="G457" s="293" t="s">
        <v>1151</v>
      </c>
      <c r="H457" s="292" t="s">
        <v>145</v>
      </c>
      <c r="I457" s="292" t="s">
        <v>146</v>
      </c>
      <c r="J457" s="299"/>
      <c r="K457" s="300">
        <v>44516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2857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22" t="str">
        <f>IFERROR(VLOOKUP(功能_33[[#This Row],[流程]],#REF!,1,FALSE),"")</f>
        <v/>
      </c>
    </row>
    <row r="458" spans="1:49" ht="14.25" customHeight="1" x14ac:dyDescent="0.3">
      <c r="A458" s="618">
        <v>44539</v>
      </c>
      <c r="C458" s="293" t="s">
        <v>105</v>
      </c>
      <c r="D458" s="293" t="s">
        <v>2953</v>
      </c>
      <c r="E458" s="292" t="s">
        <v>1258</v>
      </c>
      <c r="F458" s="293" t="s">
        <v>1259</v>
      </c>
      <c r="G458" s="293" t="s">
        <v>1151</v>
      </c>
      <c r="H458" s="292" t="s">
        <v>145</v>
      </c>
      <c r="I458" s="292" t="s">
        <v>146</v>
      </c>
      <c r="J458" s="299"/>
      <c r="K458" s="300">
        <v>44516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2857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22" t="str">
        <f>IFERROR(VLOOKUP(功能_33[[#This Row],[流程]],#REF!,1,FALSE),"")</f>
        <v/>
      </c>
    </row>
    <row r="459" spans="1:49" ht="14.25" customHeight="1" x14ac:dyDescent="0.3">
      <c r="A459" s="618">
        <v>44539</v>
      </c>
      <c r="C459" s="293" t="s">
        <v>105</v>
      </c>
      <c r="D459" s="293" t="s">
        <v>2953</v>
      </c>
      <c r="E459" s="292" t="s">
        <v>1260</v>
      </c>
      <c r="F459" s="293" t="s">
        <v>1261</v>
      </c>
      <c r="G459" s="293" t="s">
        <v>1151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2857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22" t="str">
        <f>IFERROR(VLOOKUP(功能_33[[#This Row],[流程]],#REF!,1,FALSE),"")</f>
        <v/>
      </c>
    </row>
    <row r="460" spans="1:49" ht="14.25" customHeight="1" x14ac:dyDescent="0.3">
      <c r="A460" s="618">
        <v>44539</v>
      </c>
      <c r="C460" s="293" t="s">
        <v>105</v>
      </c>
      <c r="D460" s="293" t="s">
        <v>2953</v>
      </c>
      <c r="E460" s="292" t="s">
        <v>1262</v>
      </c>
      <c r="F460" s="293" t="s">
        <v>1263</v>
      </c>
      <c r="G460" s="293" t="s">
        <v>1151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2857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22" t="str">
        <f>IFERROR(VLOOKUP(功能_33[[#This Row],[流程]],#REF!,1,FALSE),"")</f>
        <v/>
      </c>
    </row>
    <row r="461" spans="1:49" ht="14.25" customHeight="1" x14ac:dyDescent="0.3">
      <c r="A461" s="618">
        <v>44539</v>
      </c>
      <c r="C461" s="293" t="s">
        <v>105</v>
      </c>
      <c r="D461" s="293" t="s">
        <v>2953</v>
      </c>
      <c r="E461" s="292" t="s">
        <v>1264</v>
      </c>
      <c r="F461" s="293" t="s">
        <v>1265</v>
      </c>
      <c r="G461" s="293" t="s">
        <v>1151</v>
      </c>
      <c r="H461" s="292" t="s">
        <v>145</v>
      </c>
      <c r="I461" s="292" t="s">
        <v>146</v>
      </c>
      <c r="J461" s="299"/>
      <c r="K461" s="300">
        <v>44517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2857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22" t="str">
        <f>IFERROR(VLOOKUP(功能_33[[#This Row],[流程]],#REF!,1,FALSE),"")</f>
        <v/>
      </c>
    </row>
    <row r="462" spans="1:49" ht="14.25" customHeight="1" x14ac:dyDescent="0.3">
      <c r="A462" s="618">
        <v>44539</v>
      </c>
      <c r="C462" s="293" t="s">
        <v>105</v>
      </c>
      <c r="D462" s="293" t="s">
        <v>2953</v>
      </c>
      <c r="E462" s="292" t="s">
        <v>1266</v>
      </c>
      <c r="F462" s="293" t="s">
        <v>1267</v>
      </c>
      <c r="G462" s="293" t="s">
        <v>1151</v>
      </c>
      <c r="H462" s="292" t="s">
        <v>145</v>
      </c>
      <c r="I462" s="292" t="s">
        <v>146</v>
      </c>
      <c r="J462" s="299"/>
      <c r="K462" s="300">
        <v>44517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2857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22" t="str">
        <f>IFERROR(VLOOKUP(功能_33[[#This Row],[流程]],#REF!,1,FALSE),"")</f>
        <v/>
      </c>
    </row>
    <row r="463" spans="1:49" ht="14.25" customHeight="1" x14ac:dyDescent="0.3">
      <c r="A463" s="618">
        <v>44539</v>
      </c>
      <c r="C463" s="293" t="s">
        <v>105</v>
      </c>
      <c r="D463" s="293" t="s">
        <v>2953</v>
      </c>
      <c r="E463" s="292" t="s">
        <v>1268</v>
      </c>
      <c r="F463" s="293" t="s">
        <v>1269</v>
      </c>
      <c r="G463" s="293" t="s">
        <v>1151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2857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22" t="str">
        <f>IFERROR(VLOOKUP(功能_33[[#This Row],[流程]],#REF!,1,FALSE),"")</f>
        <v/>
      </c>
    </row>
    <row r="464" spans="1:49" ht="14.25" customHeight="1" x14ac:dyDescent="0.3">
      <c r="A464" s="618">
        <v>44539</v>
      </c>
      <c r="C464" s="293" t="s">
        <v>105</v>
      </c>
      <c r="D464" s="293" t="s">
        <v>2953</v>
      </c>
      <c r="E464" s="292" t="s">
        <v>1270</v>
      </c>
      <c r="F464" s="293" t="s">
        <v>1271</v>
      </c>
      <c r="G464" s="293" t="s">
        <v>1151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2857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22" t="str">
        <f>IFERROR(VLOOKUP(功能_33[[#This Row],[流程]],#REF!,1,FALSE),"")</f>
        <v/>
      </c>
    </row>
    <row r="465" spans="1:49" ht="14.25" customHeight="1" x14ac:dyDescent="0.3">
      <c r="A465" s="618">
        <v>44539</v>
      </c>
      <c r="C465" s="293" t="s">
        <v>105</v>
      </c>
      <c r="D465" s="293" t="s">
        <v>2953</v>
      </c>
      <c r="E465" s="292" t="s">
        <v>1272</v>
      </c>
      <c r="F465" s="293" t="s">
        <v>1273</v>
      </c>
      <c r="G465" s="293" t="s">
        <v>1151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2857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22" t="str">
        <f>IFERROR(VLOOKUP(功能_33[[#This Row],[流程]],#REF!,1,FALSE),"")</f>
        <v/>
      </c>
    </row>
    <row r="466" spans="1:49" ht="14.25" customHeight="1" x14ac:dyDescent="0.3">
      <c r="A466" s="618">
        <v>44539</v>
      </c>
      <c r="C466" s="293" t="s">
        <v>105</v>
      </c>
      <c r="D466" s="293" t="s">
        <v>2953</v>
      </c>
      <c r="E466" s="292" t="s">
        <v>1274</v>
      </c>
      <c r="F466" s="293" t="s">
        <v>1275</v>
      </c>
      <c r="G466" s="293" t="s">
        <v>1151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2857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22" t="str">
        <f>IFERROR(VLOOKUP(功能_33[[#This Row],[流程]],#REF!,1,FALSE),"")</f>
        <v/>
      </c>
    </row>
    <row r="467" spans="1:49" ht="14.25" customHeight="1" x14ac:dyDescent="0.3">
      <c r="A467" s="618">
        <v>44539</v>
      </c>
      <c r="C467" s="293" t="s">
        <v>105</v>
      </c>
      <c r="D467" s="293" t="s">
        <v>2953</v>
      </c>
      <c r="E467" s="292" t="s">
        <v>1276</v>
      </c>
      <c r="F467" s="293" t="s">
        <v>1277</v>
      </c>
      <c r="G467" s="293" t="s">
        <v>1151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2857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22" t="str">
        <f>IFERROR(VLOOKUP(功能_33[[#This Row],[流程]],#REF!,1,FALSE),"")</f>
        <v/>
      </c>
    </row>
    <row r="468" spans="1:49" ht="14.25" customHeight="1" x14ac:dyDescent="0.3">
      <c r="A468" s="618">
        <v>44539</v>
      </c>
      <c r="C468" s="293" t="s">
        <v>105</v>
      </c>
      <c r="D468" s="293" t="s">
        <v>2953</v>
      </c>
      <c r="E468" s="292" t="s">
        <v>1278</v>
      </c>
      <c r="F468" s="293" t="s">
        <v>1279</v>
      </c>
      <c r="G468" s="293" t="s">
        <v>1151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2857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22" t="str">
        <f>IFERROR(VLOOKUP(功能_33[[#This Row],[流程]],#REF!,1,FALSE),"")</f>
        <v/>
      </c>
    </row>
    <row r="469" spans="1:49" ht="14.25" customHeight="1" x14ac:dyDescent="0.3">
      <c r="A469" s="618">
        <v>44539</v>
      </c>
      <c r="C469" s="293" t="s">
        <v>105</v>
      </c>
      <c r="D469" s="293" t="s">
        <v>2953</v>
      </c>
      <c r="E469" s="292" t="s">
        <v>1280</v>
      </c>
      <c r="F469" s="293" t="s">
        <v>1281</v>
      </c>
      <c r="G469" s="293" t="s">
        <v>1151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2857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22" t="str">
        <f>IFERROR(VLOOKUP(功能_33[[#This Row],[流程]],#REF!,1,FALSE),"")</f>
        <v/>
      </c>
    </row>
    <row r="470" spans="1:49" ht="14.25" customHeight="1" x14ac:dyDescent="0.3">
      <c r="A470" s="618">
        <v>44539</v>
      </c>
      <c r="C470" s="293" t="s">
        <v>105</v>
      </c>
      <c r="D470" s="293" t="s">
        <v>2953</v>
      </c>
      <c r="E470" s="292" t="s">
        <v>1282</v>
      </c>
      <c r="F470" s="293" t="s">
        <v>1283</v>
      </c>
      <c r="G470" s="293" t="s">
        <v>1151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2857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22" t="str">
        <f>IFERROR(VLOOKUP(功能_33[[#This Row],[流程]],#REF!,1,FALSE),"")</f>
        <v/>
      </c>
    </row>
    <row r="471" spans="1:49" ht="14.25" customHeight="1" x14ac:dyDescent="0.3">
      <c r="A471" s="618">
        <v>44539</v>
      </c>
      <c r="C471" s="293" t="s">
        <v>105</v>
      </c>
      <c r="D471" s="293" t="s">
        <v>2953</v>
      </c>
      <c r="E471" s="292" t="s">
        <v>1284</v>
      </c>
      <c r="F471" s="293" t="s">
        <v>1285</v>
      </c>
      <c r="G471" s="293" t="s">
        <v>1151</v>
      </c>
      <c r="H471" s="292" t="s">
        <v>145</v>
      </c>
      <c r="I471" s="292" t="s">
        <v>146</v>
      </c>
      <c r="J471" s="299"/>
      <c r="K471" s="300">
        <v>44518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2857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22" t="str">
        <f>IFERROR(VLOOKUP(功能_33[[#This Row],[流程]],#REF!,1,FALSE),"")</f>
        <v/>
      </c>
    </row>
    <row r="472" spans="1:49" ht="14.25" customHeight="1" x14ac:dyDescent="0.3">
      <c r="A472" s="618">
        <v>44539</v>
      </c>
      <c r="C472" s="293" t="s">
        <v>105</v>
      </c>
      <c r="D472" s="293" t="s">
        <v>2953</v>
      </c>
      <c r="E472" s="292" t="s">
        <v>1286</v>
      </c>
      <c r="F472" s="293" t="s">
        <v>1287</v>
      </c>
      <c r="G472" s="293" t="s">
        <v>1151</v>
      </c>
      <c r="H472" s="292" t="s">
        <v>145</v>
      </c>
      <c r="I472" s="292" t="s">
        <v>146</v>
      </c>
      <c r="J472" s="299"/>
      <c r="K472" s="300">
        <v>44518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2857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22" t="str">
        <f>IFERROR(VLOOKUP(功能_33[[#This Row],[流程]],#REF!,1,FALSE),"")</f>
        <v/>
      </c>
    </row>
    <row r="473" spans="1:49" ht="14.25" customHeight="1" x14ac:dyDescent="0.3">
      <c r="A473" s="618">
        <v>44539</v>
      </c>
      <c r="C473" s="293" t="s">
        <v>105</v>
      </c>
      <c r="D473" s="293" t="s">
        <v>2953</v>
      </c>
      <c r="E473" s="292" t="s">
        <v>1288</v>
      </c>
      <c r="F473" s="293" t="s">
        <v>1289</v>
      </c>
      <c r="G473" s="293" t="s">
        <v>1151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2857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22" t="str">
        <f>IFERROR(VLOOKUP(功能_33[[#This Row],[流程]],#REF!,1,FALSE),"")</f>
        <v/>
      </c>
    </row>
    <row r="474" spans="1:49" ht="14.25" customHeight="1" x14ac:dyDescent="0.3">
      <c r="A474" s="618">
        <v>44539</v>
      </c>
      <c r="C474" s="293" t="s">
        <v>105</v>
      </c>
      <c r="D474" s="293" t="s">
        <v>2953</v>
      </c>
      <c r="E474" s="292" t="s">
        <v>1290</v>
      </c>
      <c r="F474" s="293" t="s">
        <v>1291</v>
      </c>
      <c r="G474" s="293" t="s">
        <v>1151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2857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22" t="str">
        <f>IFERROR(VLOOKUP(功能_33[[#This Row],[流程]],#REF!,1,FALSE),"")</f>
        <v/>
      </c>
    </row>
    <row r="475" spans="1:49" ht="14.25" customHeight="1" x14ac:dyDescent="0.3">
      <c r="A475" s="618">
        <v>44539</v>
      </c>
      <c r="C475" s="293" t="s">
        <v>105</v>
      </c>
      <c r="D475" s="293" t="s">
        <v>2953</v>
      </c>
      <c r="E475" s="292" t="s">
        <v>1292</v>
      </c>
      <c r="F475" s="293" t="s">
        <v>1293</v>
      </c>
      <c r="G475" s="293" t="s">
        <v>1151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2857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22" t="str">
        <f>IFERROR(VLOOKUP(功能_33[[#This Row],[流程]],#REF!,1,FALSE),"")</f>
        <v/>
      </c>
    </row>
    <row r="476" spans="1:49" ht="14.25" customHeight="1" x14ac:dyDescent="0.3">
      <c r="A476" s="618">
        <v>44539</v>
      </c>
      <c r="C476" s="293" t="s">
        <v>105</v>
      </c>
      <c r="D476" s="293" t="s">
        <v>2953</v>
      </c>
      <c r="E476" s="292" t="s">
        <v>1294</v>
      </c>
      <c r="F476" s="293" t="s">
        <v>1295</v>
      </c>
      <c r="G476" s="293" t="s">
        <v>1151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2857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22" t="str">
        <f>IFERROR(VLOOKUP(功能_33[[#This Row],[流程]],#REF!,1,FALSE),"")</f>
        <v/>
      </c>
    </row>
    <row r="477" spans="1:49" ht="14.25" customHeight="1" x14ac:dyDescent="0.3">
      <c r="A477" s="618">
        <v>44539</v>
      </c>
      <c r="C477" s="293" t="s">
        <v>105</v>
      </c>
      <c r="D477" s="293" t="s">
        <v>2953</v>
      </c>
      <c r="E477" s="292" t="s">
        <v>1296</v>
      </c>
      <c r="F477" s="293" t="s">
        <v>1297</v>
      </c>
      <c r="G477" s="293" t="s">
        <v>1151</v>
      </c>
      <c r="H477" s="292" t="s">
        <v>145</v>
      </c>
      <c r="I477" s="292" t="s">
        <v>146</v>
      </c>
      <c r="J477" s="299"/>
      <c r="K477" s="300">
        <v>44519</v>
      </c>
      <c r="L477" s="300">
        <v>44517</v>
      </c>
      <c r="M477" s="300"/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2857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Q477" s="588" t="str">
        <f t="shared" si="46"/>
        <v/>
      </c>
      <c r="AR477" s="590" t="str">
        <f t="shared" si="47"/>
        <v/>
      </c>
      <c r="AS477" s="592" t="str">
        <f t="shared" si="48"/>
        <v/>
      </c>
      <c r="AT477" s="594" t="str">
        <f t="shared" si="49"/>
        <v/>
      </c>
      <c r="AU477" s="596" t="str">
        <f t="shared" si="50"/>
        <v/>
      </c>
      <c r="AV477" s="598" t="str">
        <f t="shared" si="51"/>
        <v>8-3</v>
      </c>
      <c r="AW477" s="622" t="str">
        <f>IFERROR(VLOOKUP(功能_33[[#This Row],[流程]],#REF!,1,FALSE),"")</f>
        <v/>
      </c>
    </row>
    <row r="478" spans="1:49" ht="14.25" customHeight="1" x14ac:dyDescent="0.3">
      <c r="A478" s="618">
        <v>44539</v>
      </c>
      <c r="C478" s="293" t="s">
        <v>105</v>
      </c>
      <c r="D478" s="293" t="s">
        <v>2953</v>
      </c>
      <c r="E478" s="292" t="s">
        <v>1298</v>
      </c>
      <c r="F478" s="293" t="s">
        <v>1299</v>
      </c>
      <c r="G478" s="293" t="s">
        <v>1151</v>
      </c>
      <c r="H478" s="292" t="s">
        <v>145</v>
      </c>
      <c r="I478" s="292" t="s">
        <v>146</v>
      </c>
      <c r="J478" s="299"/>
      <c r="K478" s="300">
        <v>44519</v>
      </c>
      <c r="L478" s="300">
        <v>44517</v>
      </c>
      <c r="M478" s="300"/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2857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Q478" s="588" t="str">
        <f t="shared" si="46"/>
        <v/>
      </c>
      <c r="AR478" s="590" t="str">
        <f t="shared" si="47"/>
        <v/>
      </c>
      <c r="AS478" s="592" t="str">
        <f t="shared" si="48"/>
        <v/>
      </c>
      <c r="AT478" s="594" t="str">
        <f t="shared" si="49"/>
        <v/>
      </c>
      <c r="AU478" s="596" t="str">
        <f t="shared" si="50"/>
        <v/>
      </c>
      <c r="AV478" s="598" t="str">
        <f t="shared" si="51"/>
        <v>8-3</v>
      </c>
      <c r="AW478" s="622" t="str">
        <f>IFERROR(VLOOKUP(功能_33[[#This Row],[流程]],#REF!,1,FALSE),"")</f>
        <v/>
      </c>
    </row>
    <row r="479" spans="1:49" ht="14.25" customHeight="1" x14ac:dyDescent="0.3">
      <c r="C479" s="293" t="s">
        <v>105</v>
      </c>
      <c r="D479" s="293" t="s">
        <v>2953</v>
      </c>
      <c r="E479" s="292" t="s">
        <v>1300</v>
      </c>
      <c r="F479" s="293" t="s">
        <v>1301</v>
      </c>
      <c r="G479" s="293" t="s">
        <v>1151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22" t="str">
        <f>IFERROR(VLOOKUP(功能_33[[#This Row],[流程]],#REF!,1,FALSE),"")</f>
        <v/>
      </c>
    </row>
    <row r="480" spans="1:49" ht="14.25" customHeight="1" x14ac:dyDescent="0.3">
      <c r="C480" s="293" t="s">
        <v>105</v>
      </c>
      <c r="D480" s="293" t="s">
        <v>2953</v>
      </c>
      <c r="E480" s="292" t="s">
        <v>1302</v>
      </c>
      <c r="F480" s="293" t="s">
        <v>1303</v>
      </c>
      <c r="G480" s="293" t="s">
        <v>1151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22" t="str">
        <f>IFERROR(VLOOKUP(功能_33[[#This Row],[流程]],#REF!,1,FALSE),"")</f>
        <v/>
      </c>
    </row>
    <row r="481" spans="3:49" ht="14.25" customHeight="1" x14ac:dyDescent="0.3">
      <c r="C481" s="293" t="s">
        <v>105</v>
      </c>
      <c r="D481" s="293" t="s">
        <v>2953</v>
      </c>
      <c r="E481" s="292" t="s">
        <v>1304</v>
      </c>
      <c r="F481" s="293" t="s">
        <v>1305</v>
      </c>
      <c r="G481" s="293" t="s">
        <v>1151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22" t="str">
        <f>IFERROR(VLOOKUP(功能_33[[#This Row],[流程]],#REF!,1,FALSE),"")</f>
        <v/>
      </c>
    </row>
    <row r="482" spans="3:49" ht="14.25" customHeight="1" x14ac:dyDescent="0.3">
      <c r="C482" s="293" t="s">
        <v>105</v>
      </c>
      <c r="D482" s="293" t="s">
        <v>2953</v>
      </c>
      <c r="E482" s="292" t="s">
        <v>1306</v>
      </c>
      <c r="F482" s="293" t="s">
        <v>1307</v>
      </c>
      <c r="G482" s="293" t="s">
        <v>1151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22" t="str">
        <f>IFERROR(VLOOKUP(功能_33[[#This Row],[流程]],#REF!,1,FALSE),"")</f>
        <v/>
      </c>
    </row>
    <row r="483" spans="3:49" ht="14.25" customHeight="1" x14ac:dyDescent="0.3">
      <c r="C483" s="293" t="s">
        <v>105</v>
      </c>
      <c r="D483" s="293" t="s">
        <v>2953</v>
      </c>
      <c r="E483" s="292" t="s">
        <v>1308</v>
      </c>
      <c r="F483" s="293" t="s">
        <v>1309</v>
      </c>
      <c r="G483" s="293" t="s">
        <v>1151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22" t="str">
        <f>IFERROR(VLOOKUP(功能_33[[#This Row],[流程]],#REF!,1,FALSE),"")</f>
        <v/>
      </c>
    </row>
    <row r="484" spans="3:49" ht="14.25" customHeight="1" x14ac:dyDescent="0.3">
      <c r="C484" s="293" t="s">
        <v>105</v>
      </c>
      <c r="D484" s="293" t="s">
        <v>2953</v>
      </c>
      <c r="E484" s="292" t="s">
        <v>1310</v>
      </c>
      <c r="F484" s="293" t="s">
        <v>1311</v>
      </c>
      <c r="G484" s="293" t="s">
        <v>1151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22" t="str">
        <f>IFERROR(VLOOKUP(功能_33[[#This Row],[流程]],#REF!,1,FALSE),"")</f>
        <v/>
      </c>
    </row>
    <row r="485" spans="3:49" ht="14.25" customHeight="1" x14ac:dyDescent="0.3">
      <c r="C485" s="293" t="s">
        <v>105</v>
      </c>
      <c r="D485" s="293" t="s">
        <v>2953</v>
      </c>
      <c r="E485" s="292" t="s">
        <v>1312</v>
      </c>
      <c r="F485" s="293" t="s">
        <v>1313</v>
      </c>
      <c r="G485" s="293" t="s">
        <v>1151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22" t="str">
        <f>IFERROR(VLOOKUP(功能_33[[#This Row],[流程]],#REF!,1,FALSE),"")</f>
        <v/>
      </c>
    </row>
    <row r="486" spans="3:49" ht="14.25" customHeight="1" x14ac:dyDescent="0.3">
      <c r="C486" s="293" t="s">
        <v>105</v>
      </c>
      <c r="D486" s="293" t="s">
        <v>2953</v>
      </c>
      <c r="E486" s="292" t="s">
        <v>1314</v>
      </c>
      <c r="F486" s="293" t="s">
        <v>1315</v>
      </c>
      <c r="G486" s="293" t="s">
        <v>1151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22" t="str">
        <f>IFERROR(VLOOKUP(功能_33[[#This Row],[流程]],#REF!,1,FALSE),"")</f>
        <v/>
      </c>
    </row>
    <row r="487" spans="3:49" ht="14.25" customHeight="1" x14ac:dyDescent="0.3">
      <c r="C487" s="293" t="s">
        <v>105</v>
      </c>
      <c r="D487" s="293" t="s">
        <v>2953</v>
      </c>
      <c r="E487" s="292" t="s">
        <v>1316</v>
      </c>
      <c r="F487" s="293" t="s">
        <v>1317</v>
      </c>
      <c r="G487" s="293" t="s">
        <v>1151</v>
      </c>
      <c r="H487" s="292" t="s">
        <v>145</v>
      </c>
      <c r="I487" s="292" t="s">
        <v>146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22" t="str">
        <f>IFERROR(VLOOKUP(功能_33[[#This Row],[流程]],#REF!,1,FALSE),"")</f>
        <v/>
      </c>
    </row>
    <row r="488" spans="3:49" ht="14.25" customHeight="1" x14ac:dyDescent="0.3">
      <c r="C488" s="293" t="s">
        <v>105</v>
      </c>
      <c r="D488" s="293" t="s">
        <v>2953</v>
      </c>
      <c r="E488" s="292" t="s">
        <v>1318</v>
      </c>
      <c r="F488" s="293" t="s">
        <v>1319</v>
      </c>
      <c r="G488" s="293" t="s">
        <v>1151</v>
      </c>
      <c r="H488" s="292" t="s">
        <v>145</v>
      </c>
      <c r="I488" s="292" t="s">
        <v>146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22" t="str">
        <f>IFERROR(VLOOKUP(功能_33[[#This Row],[流程]],#REF!,1,FALSE),"")</f>
        <v/>
      </c>
    </row>
    <row r="489" spans="3:49" ht="14.25" customHeight="1" x14ac:dyDescent="0.3">
      <c r="C489" s="293" t="s">
        <v>105</v>
      </c>
      <c r="D489" s="293" t="s">
        <v>2953</v>
      </c>
      <c r="E489" s="292" t="s">
        <v>1320</v>
      </c>
      <c r="F489" s="293" t="s">
        <v>1321</v>
      </c>
      <c r="G489" s="293" t="s">
        <v>1151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22" t="str">
        <f>IFERROR(VLOOKUP(功能_33[[#This Row],[流程]],#REF!,1,FALSE),"")</f>
        <v/>
      </c>
    </row>
    <row r="490" spans="3:49" ht="14.25" customHeight="1" x14ac:dyDescent="0.3">
      <c r="C490" s="293" t="s">
        <v>105</v>
      </c>
      <c r="D490" s="293" t="s">
        <v>2953</v>
      </c>
      <c r="E490" s="292" t="s">
        <v>1322</v>
      </c>
      <c r="F490" s="293" t="s">
        <v>1323</v>
      </c>
      <c r="G490" s="293" t="s">
        <v>1151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22" t="str">
        <f>IFERROR(VLOOKUP(功能_33[[#This Row],[流程]],#REF!,1,FALSE),"")</f>
        <v/>
      </c>
    </row>
    <row r="491" spans="3:49" ht="14.25" customHeight="1" x14ac:dyDescent="0.3">
      <c r="C491" s="293" t="s">
        <v>105</v>
      </c>
      <c r="D491" s="293" t="s">
        <v>2953</v>
      </c>
      <c r="E491" s="292" t="s">
        <v>1324</v>
      </c>
      <c r="F491" s="293" t="s">
        <v>1325</v>
      </c>
      <c r="G491" s="293" t="s">
        <v>1151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22" t="str">
        <f>IFERROR(VLOOKUP(功能_33[[#This Row],[流程]],#REF!,1,FALSE),"")</f>
        <v/>
      </c>
    </row>
    <row r="492" spans="3:49" ht="14.25" customHeight="1" x14ac:dyDescent="0.3">
      <c r="C492" s="293" t="s">
        <v>105</v>
      </c>
      <c r="D492" s="293" t="s">
        <v>2953</v>
      </c>
      <c r="E492" s="292" t="s">
        <v>1326</v>
      </c>
      <c r="F492" s="293" t="s">
        <v>1327</v>
      </c>
      <c r="G492" s="293" t="s">
        <v>1151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22" t="str">
        <f>IFERROR(VLOOKUP(功能_33[[#This Row],[流程]],#REF!,1,FALSE),"")</f>
        <v/>
      </c>
    </row>
    <row r="493" spans="3:49" ht="14.25" customHeight="1" x14ac:dyDescent="0.3">
      <c r="C493" s="293" t="s">
        <v>105</v>
      </c>
      <c r="D493" s="293" t="s">
        <v>2953</v>
      </c>
      <c r="E493" s="292" t="s">
        <v>1328</v>
      </c>
      <c r="F493" s="293" t="s">
        <v>1329</v>
      </c>
      <c r="G493" s="293" t="s">
        <v>1151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22" t="str">
        <f>IFERROR(VLOOKUP(功能_33[[#This Row],[流程]],#REF!,1,FALSE),"")</f>
        <v/>
      </c>
    </row>
    <row r="494" spans="3:49" ht="14.25" customHeight="1" x14ac:dyDescent="0.3">
      <c r="C494" s="293" t="s">
        <v>105</v>
      </c>
      <c r="D494" s="293" t="s">
        <v>2953</v>
      </c>
      <c r="E494" s="292" t="s">
        <v>1330</v>
      </c>
      <c r="F494" s="293" t="s">
        <v>1331</v>
      </c>
      <c r="G494" s="293" t="s">
        <v>1151</v>
      </c>
      <c r="H494" s="292" t="s">
        <v>145</v>
      </c>
      <c r="I494" s="292" t="s">
        <v>146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22" t="str">
        <f>IFERROR(VLOOKUP(功能_33[[#This Row],[流程]],#REF!,1,FALSE),"")</f>
        <v/>
      </c>
    </row>
    <row r="495" spans="3:49" ht="14.25" customHeight="1" x14ac:dyDescent="0.3">
      <c r="C495" s="293" t="s">
        <v>105</v>
      </c>
      <c r="D495" s="293" t="s">
        <v>2953</v>
      </c>
      <c r="E495" s="292" t="s">
        <v>1332</v>
      </c>
      <c r="F495" s="293" t="s">
        <v>1333</v>
      </c>
      <c r="G495" s="293" t="s">
        <v>1151</v>
      </c>
      <c r="H495" s="292" t="s">
        <v>145</v>
      </c>
      <c r="I495" s="292" t="s">
        <v>146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22" t="str">
        <f>IFERROR(VLOOKUP(功能_33[[#This Row],[流程]],#REF!,1,FALSE),"")</f>
        <v/>
      </c>
    </row>
    <row r="496" spans="3:49" ht="14.25" customHeight="1" x14ac:dyDescent="0.3">
      <c r="C496" s="293" t="s">
        <v>105</v>
      </c>
      <c r="D496" s="293" t="s">
        <v>2953</v>
      </c>
      <c r="E496" s="292" t="s">
        <v>1334</v>
      </c>
      <c r="F496" s="293" t="s">
        <v>1335</v>
      </c>
      <c r="G496" s="293" t="s">
        <v>1151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22" t="str">
        <f>IFERROR(VLOOKUP(功能_33[[#This Row],[流程]],#REF!,1,FALSE),"")</f>
        <v/>
      </c>
    </row>
    <row r="497" spans="3:49" ht="14.25" customHeight="1" x14ac:dyDescent="0.3">
      <c r="C497" s="293" t="s">
        <v>105</v>
      </c>
      <c r="D497" s="293" t="s">
        <v>2953</v>
      </c>
      <c r="E497" s="292" t="s">
        <v>1336</v>
      </c>
      <c r="F497" s="293" t="s">
        <v>1337</v>
      </c>
      <c r="G497" s="293" t="s">
        <v>1151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22" t="str">
        <f>IFERROR(VLOOKUP(功能_33[[#This Row],[流程]],#REF!,1,FALSE),"")</f>
        <v/>
      </c>
    </row>
    <row r="498" spans="3:49" ht="14.25" customHeight="1" x14ac:dyDescent="0.3">
      <c r="C498" s="293" t="s">
        <v>105</v>
      </c>
      <c r="D498" s="293" t="s">
        <v>2953</v>
      </c>
      <c r="E498" s="292" t="s">
        <v>1338</v>
      </c>
      <c r="F498" s="293" t="s">
        <v>1339</v>
      </c>
      <c r="G498" s="293" t="s">
        <v>1151</v>
      </c>
      <c r="H498" s="292" t="s">
        <v>145</v>
      </c>
      <c r="I498" s="292" t="s">
        <v>146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22" t="str">
        <f>IFERROR(VLOOKUP(功能_33[[#This Row],[流程]],#REF!,1,FALSE),"")</f>
        <v/>
      </c>
    </row>
    <row r="499" spans="3:49" ht="14.25" customHeight="1" x14ac:dyDescent="0.3">
      <c r="C499" s="293" t="s">
        <v>105</v>
      </c>
      <c r="D499" s="293" t="s">
        <v>2953</v>
      </c>
      <c r="E499" s="292" t="s">
        <v>1340</v>
      </c>
      <c r="F499" s="293" t="s">
        <v>1341</v>
      </c>
      <c r="G499" s="293" t="s">
        <v>1151</v>
      </c>
      <c r="H499" s="292" t="s">
        <v>145</v>
      </c>
      <c r="I499" s="292" t="s">
        <v>146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22" t="str">
        <f>IFERROR(VLOOKUP(功能_33[[#This Row],[流程]],#REF!,1,FALSE),"")</f>
        <v/>
      </c>
    </row>
    <row r="500" spans="3:49" ht="14.25" customHeight="1" x14ac:dyDescent="0.3">
      <c r="C500" s="293" t="s">
        <v>105</v>
      </c>
      <c r="D500" s="293" t="s">
        <v>2953</v>
      </c>
      <c r="E500" s="292" t="s">
        <v>1342</v>
      </c>
      <c r="F500" s="293" t="s">
        <v>1343</v>
      </c>
      <c r="G500" s="293" t="s">
        <v>1151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22" t="str">
        <f>IFERROR(VLOOKUP(功能_33[[#This Row],[流程]],#REF!,1,FALSE),"")</f>
        <v/>
      </c>
    </row>
    <row r="501" spans="3:49" ht="14.25" customHeight="1" x14ac:dyDescent="0.3">
      <c r="C501" s="293" t="s">
        <v>105</v>
      </c>
      <c r="D501" s="293" t="s">
        <v>2953</v>
      </c>
      <c r="E501" s="292" t="s">
        <v>1344</v>
      </c>
      <c r="F501" s="293" t="s">
        <v>1345</v>
      </c>
      <c r="G501" s="293" t="s">
        <v>1151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22" t="str">
        <f>IFERROR(VLOOKUP(功能_33[[#This Row],[流程]],#REF!,1,FALSE),"")</f>
        <v/>
      </c>
    </row>
    <row r="502" spans="3:49" ht="14.25" customHeight="1" x14ac:dyDescent="0.3">
      <c r="C502" s="293" t="s">
        <v>105</v>
      </c>
      <c r="D502" s="293" t="s">
        <v>2953</v>
      </c>
      <c r="E502" s="292" t="s">
        <v>1346</v>
      </c>
      <c r="F502" s="293" t="s">
        <v>1347</v>
      </c>
      <c r="G502" s="293" t="s">
        <v>1151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22" t="str">
        <f>IFERROR(VLOOKUP(功能_33[[#This Row],[流程]],#REF!,1,FALSE),"")</f>
        <v/>
      </c>
    </row>
    <row r="503" spans="3:49" ht="14.25" customHeight="1" x14ac:dyDescent="0.3">
      <c r="C503" s="293" t="s">
        <v>105</v>
      </c>
      <c r="D503" s="293" t="s">
        <v>2953</v>
      </c>
      <c r="E503" s="292" t="s">
        <v>1348</v>
      </c>
      <c r="F503" s="293" t="s">
        <v>1349</v>
      </c>
      <c r="G503" s="293" t="s">
        <v>1151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22" t="str">
        <f>IFERROR(VLOOKUP(功能_33[[#This Row],[流程]],#REF!,1,FALSE),"")</f>
        <v/>
      </c>
    </row>
    <row r="504" spans="3:49" ht="14.25" customHeight="1" x14ac:dyDescent="0.3">
      <c r="C504" s="293" t="s">
        <v>105</v>
      </c>
      <c r="D504" s="293" t="s">
        <v>2953</v>
      </c>
      <c r="E504" s="292" t="s">
        <v>1350</v>
      </c>
      <c r="F504" s="293" t="s">
        <v>1351</v>
      </c>
      <c r="G504" s="293" t="s">
        <v>1151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22" t="str">
        <f>IFERROR(VLOOKUP(功能_33[[#This Row],[流程]],#REF!,1,FALSE),"")</f>
        <v/>
      </c>
    </row>
    <row r="505" spans="3:49" ht="14.25" customHeight="1" x14ac:dyDescent="0.3">
      <c r="C505" s="293" t="s">
        <v>105</v>
      </c>
      <c r="D505" s="293" t="s">
        <v>2953</v>
      </c>
      <c r="E505" s="292" t="s">
        <v>1352</v>
      </c>
      <c r="F505" s="293" t="s">
        <v>1353</v>
      </c>
      <c r="G505" s="293" t="s">
        <v>1151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22" t="str">
        <f>IFERROR(VLOOKUP(功能_33[[#This Row],[流程]],#REF!,1,FALSE),"")</f>
        <v/>
      </c>
    </row>
    <row r="506" spans="3:49" ht="14.25" customHeight="1" x14ac:dyDescent="0.3">
      <c r="C506" s="293" t="s">
        <v>105</v>
      </c>
      <c r="D506" s="293" t="s">
        <v>2953</v>
      </c>
      <c r="E506" s="292" t="s">
        <v>1354</v>
      </c>
      <c r="F506" s="293" t="s">
        <v>1355</v>
      </c>
      <c r="G506" s="293" t="s">
        <v>1151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22" t="str">
        <f>IFERROR(VLOOKUP(功能_33[[#This Row],[流程]],#REF!,1,FALSE),"")</f>
        <v/>
      </c>
    </row>
    <row r="507" spans="3:49" ht="14.25" customHeight="1" x14ac:dyDescent="0.3">
      <c r="C507" s="293" t="s">
        <v>105</v>
      </c>
      <c r="D507" s="293" t="s">
        <v>2953</v>
      </c>
      <c r="E507" s="292" t="s">
        <v>1356</v>
      </c>
      <c r="F507" s="293" t="s">
        <v>1357</v>
      </c>
      <c r="G507" s="293" t="s">
        <v>1151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22" t="str">
        <f>IFERROR(VLOOKUP(功能_33[[#This Row],[流程]],#REF!,1,FALSE),"")</f>
        <v/>
      </c>
    </row>
    <row r="508" spans="3:49" ht="14.25" customHeight="1" x14ac:dyDescent="0.3">
      <c r="C508" s="293" t="s">
        <v>105</v>
      </c>
      <c r="D508" s="293" t="s">
        <v>2953</v>
      </c>
      <c r="E508" s="292" t="s">
        <v>1358</v>
      </c>
      <c r="F508" s="293" t="s">
        <v>1359</v>
      </c>
      <c r="G508" s="293" t="s">
        <v>1151</v>
      </c>
      <c r="H508" s="292" t="s">
        <v>145</v>
      </c>
      <c r="I508" s="292" t="s">
        <v>146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22" t="str">
        <f>IFERROR(VLOOKUP(功能_33[[#This Row],[流程]],#REF!,1,FALSE),"")</f>
        <v/>
      </c>
    </row>
    <row r="509" spans="3:49" ht="14.25" customHeight="1" x14ac:dyDescent="0.3">
      <c r="C509" s="293" t="s">
        <v>105</v>
      </c>
      <c r="D509" s="293" t="s">
        <v>2953</v>
      </c>
      <c r="E509" s="292" t="s">
        <v>1360</v>
      </c>
      <c r="F509" s="293" t="s">
        <v>1361</v>
      </c>
      <c r="G509" s="293" t="s">
        <v>1151</v>
      </c>
      <c r="H509" s="292" t="s">
        <v>145</v>
      </c>
      <c r="I509" s="292" t="s">
        <v>146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22" t="str">
        <f>IFERROR(VLOOKUP(功能_33[[#This Row],[流程]],#REF!,1,FALSE),"")</f>
        <v/>
      </c>
    </row>
    <row r="510" spans="3:49" ht="14.25" customHeight="1" x14ac:dyDescent="0.3">
      <c r="C510" s="293" t="s">
        <v>105</v>
      </c>
      <c r="D510" s="293" t="s">
        <v>2953</v>
      </c>
      <c r="E510" s="292" t="s">
        <v>1362</v>
      </c>
      <c r="F510" s="293" t="s">
        <v>1363</v>
      </c>
      <c r="G510" s="293" t="s">
        <v>1151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22" t="str">
        <f>IFERROR(VLOOKUP(功能_33[[#This Row],[流程]],#REF!,1,FALSE),"")</f>
        <v/>
      </c>
    </row>
    <row r="511" spans="3:49" ht="14.25" customHeight="1" x14ac:dyDescent="0.3">
      <c r="C511" s="293" t="s">
        <v>105</v>
      </c>
      <c r="D511" s="293" t="s">
        <v>2953</v>
      </c>
      <c r="E511" s="292" t="s">
        <v>1364</v>
      </c>
      <c r="F511" s="293" t="s">
        <v>1365</v>
      </c>
      <c r="G511" s="293" t="s">
        <v>1151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22" t="str">
        <f>IFERROR(VLOOKUP(功能_33[[#This Row],[流程]],#REF!,1,FALSE),"")</f>
        <v/>
      </c>
    </row>
    <row r="512" spans="3:49" ht="14.25" customHeight="1" x14ac:dyDescent="0.3">
      <c r="C512" s="293" t="s">
        <v>105</v>
      </c>
      <c r="D512" s="293" t="s">
        <v>2953</v>
      </c>
      <c r="E512" s="292" t="s">
        <v>1366</v>
      </c>
      <c r="F512" s="293" t="s">
        <v>1367</v>
      </c>
      <c r="G512" s="293" t="s">
        <v>1151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22" t="str">
        <f>IFERROR(VLOOKUP(功能_33[[#This Row],[流程]],#REF!,1,FALSE),"")</f>
        <v/>
      </c>
    </row>
    <row r="513" spans="3:49" ht="14.25" customHeight="1" x14ac:dyDescent="0.3">
      <c r="C513" s="293" t="s">
        <v>105</v>
      </c>
      <c r="D513" s="293" t="s">
        <v>2953</v>
      </c>
      <c r="E513" s="292" t="s">
        <v>1368</v>
      </c>
      <c r="F513" s="293" t="s">
        <v>1369</v>
      </c>
      <c r="G513" s="293" t="s">
        <v>1151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22" t="str">
        <f>IFERROR(VLOOKUP(功能_33[[#This Row],[流程]],#REF!,1,FALSE),"")</f>
        <v/>
      </c>
    </row>
    <row r="514" spans="3:49" ht="14.25" customHeight="1" x14ac:dyDescent="0.3">
      <c r="C514" s="293" t="s">
        <v>105</v>
      </c>
      <c r="D514" s="293" t="s">
        <v>2953</v>
      </c>
      <c r="E514" s="292" t="s">
        <v>1370</v>
      </c>
      <c r="F514" s="293" t="s">
        <v>1371</v>
      </c>
      <c r="G514" s="293" t="s">
        <v>1151</v>
      </c>
      <c r="H514" s="292" t="s">
        <v>145</v>
      </c>
      <c r="I514" s="292" t="s">
        <v>146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205</v>
      </c>
      <c r="AA514" s="300">
        <v>44540</v>
      </c>
      <c r="AB514" s="300"/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Q514" s="588" t="str">
        <f t="shared" si="46"/>
        <v/>
      </c>
      <c r="AR514" s="590" t="str">
        <f t="shared" si="47"/>
        <v/>
      </c>
      <c r="AS514" s="592" t="str">
        <f t="shared" si="48"/>
        <v>8-3</v>
      </c>
      <c r="AT514" s="594" t="str">
        <f t="shared" si="49"/>
        <v/>
      </c>
      <c r="AU514" s="596" t="str">
        <f t="shared" si="50"/>
        <v/>
      </c>
      <c r="AV514" s="598" t="str">
        <f t="shared" si="51"/>
        <v/>
      </c>
      <c r="AW514" s="622" t="str">
        <f>IFERROR(VLOOKUP(功能_33[[#This Row],[流程]],#REF!,1,FALSE),"")</f>
        <v/>
      </c>
    </row>
    <row r="515" spans="3:49" ht="14.25" customHeight="1" x14ac:dyDescent="0.3">
      <c r="C515" s="293" t="s">
        <v>105</v>
      </c>
      <c r="D515" s="293" t="s">
        <v>2953</v>
      </c>
      <c r="E515" s="292" t="s">
        <v>1372</v>
      </c>
      <c r="F515" s="293" t="s">
        <v>1373</v>
      </c>
      <c r="G515" s="293" t="s">
        <v>1151</v>
      </c>
      <c r="H515" s="292" t="s">
        <v>145</v>
      </c>
      <c r="I515" s="292" t="s">
        <v>146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205</v>
      </c>
      <c r="AA515" s="300">
        <v>44540</v>
      </c>
      <c r="AB515" s="300"/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Q515" s="588" t="str">
        <f t="shared" si="46"/>
        <v/>
      </c>
      <c r="AR515" s="590" t="str">
        <f t="shared" si="47"/>
        <v/>
      </c>
      <c r="AS515" s="592" t="str">
        <f t="shared" si="48"/>
        <v>8-3</v>
      </c>
      <c r="AT515" s="594" t="str">
        <f t="shared" si="49"/>
        <v/>
      </c>
      <c r="AU515" s="596" t="str">
        <f t="shared" si="50"/>
        <v/>
      </c>
      <c r="AV515" s="598" t="str">
        <f t="shared" si="51"/>
        <v/>
      </c>
      <c r="AW515" s="622" t="str">
        <f>IFERROR(VLOOKUP(功能_33[[#This Row],[流程]],#REF!,1,FALSE),"")</f>
        <v/>
      </c>
    </row>
    <row r="516" spans="3:49" ht="14.25" customHeight="1" x14ac:dyDescent="0.3">
      <c r="C516" s="293" t="s">
        <v>105</v>
      </c>
      <c r="D516" s="293" t="s">
        <v>2954</v>
      </c>
      <c r="E516" s="292" t="s">
        <v>1374</v>
      </c>
      <c r="F516" s="293" t="s">
        <v>1375</v>
      </c>
      <c r="G516" s="293" t="s">
        <v>1376</v>
      </c>
      <c r="H516" s="292" t="s">
        <v>145</v>
      </c>
      <c r="I516" s="292" t="s">
        <v>146</v>
      </c>
      <c r="J516" s="299" t="s">
        <v>1377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Row],[功能代號]],[5]外部輸出入介面!$C:$F,4,FALSE)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3059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ref="AQ516:AQ539" si="52">IF(COUNTA(AC516)=1,LEFT(D516,3),"")</f>
        <v/>
      </c>
      <c r="AR516" s="590" t="str">
        <f t="shared" ref="AR516:AR539" si="53">IF(AND(COUNTA(L516)=1,COUNTA(M516)=1,COUNTA(Y516)=1,COUNTA(AB516)=1,COUNTA(AC516)=0),LEFT(D516,3),"")</f>
        <v/>
      </c>
      <c r="AS516" s="592" t="str">
        <f t="shared" ref="AS516:AS539" si="54">IF(AND(COUNTA(L516)=1,COUNTA(M516)=1,COUNTA(Y516)=1,COUNTA(AB516)=0,COUNTA(AC516)=0),LEFT(D516,3),"")</f>
        <v>8-5</v>
      </c>
      <c r="AT516" s="594" t="str">
        <f t="shared" ref="AT516:AT539" si="55">IF(AND(COUNTA(M516)=0,COUNTA(Y516)=1),LEFT(D516,3),"")</f>
        <v/>
      </c>
      <c r="AU516" s="596" t="str">
        <f t="shared" ref="AU516:AU539" si="56">IF(AND(COUNTA(M516)=1,COUNTA(Y516)=0),LEFT(D516,3),"")</f>
        <v/>
      </c>
      <c r="AV516" s="598" t="str">
        <f t="shared" ref="AV516:AV539" si="57">IF(AND(COUNTA(M516)=0,COUNTA(Y516)=0),LEFT(D516,3),"")</f>
        <v/>
      </c>
      <c r="AW516" s="622" t="str">
        <f>IFERROR(VLOOKUP(功能_33[[#This Row],[流程]],#REF!,1,FALSE),"")</f>
        <v/>
      </c>
    </row>
    <row r="517" spans="3:49" ht="14.25" customHeight="1" x14ac:dyDescent="0.3">
      <c r="C517" s="293" t="s">
        <v>105</v>
      </c>
      <c r="D517" s="293" t="s">
        <v>2954</v>
      </c>
      <c r="E517" s="292" t="s">
        <v>1378</v>
      </c>
      <c r="F517" s="293" t="s">
        <v>1379</v>
      </c>
      <c r="G517" s="293" t="s">
        <v>1376</v>
      </c>
      <c r="H517" s="292" t="s">
        <v>145</v>
      </c>
      <c r="I517" s="292" t="s">
        <v>146</v>
      </c>
      <c r="J517" s="299" t="s">
        <v>1377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Row],[功能代號]],[5]外部輸出入介面!$C:$F,4,FALSE)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3059</v>
      </c>
      <c r="AA517" s="300">
        <v>44540</v>
      </c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8-5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22" t="str">
        <f>IFERROR(VLOOKUP(功能_33[[#This Row],[流程]],#REF!,1,FALSE),"")</f>
        <v/>
      </c>
    </row>
    <row r="518" spans="3:49" ht="14.25" customHeight="1" x14ac:dyDescent="0.3">
      <c r="C518" s="293" t="s">
        <v>105</v>
      </c>
      <c r="D518" s="293" t="s">
        <v>2954</v>
      </c>
      <c r="E518" s="292" t="s">
        <v>1380</v>
      </c>
      <c r="F518" s="293" t="s">
        <v>1381</v>
      </c>
      <c r="G518" s="293" t="s">
        <v>1376</v>
      </c>
      <c r="H518" s="292" t="s">
        <v>145</v>
      </c>
      <c r="I518" s="292" t="s">
        <v>146</v>
      </c>
      <c r="J518" s="299" t="s">
        <v>1377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3059</v>
      </c>
      <c r="AA518" s="300">
        <v>44540</v>
      </c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8-5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22" t="str">
        <f>IFERROR(VLOOKUP(功能_33[[#This Row],[流程]],#REF!,1,FALSE),"")</f>
        <v/>
      </c>
    </row>
    <row r="519" spans="3:49" ht="13.5" customHeight="1" x14ac:dyDescent="0.3">
      <c r="C519" s="293" t="s">
        <v>105</v>
      </c>
      <c r="D519" s="293" t="s">
        <v>2946</v>
      </c>
      <c r="E519" s="292" t="s">
        <v>1382</v>
      </c>
      <c r="F519" s="293" t="s">
        <v>1383</v>
      </c>
      <c r="G519" s="293" t="s">
        <v>1384</v>
      </c>
      <c r="H519" s="292" t="s">
        <v>492</v>
      </c>
      <c r="I519" s="292" t="s">
        <v>492</v>
      </c>
      <c r="J519" s="299" t="s">
        <v>1377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Row],[功能代號]],[5]外部輸出入介面!$C:$F,4,FALSE)</f>
        <v>林清河</v>
      </c>
      <c r="O519" s="292" t="s">
        <v>579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142</v>
      </c>
      <c r="AA519" s="283">
        <v>44544</v>
      </c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Q519" s="588" t="str">
        <f t="shared" si="52"/>
        <v/>
      </c>
      <c r="AR519" s="590" t="str">
        <f t="shared" si="53"/>
        <v/>
      </c>
      <c r="AS519" s="592" t="str">
        <f t="shared" si="54"/>
        <v>8-4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22" t="str">
        <f>IFERROR(VLOOKUP(功能_33[[#This Row],[流程]],#REF!,1,FALSE),"")</f>
        <v/>
      </c>
    </row>
    <row r="520" spans="3:49" ht="13.5" customHeight="1" x14ac:dyDescent="0.3">
      <c r="C520" s="293" t="s">
        <v>105</v>
      </c>
      <c r="D520" s="293" t="s">
        <v>2946</v>
      </c>
      <c r="E520" s="292" t="s">
        <v>1385</v>
      </c>
      <c r="F520" s="293" t="s">
        <v>1386</v>
      </c>
      <c r="G520" s="220" t="s">
        <v>2859</v>
      </c>
      <c r="H520" s="292" t="s">
        <v>492</v>
      </c>
      <c r="I520" s="292" t="s">
        <v>492</v>
      </c>
      <c r="J520" s="299" t="s">
        <v>1377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Row],[功能代號]],[5]外部輸出入介面!$C:$F,4,FALSE)</f>
        <v>林清河</v>
      </c>
      <c r="O520" s="292" t="s">
        <v>579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142</v>
      </c>
      <c r="AA520" s="283">
        <v>44544</v>
      </c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Q520" s="588" t="str">
        <f t="shared" si="52"/>
        <v/>
      </c>
      <c r="AR520" s="590" t="str">
        <f t="shared" si="53"/>
        <v/>
      </c>
      <c r="AS520" s="592" t="str">
        <f t="shared" si="54"/>
        <v>8-4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22" t="str">
        <f>IFERROR(VLOOKUP(功能_33[[#This Row],[流程]],#REF!,1,FALSE),"")</f>
        <v/>
      </c>
    </row>
    <row r="521" spans="3:49" ht="27" x14ac:dyDescent="0.3">
      <c r="C521" s="293" t="s">
        <v>104</v>
      </c>
      <c r="D521" s="281" t="s">
        <v>2947</v>
      </c>
      <c r="E521" s="292" t="s">
        <v>1387</v>
      </c>
      <c r="F521" s="293" t="s">
        <v>1388</v>
      </c>
      <c r="G521" s="293" t="s">
        <v>1389</v>
      </c>
      <c r="H521" s="292" t="s">
        <v>492</v>
      </c>
      <c r="I521" s="292" t="s">
        <v>492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3059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2860</v>
      </c>
      <c r="AM521" s="293" t="s">
        <v>2861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22" t="str">
        <f>IFERROR(VLOOKUP(功能_33[[#This Row],[流程]],#REF!,1,FALSE),"")</f>
        <v/>
      </c>
    </row>
    <row r="522" spans="3:49" ht="27" x14ac:dyDescent="0.3">
      <c r="C522" s="293" t="s">
        <v>104</v>
      </c>
      <c r="D522" s="281" t="s">
        <v>2947</v>
      </c>
      <c r="E522" s="292" t="s">
        <v>1390</v>
      </c>
      <c r="F522" s="293" t="s">
        <v>1391</v>
      </c>
      <c r="G522" s="293" t="s">
        <v>1389</v>
      </c>
      <c r="H522" s="292" t="s">
        <v>492</v>
      </c>
      <c r="I522" s="292" t="s">
        <v>492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2857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2860</v>
      </c>
      <c r="AM522" s="293" t="s">
        <v>2861</v>
      </c>
      <c r="AN522" s="293" t="str">
        <f>VLOOKUP(功能_33[[#This Row],[功能代號]],需二審tmp!A:A,1,FALSE)</f>
        <v>L7202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22" t="str">
        <f>IFERROR(VLOOKUP(功能_33[[#This Row],[流程]],#REF!,1,FALSE),"")</f>
        <v/>
      </c>
    </row>
    <row r="523" spans="3:49" ht="27" x14ac:dyDescent="0.3">
      <c r="C523" s="293" t="s">
        <v>104</v>
      </c>
      <c r="D523" s="281" t="s">
        <v>2947</v>
      </c>
      <c r="E523" s="292" t="s">
        <v>1392</v>
      </c>
      <c r="F523" s="293" t="s">
        <v>1393</v>
      </c>
      <c r="G523" s="293" t="s">
        <v>1389</v>
      </c>
      <c r="H523" s="292" t="s">
        <v>492</v>
      </c>
      <c r="I523" s="292" t="s">
        <v>492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3059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2862</v>
      </c>
      <c r="AM523" s="293" t="s">
        <v>2863</v>
      </c>
      <c r="AN523" s="293" t="e">
        <f>VLOOKUP(功能_33[[#This Row],[功能代號]],需二審tmp!A:A,1,FALSE)</f>
        <v>#N/A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22" t="str">
        <f>IFERROR(VLOOKUP(功能_33[[#This Row],[流程]],#REF!,1,FALSE),"")</f>
        <v/>
      </c>
    </row>
    <row r="524" spans="3:49" ht="27" x14ac:dyDescent="0.3">
      <c r="C524" s="293" t="s">
        <v>104</v>
      </c>
      <c r="D524" s="281" t="s">
        <v>2947</v>
      </c>
      <c r="E524" s="292" t="s">
        <v>1394</v>
      </c>
      <c r="F524" s="293" t="s">
        <v>1395</v>
      </c>
      <c r="G524" s="293" t="s">
        <v>1389</v>
      </c>
      <c r="H524" s="292" t="s">
        <v>492</v>
      </c>
      <c r="I524" s="292" t="s">
        <v>492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2857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2862</v>
      </c>
      <c r="AM524" s="293" t="s">
        <v>2863</v>
      </c>
      <c r="AN524" s="293" t="str">
        <f>VLOOKUP(功能_33[[#This Row],[功能代號]],需二審tmp!A:A,1,FALSE)</f>
        <v>L7210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22" t="str">
        <f>IFERROR(VLOOKUP(功能_33[[#This Row],[流程]],#REF!,1,FALSE),"")</f>
        <v/>
      </c>
    </row>
    <row r="525" spans="3:49" ht="27" x14ac:dyDescent="0.3">
      <c r="C525" s="293" t="s">
        <v>104</v>
      </c>
      <c r="D525" s="281" t="s">
        <v>2947</v>
      </c>
      <c r="E525" s="292" t="s">
        <v>1396</v>
      </c>
      <c r="F525" s="293" t="s">
        <v>1397</v>
      </c>
      <c r="G525" s="293" t="s">
        <v>1389</v>
      </c>
      <c r="H525" s="292" t="s">
        <v>492</v>
      </c>
      <c r="I525" s="292" t="s">
        <v>492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2857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2864</v>
      </c>
      <c r="AM525" s="293" t="s">
        <v>2865</v>
      </c>
      <c r="AN525" s="293" t="str">
        <f>VLOOKUP(功能_33[[#This Row],[功能代號]],需二審tmp!A:A,1,FALSE)</f>
        <v>L7904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22" t="str">
        <f>IFERROR(VLOOKUP(功能_33[[#This Row],[流程]],#REF!,1,FALSE),"")</f>
        <v/>
      </c>
    </row>
    <row r="526" spans="3:49" ht="27" x14ac:dyDescent="0.3">
      <c r="C526" s="293" t="s">
        <v>104</v>
      </c>
      <c r="D526" s="281" t="s">
        <v>2947</v>
      </c>
      <c r="E526" s="292" t="s">
        <v>1398</v>
      </c>
      <c r="F526" s="293" t="s">
        <v>1399</v>
      </c>
      <c r="G526" s="293" t="s">
        <v>1389</v>
      </c>
      <c r="H526" s="292" t="s">
        <v>492</v>
      </c>
      <c r="I526" s="292" t="s">
        <v>492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2857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2864</v>
      </c>
      <c r="AM526" s="293" t="s">
        <v>2865</v>
      </c>
      <c r="AN526" s="293" t="str">
        <f>VLOOKUP(功能_33[[#This Row],[功能代號]],需二審tmp!A:A,1,FALSE)</f>
        <v>L7204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22" t="str">
        <f>IFERROR(VLOOKUP(功能_33[[#This Row],[流程]],#REF!,1,FALSE),"")</f>
        <v/>
      </c>
    </row>
    <row r="527" spans="3:49" ht="27" x14ac:dyDescent="0.3">
      <c r="C527" s="293" t="s">
        <v>104</v>
      </c>
      <c r="D527" s="281" t="s">
        <v>2947</v>
      </c>
      <c r="E527" s="292" t="s">
        <v>1400</v>
      </c>
      <c r="F527" s="293" t="s">
        <v>1401</v>
      </c>
      <c r="G527" s="293" t="s">
        <v>1389</v>
      </c>
      <c r="H527" s="292" t="s">
        <v>492</v>
      </c>
      <c r="I527" s="292" t="s">
        <v>492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2857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2866</v>
      </c>
      <c r="AM527" s="293" t="s">
        <v>2867</v>
      </c>
      <c r="AN527" s="293" t="str">
        <f>VLOOKUP(功能_33[[#This Row],[功能代號]],需二審tmp!A:A,1,FALSE)</f>
        <v>L7203</v>
      </c>
      <c r="AO527" s="357">
        <v>44533</v>
      </c>
      <c r="AQ527" s="588" t="str">
        <f t="shared" si="52"/>
        <v/>
      </c>
      <c r="AR527" s="590" t="str">
        <f t="shared" si="53"/>
        <v/>
      </c>
      <c r="AS527" s="592" t="str">
        <f t="shared" si="54"/>
        <v>7-2</v>
      </c>
      <c r="AT527" s="594" t="str">
        <f t="shared" si="55"/>
        <v/>
      </c>
      <c r="AU527" s="596" t="str">
        <f t="shared" si="56"/>
        <v/>
      </c>
      <c r="AV527" s="598" t="str">
        <f t="shared" si="57"/>
        <v/>
      </c>
      <c r="AW527" s="622" t="str">
        <f>IFERROR(VLOOKUP(功能_33[[#This Row],[流程]],#REF!,1,FALSE),"")</f>
        <v/>
      </c>
    </row>
    <row r="528" spans="3:49" ht="81" x14ac:dyDescent="0.3">
      <c r="C528" s="293" t="s">
        <v>104</v>
      </c>
      <c r="D528" s="281" t="s">
        <v>2947</v>
      </c>
      <c r="E528" s="292" t="s">
        <v>1402</v>
      </c>
      <c r="F528" s="293" t="s">
        <v>1403</v>
      </c>
      <c r="G528" s="293" t="s">
        <v>1389</v>
      </c>
      <c r="H528" s="292" t="s">
        <v>492</v>
      </c>
      <c r="I528" s="292" t="s">
        <v>492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Row],[功能代號]],[5]外部輸出入介面!$C:$F,4,FALSE)</f>
        <v>林清河</v>
      </c>
      <c r="O528" s="292" t="str">
        <f>VLOOKUP(功能_33[[#This Row],[功能代號]],[5]外部輸出入介面!$C:$F,3,FALSE)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2857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2868</v>
      </c>
      <c r="AM528" s="220" t="s">
        <v>2869</v>
      </c>
      <c r="AN528" s="293" t="str">
        <f>VLOOKUP(功能_33[[#This Row],[功能代號]],需二審tmp!A:A,1,FALSE)</f>
        <v>L7901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7-2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22" t="str">
        <f>IFERROR(VLOOKUP(功能_33[[#This Row],[流程]],#REF!,1,FALSE),"")</f>
        <v/>
      </c>
    </row>
    <row r="529" spans="1:49" ht="94.5" x14ac:dyDescent="0.3">
      <c r="A529" s="618">
        <v>44561</v>
      </c>
      <c r="C529" s="293" t="s">
        <v>104</v>
      </c>
      <c r="D529" s="281" t="s">
        <v>2947</v>
      </c>
      <c r="E529" s="292" t="s">
        <v>1404</v>
      </c>
      <c r="F529" s="293" t="s">
        <v>1405</v>
      </c>
      <c r="G529" s="293" t="s">
        <v>1389</v>
      </c>
      <c r="H529" s="292" t="s">
        <v>492</v>
      </c>
      <c r="I529" s="292" t="s">
        <v>492</v>
      </c>
      <c r="J529" s="299"/>
      <c r="K529" s="221">
        <v>44530</v>
      </c>
      <c r="L529" s="221">
        <v>44530</v>
      </c>
      <c r="M529" s="300"/>
      <c r="N529" s="292" t="str">
        <f>VLOOKUP(功能_33[[#This Row],[功能代號]],[5]外部輸出入介面!$C:$F,4,FALSE)</f>
        <v>林清河</v>
      </c>
      <c r="O529" s="292" t="str">
        <f>VLOOKUP(功能_33[[#This Row],[功能代號]],[5]外部輸出入介面!$C:$F,3,FALSE)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2857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2870</v>
      </c>
      <c r="AM529" s="220" t="s">
        <v>2871</v>
      </c>
      <c r="AN529" s="293" t="str">
        <f>VLOOKUP(功能_33[[#This Row],[功能代號]],需二審tmp!A:A,1,FALSE)</f>
        <v>L7902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7-2</v>
      </c>
      <c r="AW529" s="622" t="str">
        <f>IFERROR(VLOOKUP(功能_33[[#This Row],[流程]],#REF!,1,FALSE),"")</f>
        <v/>
      </c>
    </row>
    <row r="530" spans="1:49" ht="13.5" customHeight="1" x14ac:dyDescent="0.3">
      <c r="C530" s="293" t="s">
        <v>104</v>
      </c>
      <c r="D530" s="281" t="s">
        <v>2972</v>
      </c>
      <c r="E530" s="292" t="s">
        <v>1406</v>
      </c>
      <c r="F530" s="282" t="s">
        <v>1407</v>
      </c>
      <c r="G530" s="293" t="s">
        <v>1408</v>
      </c>
      <c r="H530" s="292" t="s">
        <v>145</v>
      </c>
      <c r="I530" s="292" t="s">
        <v>213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142</v>
      </c>
      <c r="AA530" s="300" t="s">
        <v>3092</v>
      </c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Q530" s="588" t="str">
        <f t="shared" si="52"/>
        <v/>
      </c>
      <c r="AR530" s="590" t="str">
        <f t="shared" si="53"/>
        <v/>
      </c>
      <c r="AS530" s="592" t="str">
        <f t="shared" si="54"/>
        <v>7-1</v>
      </c>
      <c r="AT530" s="594" t="str">
        <f t="shared" si="55"/>
        <v/>
      </c>
      <c r="AU530" s="596" t="str">
        <f t="shared" si="56"/>
        <v/>
      </c>
      <c r="AV530" s="598" t="str">
        <f t="shared" si="57"/>
        <v/>
      </c>
      <c r="AW530" s="622" t="str">
        <f>IFERROR(VLOOKUP(功能_33[[#This Row],[流程]],#REF!,1,FALSE),"")</f>
        <v/>
      </c>
    </row>
    <row r="531" spans="1:49" ht="13.5" customHeight="1" x14ac:dyDescent="0.3">
      <c r="A531" s="618">
        <v>44547</v>
      </c>
      <c r="C531" s="293" t="s">
        <v>2975</v>
      </c>
      <c r="D531" s="293" t="s">
        <v>3069</v>
      </c>
      <c r="E531" s="292" t="s">
        <v>1409</v>
      </c>
      <c r="F531" s="282" t="s">
        <v>1410</v>
      </c>
      <c r="G531" s="282" t="s">
        <v>1411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3059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e">
        <f>VLOOKUP(功能_33[[#This Row],[功能代號]],需二審tmp!A:A,1,FALSE)</f>
        <v>#N/A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22" t="str">
        <f>IFERROR(VLOOKUP(功能_33[[#This Row],[流程]],#REF!,1,FALSE),"")</f>
        <v/>
      </c>
    </row>
    <row r="532" spans="1:49" ht="13.5" customHeight="1" x14ac:dyDescent="0.3">
      <c r="A532" s="618">
        <v>44547</v>
      </c>
      <c r="C532" s="293" t="s">
        <v>2975</v>
      </c>
      <c r="D532" s="293" t="s">
        <v>3069</v>
      </c>
      <c r="E532" s="292" t="s">
        <v>1412</v>
      </c>
      <c r="F532" s="282" t="s">
        <v>1413</v>
      </c>
      <c r="G532" s="282" t="s">
        <v>1414</v>
      </c>
      <c r="H532" s="292" t="s">
        <v>145</v>
      </c>
      <c r="I532" s="292" t="s">
        <v>145</v>
      </c>
      <c r="J532" s="299"/>
      <c r="K532" s="300">
        <v>44533</v>
      </c>
      <c r="L532" s="300">
        <v>44533</v>
      </c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3059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22" t="str">
        <f>IFERROR(VLOOKUP(功能_33[[#This Row],[流程]],#REF!,1,FALSE),"")</f>
        <v/>
      </c>
    </row>
    <row r="533" spans="1:49" ht="13.5" x14ac:dyDescent="0.3">
      <c r="A533" s="618">
        <v>44547</v>
      </c>
      <c r="C533" s="293" t="s">
        <v>2975</v>
      </c>
      <c r="D533" s="293" t="s">
        <v>3069</v>
      </c>
      <c r="E533" s="292" t="s">
        <v>1415</v>
      </c>
      <c r="F533" s="282" t="s">
        <v>1416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2857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str">
        <f>VLOOKUP(功能_33[[#This Row],[功能代號]],需二審tmp!A:A,1,FALSE)</f>
        <v>LC003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22" t="str">
        <f>IFERROR(VLOOKUP(功能_33[[#This Row],[流程]],#REF!,1,FALSE),"")</f>
        <v/>
      </c>
    </row>
    <row r="534" spans="1:49" ht="13.5" customHeight="1" x14ac:dyDescent="0.3">
      <c r="A534" s="618">
        <v>44547</v>
      </c>
      <c r="C534" s="293" t="s">
        <v>2975</v>
      </c>
      <c r="D534" s="293" t="s">
        <v>3069</v>
      </c>
      <c r="E534" s="292" t="s">
        <v>1418</v>
      </c>
      <c r="F534" s="282" t="s">
        <v>1419</v>
      </c>
      <c r="G534" s="282" t="s">
        <v>1414</v>
      </c>
      <c r="H534" s="292" t="s">
        <v>145</v>
      </c>
      <c r="I534" s="292" t="s">
        <v>145</v>
      </c>
      <c r="J534" s="299"/>
      <c r="K534" s="223" t="s">
        <v>3094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3059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e">
        <f>VLOOKUP(功能_33[[#This Row],[功能代號]],需二審tmp!A:A,1,FALSE)</f>
        <v>#N/A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22" t="str">
        <f>IFERROR(VLOOKUP(功能_33[[#This Row],[流程]],#REF!,1,FALSE),"")</f>
        <v/>
      </c>
    </row>
    <row r="535" spans="1:49" ht="13.5" customHeight="1" x14ac:dyDescent="0.3">
      <c r="A535" s="618">
        <v>44547</v>
      </c>
      <c r="C535" s="293" t="s">
        <v>2975</v>
      </c>
      <c r="D535" s="293" t="s">
        <v>3069</v>
      </c>
      <c r="E535" s="292" t="s">
        <v>1420</v>
      </c>
      <c r="F535" s="282" t="s">
        <v>1421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>
        <v>44533</v>
      </c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3059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22" t="str">
        <f>IFERROR(VLOOKUP(功能_33[[#This Row],[流程]],#REF!,1,FALSE),"")</f>
        <v/>
      </c>
    </row>
    <row r="536" spans="1:49" ht="13.5" customHeight="1" x14ac:dyDescent="0.3">
      <c r="A536" s="618">
        <v>44547</v>
      </c>
      <c r="C536" s="293" t="s">
        <v>2975</v>
      </c>
      <c r="D536" s="293" t="s">
        <v>3069</v>
      </c>
      <c r="E536" s="292" t="s">
        <v>1422</v>
      </c>
      <c r="F536" s="282" t="s">
        <v>1423</v>
      </c>
      <c r="G536" s="282" t="s">
        <v>1411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/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2857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LC009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/>
      </c>
      <c r="AV536" s="598" t="str">
        <f t="shared" si="57"/>
        <v>LC.</v>
      </c>
      <c r="AW536" s="622" t="str">
        <f>IFERROR(VLOOKUP(功能_33[[#This Row],[流程]],#REF!,1,FALSE),"")</f>
        <v/>
      </c>
    </row>
    <row r="537" spans="1:49" ht="13.5" customHeight="1" x14ac:dyDescent="0.3">
      <c r="A537" s="618">
        <v>44547</v>
      </c>
      <c r="C537" s="293" t="s">
        <v>2975</v>
      </c>
      <c r="D537" s="293" t="s">
        <v>3069</v>
      </c>
      <c r="E537" s="292" t="s">
        <v>1424</v>
      </c>
      <c r="F537" s="282" t="s">
        <v>1425</v>
      </c>
      <c r="G537" s="282" t="s">
        <v>1411</v>
      </c>
      <c r="H537" s="292" t="s">
        <v>145</v>
      </c>
      <c r="I537" s="292" t="s">
        <v>145</v>
      </c>
      <c r="J537" s="299"/>
      <c r="K537" s="223" t="s">
        <v>3094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3059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22" t="str">
        <f>IFERROR(VLOOKUP(功能_33[[#This Row],[流程]],#REF!,1,FALSE),"")</f>
        <v/>
      </c>
    </row>
    <row r="538" spans="1:49" ht="13.5" customHeight="1" x14ac:dyDescent="0.3">
      <c r="A538" s="618">
        <v>44547</v>
      </c>
      <c r="C538" s="293" t="s">
        <v>2975</v>
      </c>
      <c r="D538" s="293" t="s">
        <v>3069</v>
      </c>
      <c r="E538" s="292" t="s">
        <v>1426</v>
      </c>
      <c r="F538" s="282" t="s">
        <v>1427</v>
      </c>
      <c r="G538" s="282" t="s">
        <v>1411</v>
      </c>
      <c r="H538" s="292" t="s">
        <v>145</v>
      </c>
      <c r="I538" s="292" t="s">
        <v>145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2857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Row],[功能代號]],'[4]20211001'!$A:$J,8,FALSE)</f>
        <v>#N/A</v>
      </c>
      <c r="AM538" s="293" t="e">
        <f>VLOOKUP(功能_33[[#This Row],[功能代號]],'[4]20211001'!$A:$J,9,FALSE)</f>
        <v>#N/A</v>
      </c>
      <c r="AN538" s="293" t="str">
        <f>VLOOKUP(功能_33[[#This Row],[功能代號]],需二審tmp!A:A,1,FALSE)</f>
        <v>LC011</v>
      </c>
      <c r="AQ538" s="588" t="str">
        <f t="shared" si="52"/>
        <v/>
      </c>
      <c r="AR538" s="590" t="str">
        <f t="shared" si="53"/>
        <v/>
      </c>
      <c r="AS538" s="592" t="str">
        <f t="shared" si="54"/>
        <v/>
      </c>
      <c r="AT538" s="594" t="str">
        <f t="shared" si="55"/>
        <v/>
      </c>
      <c r="AU538" s="596" t="str">
        <f t="shared" si="56"/>
        <v>LC.</v>
      </c>
      <c r="AV538" s="598" t="str">
        <f t="shared" si="57"/>
        <v/>
      </c>
      <c r="AW538" s="622" t="str">
        <f>IFERROR(VLOOKUP(功能_33[[#This Row],[流程]],#REF!,1,FALSE),"")</f>
        <v/>
      </c>
    </row>
    <row r="539" spans="1:49" ht="13.5" customHeight="1" x14ac:dyDescent="0.3">
      <c r="A539" s="618">
        <v>44547</v>
      </c>
      <c r="C539" s="293" t="s">
        <v>2975</v>
      </c>
      <c r="D539" s="293" t="s">
        <v>3069</v>
      </c>
      <c r="E539" s="292" t="s">
        <v>1428</v>
      </c>
      <c r="F539" s="282" t="s">
        <v>1429</v>
      </c>
      <c r="G539" s="282" t="s">
        <v>1411</v>
      </c>
      <c r="H539" s="292" t="s">
        <v>145</v>
      </c>
      <c r="I539" s="292" t="s">
        <v>145</v>
      </c>
      <c r="J539" s="299"/>
      <c r="K539" s="300">
        <v>44533</v>
      </c>
      <c r="L539" s="300">
        <v>44533</v>
      </c>
      <c r="M539" s="300"/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3059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Row],[功能代號]],'[4]20211001'!$A:$J,8,FALSE)</f>
        <v>#N/A</v>
      </c>
      <c r="AM539" s="293" t="e">
        <f>VLOOKUP(功能_33[[#This Row],[功能代號]],'[4]20211001'!$A:$J,9,FALSE)</f>
        <v>#N/A</v>
      </c>
      <c r="AN539" s="293" t="e">
        <f>VLOOKUP(功能_33[[#This Row],[功能代號]],需二審tmp!A:A,1,FALSE)</f>
        <v>#N/A</v>
      </c>
      <c r="AQ539" s="588" t="str">
        <f t="shared" si="52"/>
        <v/>
      </c>
      <c r="AR539" s="590" t="str">
        <f t="shared" si="53"/>
        <v/>
      </c>
      <c r="AS539" s="592" t="str">
        <f t="shared" si="54"/>
        <v/>
      </c>
      <c r="AT539" s="594" t="str">
        <f t="shared" si="55"/>
        <v/>
      </c>
      <c r="AU539" s="596" t="str">
        <f t="shared" si="56"/>
        <v/>
      </c>
      <c r="AV539" s="598" t="str">
        <f t="shared" si="57"/>
        <v>LC.</v>
      </c>
      <c r="AW539" s="622" t="str">
        <f>IFERROR(VLOOKUP(功能_33[[#This Row],[流程]],#REF!,1,FALSE),"")</f>
        <v/>
      </c>
    </row>
    <row r="540" spans="1:49" s="518" customFormat="1" x14ac:dyDescent="0.3">
      <c r="A540" s="619"/>
      <c r="C540" s="519"/>
      <c r="D540" s="520"/>
      <c r="F540" s="521"/>
      <c r="G540" s="521"/>
      <c r="I540" s="521"/>
      <c r="J540" s="522"/>
      <c r="K540" s="519"/>
      <c r="L540" s="523"/>
      <c r="M540" s="519"/>
      <c r="P540" s="524"/>
      <c r="Q540" s="519"/>
      <c r="R540" s="519"/>
      <c r="S540" s="519"/>
      <c r="T540" s="523"/>
      <c r="U540" s="519"/>
      <c r="Y540" s="519"/>
      <c r="Z540" s="519"/>
      <c r="AE540" s="525"/>
      <c r="AF540" s="526"/>
      <c r="AH540" s="521"/>
      <c r="AI540" s="521"/>
      <c r="AJ540" s="521"/>
      <c r="AK540" s="527"/>
      <c r="AL540" s="519"/>
      <c r="AO540" s="517"/>
      <c r="AP540" s="517"/>
    </row>
    <row r="541" spans="1:49" x14ac:dyDescent="0.3">
      <c r="AQ541" s="503">
        <f>COUNTIF(AQ2:AQ539,"&gt;&lt;")</f>
        <v>185</v>
      </c>
      <c r="AR541" s="503">
        <f t="shared" ref="AR541:AV541" si="58">COUNTIF(AR2:AR539,"&gt;&lt;")</f>
        <v>107</v>
      </c>
      <c r="AS541" s="503">
        <f t="shared" si="58"/>
        <v>171</v>
      </c>
      <c r="AT541" s="503">
        <f t="shared" si="58"/>
        <v>18</v>
      </c>
      <c r="AU541" s="503">
        <f t="shared" si="58"/>
        <v>2</v>
      </c>
      <c r="AV541" s="503">
        <f t="shared" si="58"/>
        <v>55</v>
      </c>
      <c r="AW541" s="293">
        <f>SUM(AQ541:AV541)</f>
        <v>538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679-944B-4BB0-90BD-14CB4184677E}">
  <sheetPr>
    <tabColor theme="7" tint="0.79998168889431442"/>
  </sheetPr>
  <dimension ref="C1:F5"/>
  <sheetViews>
    <sheetView workbookViewId="0">
      <selection activeCell="I8" sqref="I8"/>
    </sheetView>
  </sheetViews>
  <sheetFormatPr defaultRowHeight="14.5" x14ac:dyDescent="0.3"/>
  <cols>
    <col min="1" max="3" width="8.796875" style="461"/>
    <col min="4" max="4" width="27.5" style="461" bestFit="1" customWidth="1"/>
    <col min="5" max="16384" width="8.796875" style="461"/>
  </cols>
  <sheetData>
    <row r="1" spans="3:6" x14ac:dyDescent="0.3">
      <c r="C1" s="463" t="s">
        <v>3207</v>
      </c>
      <c r="D1" s="463" t="s">
        <v>3206</v>
      </c>
      <c r="E1" s="463" t="s">
        <v>2857</v>
      </c>
      <c r="F1" s="463" t="s">
        <v>3205</v>
      </c>
    </row>
    <row r="2" spans="3:6" x14ac:dyDescent="0.3">
      <c r="C2" s="461" t="s">
        <v>3203</v>
      </c>
      <c r="D2" s="472" t="s">
        <v>1479</v>
      </c>
      <c r="E2" s="461">
        <v>8</v>
      </c>
      <c r="F2" s="461">
        <v>10</v>
      </c>
    </row>
    <row r="3" spans="3:6" x14ac:dyDescent="0.3">
      <c r="D3" s="472" t="s">
        <v>2928</v>
      </c>
      <c r="E3" s="461">
        <v>1</v>
      </c>
      <c r="F3" s="461">
        <v>5</v>
      </c>
    </row>
    <row r="4" spans="3:6" x14ac:dyDescent="0.3">
      <c r="D4" s="472" t="s">
        <v>3000</v>
      </c>
      <c r="E4" s="461">
        <v>6</v>
      </c>
      <c r="F4" s="461">
        <v>7</v>
      </c>
    </row>
    <row r="5" spans="3:6" x14ac:dyDescent="0.3">
      <c r="C5" s="463" t="s">
        <v>3009</v>
      </c>
      <c r="D5" s="463"/>
      <c r="E5" s="463">
        <f>SUM(E2:E4)</f>
        <v>15</v>
      </c>
      <c r="F5" s="463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1430</v>
      </c>
      <c r="R1" s="166" t="s">
        <v>1431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1432</v>
      </c>
      <c r="F2" s="1" t="s">
        <v>1433</v>
      </c>
      <c r="G2" s="44" t="s">
        <v>1434</v>
      </c>
      <c r="H2" s="136" t="s">
        <v>1435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1436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1432</v>
      </c>
      <c r="F3" s="1" t="s">
        <v>1437</v>
      </c>
      <c r="G3" s="44" t="s">
        <v>1434</v>
      </c>
      <c r="H3" s="136" t="s">
        <v>1438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1439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1440</v>
      </c>
      <c r="G4" s="136" t="s">
        <v>1441</v>
      </c>
      <c r="H4" s="136" t="s">
        <v>1442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1443</v>
      </c>
      <c r="D5" s="136" t="s">
        <v>100</v>
      </c>
      <c r="E5" s="136"/>
      <c r="F5" s="1" t="s">
        <v>1444</v>
      </c>
      <c r="G5" s="44" t="s">
        <v>1445</v>
      </c>
      <c r="H5" s="136" t="s">
        <v>1446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1447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1448</v>
      </c>
      <c r="G6" s="293" t="s">
        <v>1449</v>
      </c>
      <c r="H6" s="136" t="s">
        <v>1450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1451</v>
      </c>
      <c r="G7" s="293" t="s">
        <v>1452</v>
      </c>
      <c r="H7" s="136" t="s">
        <v>1450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1453</v>
      </c>
      <c r="G8" s="293" t="s">
        <v>1454</v>
      </c>
      <c r="H8" s="293" t="s">
        <v>1455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1456</v>
      </c>
      <c r="G9" s="293" t="s">
        <v>1457</v>
      </c>
      <c r="H9" s="293" t="s">
        <v>1458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1459</v>
      </c>
      <c r="G10" s="293" t="s">
        <v>1460</v>
      </c>
      <c r="H10" s="293" t="s">
        <v>1455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1461</v>
      </c>
      <c r="G11" s="293" t="s">
        <v>1462</v>
      </c>
      <c r="H11" s="293" t="s">
        <v>1455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1463</v>
      </c>
      <c r="G12" s="293" t="s">
        <v>1464</v>
      </c>
      <c r="H12" s="293" t="s">
        <v>1465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1466</v>
      </c>
      <c r="G13" s="293" t="s">
        <v>1467</v>
      </c>
      <c r="H13" s="293" t="s">
        <v>1465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1468</v>
      </c>
      <c r="G14" s="293" t="s">
        <v>1469</v>
      </c>
      <c r="H14" s="365" t="s">
        <v>1470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1471</v>
      </c>
      <c r="G15" s="293" t="s">
        <v>1472</v>
      </c>
      <c r="H15" s="166" t="s">
        <v>1473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1474</v>
      </c>
      <c r="G16" s="293" t="s">
        <v>1475</v>
      </c>
      <c r="H16" s="293" t="s">
        <v>1476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547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1477</v>
      </c>
      <c r="G17" s="293" t="s">
        <v>1478</v>
      </c>
      <c r="H17" s="293" t="s">
        <v>1476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547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1479</v>
      </c>
      <c r="D18" s="293" t="s">
        <v>102</v>
      </c>
      <c r="E18" s="293"/>
      <c r="F18" s="292" t="s">
        <v>1480</v>
      </c>
      <c r="G18" s="293" t="s">
        <v>1481</v>
      </c>
      <c r="H18" s="293" t="s">
        <v>1482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547</v>
      </c>
      <c r="Q18" s="271"/>
      <c r="R18" s="292"/>
      <c r="S18" s="292"/>
      <c r="T18" s="292"/>
      <c r="U18" s="292"/>
      <c r="V18" s="292"/>
      <c r="W18" s="292"/>
      <c r="X18" s="292"/>
      <c r="Y18" s="293" t="s">
        <v>1483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547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2928</v>
      </c>
      <c r="D19" s="293" t="s">
        <v>102</v>
      </c>
      <c r="E19" s="293"/>
      <c r="F19" s="267" t="s">
        <v>1113</v>
      </c>
      <c r="G19" s="271" t="s">
        <v>1114</v>
      </c>
      <c r="H19" s="293" t="s">
        <v>1115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2929</v>
      </c>
      <c r="O19" s="292" t="s">
        <v>12</v>
      </c>
      <c r="P19" s="292" t="s">
        <v>547</v>
      </c>
      <c r="Q19" s="271"/>
      <c r="R19" s="293" t="s">
        <v>1483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547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1484</v>
      </c>
      <c r="G20" s="293" t="s">
        <v>1485</v>
      </c>
      <c r="H20" s="293" t="s">
        <v>1486</v>
      </c>
      <c r="I20" s="292" t="s">
        <v>202</v>
      </c>
      <c r="J20" s="292" t="s">
        <v>325</v>
      </c>
      <c r="K20" s="299" t="s">
        <v>429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547</v>
      </c>
      <c r="Q20" s="271"/>
      <c r="R20" s="292">
        <v>1</v>
      </c>
      <c r="S20" s="292" t="s">
        <v>1028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1487</v>
      </c>
      <c r="AN20" s="305" t="s">
        <v>1488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1489</v>
      </c>
      <c r="G21" s="293" t="s">
        <v>1490</v>
      </c>
      <c r="H21" s="293" t="s">
        <v>1486</v>
      </c>
      <c r="I21" s="292" t="s">
        <v>202</v>
      </c>
      <c r="J21" s="292" t="s">
        <v>325</v>
      </c>
      <c r="K21" s="299" t="s">
        <v>429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547</v>
      </c>
      <c r="Q21" s="271"/>
      <c r="R21" s="292">
        <v>1</v>
      </c>
      <c r="S21" s="292" t="s">
        <v>1033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1487</v>
      </c>
      <c r="AN21" s="305" t="s">
        <v>1488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1491</v>
      </c>
      <c r="G22" s="293" t="s">
        <v>1492</v>
      </c>
      <c r="H22" s="293" t="s">
        <v>1493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4" activePane="bottomLeft" state="frozen"/>
      <selection pane="bottomLeft" activeCell="H4" sqref="H4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31" t="s">
        <v>1494</v>
      </c>
      <c r="B1" s="631" t="s">
        <v>1495</v>
      </c>
      <c r="C1" s="634" t="s">
        <v>1496</v>
      </c>
      <c r="D1" s="634" t="s">
        <v>1497</v>
      </c>
      <c r="E1" s="631" t="s">
        <v>1498</v>
      </c>
      <c r="F1" s="636" t="s">
        <v>1499</v>
      </c>
      <c r="G1" s="636" t="s">
        <v>1500</v>
      </c>
      <c r="H1" s="275" t="s">
        <v>118</v>
      </c>
      <c r="I1" s="631" t="s">
        <v>1501</v>
      </c>
      <c r="J1" s="631" t="s">
        <v>1502</v>
      </c>
      <c r="K1" s="637"/>
      <c r="L1" s="637"/>
      <c r="M1" s="637"/>
      <c r="N1" s="638"/>
      <c r="O1" s="275"/>
      <c r="P1" s="631" t="s">
        <v>1503</v>
      </c>
    </row>
    <row r="2" spans="1:16" x14ac:dyDescent="0.3">
      <c r="A2" s="632"/>
      <c r="B2" s="632"/>
      <c r="C2" s="632"/>
      <c r="D2" s="632"/>
      <c r="E2" s="632"/>
      <c r="F2" s="632"/>
      <c r="G2" s="632"/>
      <c r="H2" s="277" t="s">
        <v>1500</v>
      </c>
      <c r="I2" s="632"/>
      <c r="J2" s="635" t="s">
        <v>1504</v>
      </c>
      <c r="K2" s="635" t="s">
        <v>1505</v>
      </c>
      <c r="L2" s="639" t="s">
        <v>1506</v>
      </c>
      <c r="M2" s="640"/>
      <c r="N2" s="640"/>
      <c r="O2" s="641"/>
      <c r="P2" s="632"/>
    </row>
    <row r="3" spans="1:16" x14ac:dyDescent="0.3">
      <c r="A3" s="633"/>
      <c r="B3" s="633"/>
      <c r="C3" s="633"/>
      <c r="D3" s="633"/>
      <c r="E3" s="633"/>
      <c r="F3" s="633"/>
      <c r="G3" s="633"/>
      <c r="H3" s="276"/>
      <c r="I3" s="633"/>
      <c r="J3" s="633"/>
      <c r="K3" s="633"/>
      <c r="L3" s="315" t="s">
        <v>1507</v>
      </c>
      <c r="M3" s="161" t="s">
        <v>1508</v>
      </c>
      <c r="N3" s="161" t="s">
        <v>1509</v>
      </c>
      <c r="O3" s="162" t="s">
        <v>1510</v>
      </c>
      <c r="P3" s="633"/>
    </row>
    <row r="4" spans="1:16" ht="33" customHeight="1" x14ac:dyDescent="0.3">
      <c r="A4" s="316" t="s">
        <v>1026</v>
      </c>
      <c r="B4" s="69" t="str">
        <f>VLOOKUP(A4,URS確認!$E:$F,2,FALSE)</f>
        <v>放款業績工作月查詢</v>
      </c>
      <c r="C4" s="316">
        <v>1</v>
      </c>
      <c r="D4" s="74" t="s">
        <v>1511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1512</v>
      </c>
      <c r="P4" s="70"/>
    </row>
    <row r="5" spans="1:16" x14ac:dyDescent="0.3">
      <c r="A5" s="316" t="s">
        <v>1026</v>
      </c>
      <c r="B5" s="69" t="str">
        <f>VLOOKUP(A5,URS確認!$E:$F,2,FALSE)</f>
        <v>放款業績工作月查詢</v>
      </c>
      <c r="C5" s="316">
        <v>2</v>
      </c>
      <c r="D5" s="74" t="s">
        <v>1513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1512</v>
      </c>
      <c r="P5" s="70"/>
    </row>
    <row r="6" spans="1:16" x14ac:dyDescent="0.3">
      <c r="A6" s="316" t="s">
        <v>1026</v>
      </c>
      <c r="B6" s="69" t="str">
        <f>VLOOKUP(A6,URS確認!$E:$F,2,FALSE)</f>
        <v>放款業績工作月查詢</v>
      </c>
      <c r="C6" s="316">
        <v>3</v>
      </c>
      <c r="D6" s="74" t="s">
        <v>1514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1512</v>
      </c>
      <c r="P6" s="70"/>
    </row>
    <row r="7" spans="1:16" x14ac:dyDescent="0.3">
      <c r="A7" s="316" t="s">
        <v>1031</v>
      </c>
      <c r="B7" s="69" t="str">
        <f>VLOOKUP(A7,URS確認!$E:$F,2,FALSE)</f>
        <v>放款業績工作月維護</v>
      </c>
      <c r="C7" s="316">
        <v>1</v>
      </c>
      <c r="D7" s="74" t="s">
        <v>1515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1512</v>
      </c>
      <c r="P7" s="70"/>
    </row>
    <row r="8" spans="1:16" x14ac:dyDescent="0.3">
      <c r="A8" s="316" t="s">
        <v>1034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1516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1512</v>
      </c>
      <c r="P8" s="70"/>
    </row>
    <row r="9" spans="1:16" x14ac:dyDescent="0.3">
      <c r="A9" s="316" t="s">
        <v>1034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1517</v>
      </c>
      <c r="E9" s="70">
        <v>44396</v>
      </c>
      <c r="F9" s="108" t="s">
        <v>1518</v>
      </c>
      <c r="G9" s="70"/>
      <c r="H9" s="70"/>
      <c r="I9" s="70" t="s">
        <v>145</v>
      </c>
      <c r="M9" s="316" t="s">
        <v>1519</v>
      </c>
      <c r="P9" s="70" t="s">
        <v>1520</v>
      </c>
    </row>
    <row r="10" spans="1:16" x14ac:dyDescent="0.3">
      <c r="A10" s="316" t="s">
        <v>1036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1521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1512</v>
      </c>
      <c r="P10" s="70"/>
    </row>
    <row r="11" spans="1:16" x14ac:dyDescent="0.3">
      <c r="A11" s="316" t="s">
        <v>1038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1522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1512</v>
      </c>
      <c r="P11" s="70"/>
    </row>
    <row r="12" spans="1:16" ht="33" customHeight="1" x14ac:dyDescent="0.3">
      <c r="A12" s="316" t="s">
        <v>1038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1523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1512</v>
      </c>
      <c r="P12" s="70"/>
    </row>
    <row r="13" spans="1:16" x14ac:dyDescent="0.3">
      <c r="A13" s="316" t="s">
        <v>1038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1524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1512</v>
      </c>
      <c r="P13" s="70"/>
    </row>
    <row r="14" spans="1:16" x14ac:dyDescent="0.3">
      <c r="A14" s="316" t="s">
        <v>1038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1525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1512</v>
      </c>
      <c r="P14" s="70"/>
    </row>
    <row r="15" spans="1:16" x14ac:dyDescent="0.3">
      <c r="A15" s="316" t="s">
        <v>1046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1526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1512</v>
      </c>
      <c r="P15" s="70"/>
    </row>
    <row r="16" spans="1:16" ht="82.5" customHeight="1" x14ac:dyDescent="0.3">
      <c r="A16" s="316" t="s">
        <v>1046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1527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1528</v>
      </c>
      <c r="P16" s="70" t="s">
        <v>1520</v>
      </c>
    </row>
    <row r="17" spans="1:16" ht="33" customHeight="1" x14ac:dyDescent="0.3">
      <c r="A17" s="316" t="s">
        <v>1046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1529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1512</v>
      </c>
      <c r="P17" s="70"/>
    </row>
    <row r="18" spans="1:16" x14ac:dyDescent="0.3">
      <c r="A18" s="316" t="s">
        <v>1046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1530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1512</v>
      </c>
      <c r="P18" s="70"/>
    </row>
    <row r="19" spans="1:16" x14ac:dyDescent="0.3">
      <c r="A19" s="316" t="s">
        <v>1040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2909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1512</v>
      </c>
      <c r="P19" s="71"/>
    </row>
    <row r="20" spans="1:16" x14ac:dyDescent="0.3">
      <c r="A20" s="411" t="s">
        <v>1040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1042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1531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1512</v>
      </c>
      <c r="P21" s="71"/>
    </row>
    <row r="22" spans="1:16" ht="115.5" customHeight="1" x14ac:dyDescent="0.3">
      <c r="A22" s="316" t="s">
        <v>1048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1532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1512</v>
      </c>
      <c r="P22" s="71"/>
    </row>
    <row r="23" spans="1:16" ht="66" customHeight="1" x14ac:dyDescent="0.3">
      <c r="A23" s="316" t="s">
        <v>1048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1533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1512</v>
      </c>
      <c r="P23" s="71"/>
    </row>
    <row r="24" spans="1:16" x14ac:dyDescent="0.3">
      <c r="A24" s="316" t="s">
        <v>1048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1534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1535</v>
      </c>
      <c r="P24" s="71"/>
    </row>
    <row r="25" spans="1:16" x14ac:dyDescent="0.3">
      <c r="A25" s="316" t="s">
        <v>1052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1536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1535</v>
      </c>
      <c r="P25" s="71"/>
    </row>
    <row r="26" spans="1:16" ht="66" customHeight="1" x14ac:dyDescent="0.3">
      <c r="A26" s="316" t="s">
        <v>1064</v>
      </c>
      <c r="B26" s="69" t="str">
        <f>VLOOKUP(A26,URS確認!$E:$F,2,FALSE)</f>
        <v>介紹人加碼獎勵津貼標準設定</v>
      </c>
      <c r="C26" s="316">
        <v>1</v>
      </c>
      <c r="D26" s="74" t="s">
        <v>1537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1512</v>
      </c>
      <c r="P26" s="71"/>
    </row>
    <row r="27" spans="1:16" ht="33" customHeight="1" x14ac:dyDescent="0.3">
      <c r="A27" s="316" t="s">
        <v>1064</v>
      </c>
      <c r="B27" s="69" t="str">
        <f>VLOOKUP(A27,URS確認!$E:$F,2,FALSE)</f>
        <v>介紹人加碼獎勵津貼標準設定</v>
      </c>
      <c r="C27" s="316">
        <v>2</v>
      </c>
      <c r="D27" s="74" t="s">
        <v>1538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1512</v>
      </c>
      <c r="P27" s="71" t="s">
        <v>1539</v>
      </c>
    </row>
    <row r="28" spans="1:16" x14ac:dyDescent="0.3">
      <c r="A28" s="316" t="s">
        <v>1064</v>
      </c>
      <c r="B28" s="69" t="str">
        <f>VLOOKUP(A28,URS確認!$E:$F,2,FALSE)</f>
        <v>介紹人加碼獎勵津貼標準設定</v>
      </c>
      <c r="C28" s="316">
        <v>3</v>
      </c>
      <c r="D28" s="74" t="s">
        <v>1540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1512</v>
      </c>
      <c r="P28" s="71"/>
    </row>
    <row r="29" spans="1:16" x14ac:dyDescent="0.3">
      <c r="A29" s="316" t="s">
        <v>1068</v>
      </c>
      <c r="B29" s="69" t="str">
        <f>VLOOKUP(A29,URS確認!$E:$F,2,FALSE)</f>
        <v>協辦獎勵津貼標準設定</v>
      </c>
      <c r="C29" s="316">
        <v>1</v>
      </c>
      <c r="D29" s="74" t="s">
        <v>1540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1512</v>
      </c>
      <c r="P29" s="71"/>
    </row>
    <row r="30" spans="1:16" ht="34" customHeight="1" x14ac:dyDescent="0.3">
      <c r="A30" s="316" t="s">
        <v>1068</v>
      </c>
      <c r="B30" s="69" t="str">
        <f>VLOOKUP(A30,URS確認!$E:$F,2,FALSE)</f>
        <v>協辦獎勵津貼標準設定</v>
      </c>
      <c r="C30" s="316">
        <v>2</v>
      </c>
      <c r="D30" s="74" t="s">
        <v>1541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1512</v>
      </c>
      <c r="P30" s="71"/>
    </row>
    <row r="31" spans="1:16" x14ac:dyDescent="0.3">
      <c r="A31" s="316" t="s">
        <v>1068</v>
      </c>
      <c r="B31" s="69" t="str">
        <f>VLOOKUP(A31,URS確認!$E:$F,2,FALSE)</f>
        <v>協辦獎勵津貼標準設定</v>
      </c>
      <c r="C31" s="316">
        <v>3</v>
      </c>
      <c r="D31" s="74" t="s">
        <v>1542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1512</v>
      </c>
      <c r="P31" s="71"/>
    </row>
    <row r="32" spans="1:16" x14ac:dyDescent="0.3">
      <c r="A32" s="316" t="s">
        <v>1070</v>
      </c>
      <c r="B32" s="69" t="str">
        <f>VLOOKUP(A32,URS確認!$E:$F,2,FALSE)</f>
        <v>系統變數及系統值設定</v>
      </c>
      <c r="C32" s="316">
        <v>1</v>
      </c>
      <c r="D32" s="74" t="s">
        <v>1543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1512</v>
      </c>
      <c r="P32" s="71"/>
    </row>
    <row r="33" spans="1:16" ht="49.5" customHeight="1" x14ac:dyDescent="0.3">
      <c r="A33" s="316" t="s">
        <v>1070</v>
      </c>
      <c r="B33" s="69" t="str">
        <f>VLOOKUP(A33,URS確認!$E:$F,2,FALSE)</f>
        <v>系統變數及系統值設定</v>
      </c>
      <c r="C33" s="316">
        <v>2</v>
      </c>
      <c r="D33" s="74" t="s">
        <v>1544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1512</v>
      </c>
      <c r="P33" s="71"/>
    </row>
    <row r="34" spans="1:16" ht="49.5" customHeight="1" x14ac:dyDescent="0.3">
      <c r="A34" s="316" t="s">
        <v>1070</v>
      </c>
      <c r="B34" s="69" t="str">
        <f>VLOOKUP(A34,URS確認!$E:$F,2,FALSE)</f>
        <v>系統變數及系統值設定</v>
      </c>
      <c r="C34" s="316">
        <v>3</v>
      </c>
      <c r="D34" s="74" t="s">
        <v>1545</v>
      </c>
      <c r="E34" s="71">
        <v>44397</v>
      </c>
      <c r="F34" s="71">
        <v>44592</v>
      </c>
      <c r="H34" s="71"/>
      <c r="I34" s="70" t="s">
        <v>145</v>
      </c>
      <c r="M34" s="316" t="s">
        <v>1528</v>
      </c>
      <c r="P34" s="71" t="s">
        <v>1520</v>
      </c>
    </row>
    <row r="35" spans="1:16" s="163" customFormat="1" ht="33" customHeight="1" x14ac:dyDescent="0.3">
      <c r="A35" s="72" t="s">
        <v>1056</v>
      </c>
      <c r="B35" s="69" t="str">
        <f>VLOOKUP(A35,URS確認!$E:$F,2,FALSE)</f>
        <v>業績件數及金額核算標準設定查詢</v>
      </c>
      <c r="C35" s="72">
        <v>1</v>
      </c>
      <c r="D35" s="75" t="s">
        <v>1546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1512</v>
      </c>
      <c r="O35" s="72"/>
      <c r="P35" s="73" t="s">
        <v>1520</v>
      </c>
    </row>
    <row r="36" spans="1:16" x14ac:dyDescent="0.3">
      <c r="A36" s="316" t="s">
        <v>1058</v>
      </c>
      <c r="B36" s="69" t="str">
        <f>VLOOKUP(A36,URS確認!$E:$F,2,FALSE)</f>
        <v>業績件數及金額核算標準設定</v>
      </c>
      <c r="C36" s="316">
        <v>1</v>
      </c>
      <c r="D36" s="74" t="s">
        <v>1547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1512</v>
      </c>
      <c r="P36" s="71"/>
    </row>
    <row r="37" spans="1:16" ht="33" customHeight="1" x14ac:dyDescent="0.3">
      <c r="A37" s="316" t="s">
        <v>1058</v>
      </c>
      <c r="B37" s="69" t="str">
        <f>VLOOKUP(A37,URS確認!$E:$F,2,FALSE)</f>
        <v>業績件數及金額核算標準設定</v>
      </c>
      <c r="C37" s="316">
        <v>2</v>
      </c>
      <c r="D37" s="74" t="s">
        <v>1548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1528</v>
      </c>
      <c r="P37" s="71" t="s">
        <v>1549</v>
      </c>
    </row>
    <row r="38" spans="1:16" s="163" customFormat="1" ht="33" customHeight="1" x14ac:dyDescent="0.3">
      <c r="A38" s="72" t="s">
        <v>1058</v>
      </c>
      <c r="B38" s="69" t="str">
        <f>VLOOKUP(A38,URS確認!$E:$F,2,FALSE)</f>
        <v>業績件數及金額核算標準設定</v>
      </c>
      <c r="C38" s="72">
        <v>3</v>
      </c>
      <c r="D38" s="75" t="s">
        <v>1550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1058</v>
      </c>
      <c r="B39" s="69" t="str">
        <f>VLOOKUP(A39,URS確認!$E:$F,2,FALSE)</f>
        <v>業績件數及金額核算標準設定</v>
      </c>
      <c r="C39" s="72">
        <v>4</v>
      </c>
      <c r="D39" s="75" t="s">
        <v>1551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1528</v>
      </c>
      <c r="N39" s="72"/>
      <c r="O39" s="72"/>
      <c r="P39" s="76"/>
    </row>
    <row r="40" spans="1:16" ht="33" customHeight="1" x14ac:dyDescent="0.3">
      <c r="A40" s="316" t="s">
        <v>1060</v>
      </c>
      <c r="B40" s="69" t="str">
        <f>VLOOKUP(A40,URS確認!$E:$F,2,FALSE)</f>
        <v>業績件數及金額核算標準設定(整月)</v>
      </c>
      <c r="C40" s="316">
        <v>1</v>
      </c>
      <c r="D40" s="74" t="s">
        <v>1552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1528</v>
      </c>
      <c r="P40" s="71" t="s">
        <v>1520</v>
      </c>
    </row>
    <row r="41" spans="1:16" x14ac:dyDescent="0.3">
      <c r="A41" s="316" t="s">
        <v>1097</v>
      </c>
      <c r="B41" s="69" t="str">
        <f>VLOOKUP(A41,URS確認!$E:$F,2,FALSE)</f>
        <v>工作日業績結算</v>
      </c>
      <c r="C41" s="316">
        <v>1</v>
      </c>
      <c r="D41" s="74" t="s">
        <v>1553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1512</v>
      </c>
      <c r="P41" s="71"/>
    </row>
    <row r="42" spans="1:16" ht="30.65" customHeight="1" x14ac:dyDescent="0.3">
      <c r="A42" s="316" t="s">
        <v>1097</v>
      </c>
      <c r="B42" s="69" t="str">
        <f>VLOOKUP(A42,URS確認!$E:$F,2,FALSE)</f>
        <v>工作日業績結算</v>
      </c>
      <c r="C42" s="316">
        <v>2</v>
      </c>
      <c r="D42" s="74" t="s">
        <v>1554</v>
      </c>
      <c r="E42" s="71">
        <v>44398</v>
      </c>
      <c r="F42" s="71" t="s">
        <v>1555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1556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1512</v>
      </c>
      <c r="P43" s="71"/>
    </row>
    <row r="44" spans="1:16" x14ac:dyDescent="0.3">
      <c r="A44" s="316" t="s">
        <v>1463</v>
      </c>
      <c r="B44" s="69" t="e">
        <f>VLOOKUP(A44,URS確認!$E:$F,2,FALSE)</f>
        <v>#N/A</v>
      </c>
      <c r="C44" s="316">
        <v>1</v>
      </c>
      <c r="D44" s="74" t="s">
        <v>1557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1512</v>
      </c>
      <c r="P44" s="71"/>
    </row>
    <row r="45" spans="1:16" ht="34" customHeight="1" x14ac:dyDescent="0.3">
      <c r="A45" s="72" t="s">
        <v>1463</v>
      </c>
      <c r="B45" s="69" t="e">
        <f>VLOOKUP(A45,URS確認!$E:$F,2,FALSE)</f>
        <v>#N/A</v>
      </c>
      <c r="C45" s="72">
        <v>2</v>
      </c>
      <c r="D45" s="75" t="s">
        <v>1558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1528</v>
      </c>
      <c r="P45" s="71"/>
    </row>
    <row r="46" spans="1:16" x14ac:dyDescent="0.3">
      <c r="A46" s="316" t="s">
        <v>1466</v>
      </c>
      <c r="B46" s="69" t="e">
        <f>VLOOKUP(A46,URS確認!$E:$F,2,FALSE)</f>
        <v>#N/A</v>
      </c>
      <c r="C46" s="316">
        <v>1</v>
      </c>
      <c r="D46" s="74" t="s">
        <v>1559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1512</v>
      </c>
      <c r="P46" s="71"/>
    </row>
    <row r="47" spans="1:16" ht="34" customHeight="1" x14ac:dyDescent="0.3">
      <c r="A47" s="72" t="s">
        <v>1466</v>
      </c>
      <c r="B47" s="69" t="e">
        <f>VLOOKUP(A47,URS確認!$E:$F,2,FALSE)</f>
        <v>#N/A</v>
      </c>
      <c r="C47" s="72">
        <v>2</v>
      </c>
      <c r="D47" s="75" t="s">
        <v>1560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1528</v>
      </c>
      <c r="P47" s="71"/>
    </row>
    <row r="48" spans="1:16" x14ac:dyDescent="0.3">
      <c r="A48" s="316" t="s">
        <v>1561</v>
      </c>
      <c r="B48" s="69" t="s">
        <v>1562</v>
      </c>
      <c r="C48" s="316">
        <v>1</v>
      </c>
      <c r="D48" s="74" t="s">
        <v>1563</v>
      </c>
      <c r="E48" s="71">
        <v>44398</v>
      </c>
      <c r="F48" s="71">
        <v>44399</v>
      </c>
      <c r="G48" s="71">
        <v>44399</v>
      </c>
      <c r="H48" s="71"/>
      <c r="I48" s="70" t="s">
        <v>1564</v>
      </c>
      <c r="J48" s="316" t="s">
        <v>1512</v>
      </c>
      <c r="P48" s="71"/>
    </row>
    <row r="49" spans="1:16" x14ac:dyDescent="0.3">
      <c r="A49" s="316" t="s">
        <v>1565</v>
      </c>
      <c r="B49" s="69" t="s">
        <v>1566</v>
      </c>
      <c r="C49" s="316">
        <v>1</v>
      </c>
      <c r="D49" s="74" t="s">
        <v>1563</v>
      </c>
      <c r="E49" s="71">
        <v>44398</v>
      </c>
      <c r="F49" s="71">
        <v>44399</v>
      </c>
      <c r="G49" s="71">
        <v>44399</v>
      </c>
      <c r="H49" s="71"/>
      <c r="I49" s="70" t="s">
        <v>1564</v>
      </c>
      <c r="J49" s="316" t="s">
        <v>1512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1567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1512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1568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1512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1569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1512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1570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1512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1571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1512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1572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1512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1573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1512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1574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1512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1575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1512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1576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1512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1577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1512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1578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1528</v>
      </c>
      <c r="P61" s="71" t="s">
        <v>1520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1579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1512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1580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1528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1568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1581</v>
      </c>
      <c r="M64" s="316" t="s">
        <v>1535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1582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1512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1583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1512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1584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1512</v>
      </c>
      <c r="P67" s="71" t="s">
        <v>1585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1571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1512</v>
      </c>
      <c r="P68" s="71" t="s">
        <v>1585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1586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1512</v>
      </c>
      <c r="P69" s="71" t="s">
        <v>1585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1587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1581</v>
      </c>
      <c r="M70" s="316" t="s">
        <v>1528</v>
      </c>
      <c r="P70" s="71" t="s">
        <v>1585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1572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1581</v>
      </c>
      <c r="N71" s="316" t="s">
        <v>1512</v>
      </c>
      <c r="P71" s="71" t="s">
        <v>1585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1574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1512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1588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1512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1589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1512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1590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1512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1591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1564</v>
      </c>
      <c r="J76" s="316" t="s">
        <v>1512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1592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1512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1593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1512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1594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1535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1512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1596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1512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1597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1512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1598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1512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1599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1512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1600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1512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1601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1528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1599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1512</v>
      </c>
      <c r="L87" s="316" t="s">
        <v>1512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1600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1512</v>
      </c>
      <c r="L88" s="316" t="s">
        <v>1512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1602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1512</v>
      </c>
      <c r="L89" s="316" t="s">
        <v>1512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1603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1512</v>
      </c>
      <c r="L90" s="316" t="s">
        <v>1512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1604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1512</v>
      </c>
      <c r="L91" s="316" t="s">
        <v>1512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1605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1512</v>
      </c>
      <c r="L92" s="316" t="s">
        <v>1512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1571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1512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1606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1512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1607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1519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1608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1528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1609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1528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1512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1512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1512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1528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1572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1512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1574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1512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1613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1512</v>
      </c>
      <c r="P104" s="71"/>
    </row>
    <row r="105" spans="1:16" ht="33" customHeight="1" x14ac:dyDescent="0.3">
      <c r="A105" s="316" t="s">
        <v>1437</v>
      </c>
      <c r="B105" s="69" t="e">
        <f>VLOOKUP(A105,URS確認!$E:$F,2,FALSE)</f>
        <v>#N/A</v>
      </c>
      <c r="C105" s="316">
        <v>1</v>
      </c>
      <c r="D105" s="74" t="s">
        <v>1614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1512</v>
      </c>
      <c r="P105" s="71"/>
    </row>
    <row r="106" spans="1:16" ht="33" customHeight="1" x14ac:dyDescent="0.3">
      <c r="A106" s="316" t="s">
        <v>1437</v>
      </c>
      <c r="B106" s="69" t="e">
        <f>VLOOKUP(A106,URS確認!$E:$F,2,FALSE)</f>
        <v>#N/A</v>
      </c>
      <c r="C106" s="316">
        <v>2</v>
      </c>
      <c r="D106" s="74" t="s">
        <v>1615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1512</v>
      </c>
      <c r="P106" s="71"/>
    </row>
    <row r="107" spans="1:16" ht="33" customHeight="1" x14ac:dyDescent="0.3">
      <c r="A107" s="316" t="s">
        <v>1437</v>
      </c>
      <c r="B107" s="69" t="e">
        <f>VLOOKUP(A107,URS確認!$E:$F,2,FALSE)</f>
        <v>#N/A</v>
      </c>
      <c r="C107" s="316">
        <v>3</v>
      </c>
      <c r="D107" s="74" t="s">
        <v>1616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1512</v>
      </c>
      <c r="P107" s="71"/>
    </row>
    <row r="108" spans="1:16" x14ac:dyDescent="0.3">
      <c r="A108" s="316" t="s">
        <v>1617</v>
      </c>
      <c r="B108" s="69" t="s">
        <v>1618</v>
      </c>
      <c r="C108" s="316">
        <v>1</v>
      </c>
      <c r="D108" s="74" t="s">
        <v>1619</v>
      </c>
      <c r="E108" s="71">
        <v>44403</v>
      </c>
      <c r="F108" s="71">
        <v>44439</v>
      </c>
      <c r="G108" s="71">
        <v>44440</v>
      </c>
      <c r="I108" s="70" t="s">
        <v>1564</v>
      </c>
      <c r="L108" s="316" t="s">
        <v>1512</v>
      </c>
      <c r="P108" s="71"/>
    </row>
    <row r="109" spans="1:16" x14ac:dyDescent="0.3">
      <c r="A109" s="316" t="s">
        <v>1617</v>
      </c>
      <c r="B109" s="69" t="s">
        <v>1618</v>
      </c>
      <c r="C109" s="316">
        <v>2</v>
      </c>
      <c r="D109" s="74" t="s">
        <v>1620</v>
      </c>
      <c r="E109" s="71">
        <v>44403</v>
      </c>
      <c r="F109" s="71">
        <v>44439</v>
      </c>
      <c r="G109" s="71">
        <v>44440</v>
      </c>
      <c r="I109" s="70" t="s">
        <v>1564</v>
      </c>
      <c r="L109" s="316" t="s">
        <v>1512</v>
      </c>
      <c r="P109" s="71"/>
    </row>
    <row r="110" spans="1:16" x14ac:dyDescent="0.3">
      <c r="A110" s="316" t="s">
        <v>1617</v>
      </c>
      <c r="B110" s="69" t="s">
        <v>1618</v>
      </c>
      <c r="C110" s="316">
        <v>3</v>
      </c>
      <c r="D110" s="74" t="s">
        <v>1621</v>
      </c>
      <c r="E110" s="71">
        <v>44403</v>
      </c>
      <c r="F110" s="71">
        <v>44439</v>
      </c>
      <c r="G110" s="71">
        <v>44440</v>
      </c>
      <c r="I110" s="70" t="s">
        <v>1564</v>
      </c>
      <c r="L110" s="316" t="s">
        <v>1512</v>
      </c>
      <c r="P110" s="71"/>
    </row>
    <row r="111" spans="1:16" x14ac:dyDescent="0.3">
      <c r="A111" s="316" t="s">
        <v>1617</v>
      </c>
      <c r="B111" s="69" t="s">
        <v>1618</v>
      </c>
      <c r="C111" s="316">
        <v>4</v>
      </c>
      <c r="D111" s="74" t="s">
        <v>1622</v>
      </c>
      <c r="E111" s="71">
        <v>44403</v>
      </c>
      <c r="F111" s="71">
        <v>44439</v>
      </c>
      <c r="G111" s="71">
        <v>44440</v>
      </c>
      <c r="I111" s="70" t="s">
        <v>1564</v>
      </c>
      <c r="L111" s="316" t="s">
        <v>1512</v>
      </c>
      <c r="P111" s="71"/>
    </row>
    <row r="112" spans="1:16" ht="33" customHeight="1" x14ac:dyDescent="0.3">
      <c r="A112" s="316" t="s">
        <v>1617</v>
      </c>
      <c r="B112" s="69" t="s">
        <v>1618</v>
      </c>
      <c r="C112" s="316">
        <v>5</v>
      </c>
      <c r="D112" s="74" t="s">
        <v>1623</v>
      </c>
      <c r="E112" s="71">
        <v>44403</v>
      </c>
      <c r="F112" s="113" t="s">
        <v>1555</v>
      </c>
      <c r="G112" s="71">
        <v>44440</v>
      </c>
      <c r="I112" s="70" t="s">
        <v>1564</v>
      </c>
      <c r="P112" s="71"/>
    </row>
    <row r="113" spans="1:17" x14ac:dyDescent="0.3">
      <c r="A113" s="316" t="s">
        <v>858</v>
      </c>
      <c r="B113" s="69" t="str">
        <f>VLOOKUP(A113,URS確認!$E:$F,2,FALSE)</f>
        <v>指標利率種類維護</v>
      </c>
      <c r="C113" s="316">
        <v>1</v>
      </c>
      <c r="D113" s="74" t="s">
        <v>1624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1528</v>
      </c>
      <c r="P113" s="71" t="s">
        <v>1625</v>
      </c>
    </row>
    <row r="114" spans="1:17" x14ac:dyDescent="0.3">
      <c r="A114" s="316" t="s">
        <v>860</v>
      </c>
      <c r="B114" s="69" t="str">
        <f>VLOOKUP(A114,URS確認!$E:$F,2,FALSE)</f>
        <v>指標利率登錄/維護</v>
      </c>
      <c r="C114" s="316">
        <v>1</v>
      </c>
      <c r="D114" s="74" t="s">
        <v>1626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1512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1512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1628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1512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1629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1528</v>
      </c>
      <c r="P117" s="71" t="s">
        <v>1520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1528</v>
      </c>
      <c r="P118" s="71" t="s">
        <v>1520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1631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1528</v>
      </c>
      <c r="P119" s="71" t="s">
        <v>1632</v>
      </c>
      <c r="Q119" s="69" t="s">
        <v>1633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1512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1512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1608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1528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1512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1528</v>
      </c>
      <c r="P124" s="71" t="s">
        <v>1520</v>
      </c>
      <c r="Q124" s="69" t="s">
        <v>1638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1639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1528</v>
      </c>
      <c r="P125" s="71" t="s">
        <v>1520</v>
      </c>
      <c r="Q125" s="69" t="s">
        <v>1638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1528</v>
      </c>
      <c r="P126" s="71" t="s">
        <v>1520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1641</v>
      </c>
      <c r="E127" s="71">
        <v>44403</v>
      </c>
      <c r="F127" s="71" t="s">
        <v>1555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1642</v>
      </c>
      <c r="E128" s="71">
        <v>44403</v>
      </c>
      <c r="F128" s="71" t="s">
        <v>1555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1643</v>
      </c>
      <c r="E129" s="71">
        <v>44403</v>
      </c>
      <c r="F129" s="71" t="s">
        <v>1555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1625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1512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1512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1512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1512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1648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1512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1649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1528</v>
      </c>
      <c r="P135" s="71" t="s">
        <v>1520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1512</v>
      </c>
      <c r="P136" s="71" t="s">
        <v>1632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1512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1512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1528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1654</v>
      </c>
      <c r="E140" s="71">
        <v>44403</v>
      </c>
      <c r="F140" s="71" t="s">
        <v>1555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1655</v>
      </c>
      <c r="E141" s="71">
        <v>44403</v>
      </c>
      <c r="F141" s="71" t="s">
        <v>1555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1512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1528</v>
      </c>
      <c r="P143" s="71" t="s">
        <v>1625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1512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1659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1512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1512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1512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1512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1528</v>
      </c>
      <c r="P149" s="70" t="s">
        <v>1549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1512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1665</v>
      </c>
      <c r="E151" s="71">
        <v>44404</v>
      </c>
      <c r="F151" s="73" t="s">
        <v>1666</v>
      </c>
      <c r="G151" s="73" t="s">
        <v>1666</v>
      </c>
      <c r="H151" s="73" t="s">
        <v>1666</v>
      </c>
      <c r="I151" s="70" t="s">
        <v>202</v>
      </c>
      <c r="N151" s="316" t="s">
        <v>1512</v>
      </c>
      <c r="P151" s="71" t="s">
        <v>1549</v>
      </c>
    </row>
    <row r="152" spans="1:16" x14ac:dyDescent="0.3">
      <c r="A152" s="316" t="s">
        <v>1426</v>
      </c>
      <c r="B152" s="69" t="s">
        <v>1427</v>
      </c>
      <c r="C152" s="316">
        <v>1</v>
      </c>
      <c r="D152" s="74" t="s">
        <v>1667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1512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1668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1512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1669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1512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1528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1512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1512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1512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1512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1512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1528</v>
      </c>
      <c r="P161" s="71" t="s">
        <v>1625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1512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1512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1679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1512</v>
      </c>
      <c r="P164" s="71" t="s">
        <v>1520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1512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1512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1512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1528</v>
      </c>
      <c r="P168" s="71" t="s">
        <v>1632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1528</v>
      </c>
      <c r="P169" s="71" t="s">
        <v>1625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1528</v>
      </c>
      <c r="P170" s="71" t="s">
        <v>1625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1512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1512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1688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1528</v>
      </c>
      <c r="P173" s="316" t="s">
        <v>1520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1689</v>
      </c>
      <c r="E174" s="71">
        <v>44431</v>
      </c>
      <c r="F174" s="316"/>
      <c r="G174" s="316"/>
      <c r="I174" s="126" t="s">
        <v>1690</v>
      </c>
      <c r="O174" s="316" t="s">
        <v>1512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1691</v>
      </c>
      <c r="E175" s="71">
        <v>44431</v>
      </c>
      <c r="F175" s="316"/>
      <c r="G175" s="316"/>
      <c r="I175" s="126" t="s">
        <v>1690</v>
      </c>
      <c r="O175" s="316" t="s">
        <v>1512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1692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1528</v>
      </c>
    </row>
    <row r="177" spans="1:13" ht="49.5" customHeight="1" x14ac:dyDescent="0.3">
      <c r="B177" s="74" t="s">
        <v>1693</v>
      </c>
      <c r="C177" s="316">
        <v>1</v>
      </c>
      <c r="D177" s="74" t="s">
        <v>1694</v>
      </c>
      <c r="E177" s="71">
        <v>44432</v>
      </c>
      <c r="F177" s="71">
        <v>44620</v>
      </c>
      <c r="G177" s="316"/>
      <c r="I177" s="316" t="s">
        <v>145</v>
      </c>
      <c r="M177" s="316" t="s">
        <v>1528</v>
      </c>
    </row>
    <row r="178" spans="1:13" ht="49.5" customHeight="1" x14ac:dyDescent="0.3">
      <c r="B178" s="74" t="s">
        <v>1693</v>
      </c>
      <c r="C178" s="316">
        <v>2</v>
      </c>
      <c r="D178" s="74" t="s">
        <v>1695</v>
      </c>
      <c r="E178" s="71">
        <v>44432</v>
      </c>
      <c r="F178" s="71">
        <v>44620</v>
      </c>
      <c r="G178" s="316"/>
      <c r="I178" s="316" t="s">
        <v>145</v>
      </c>
      <c r="M178" s="316" t="s">
        <v>1528</v>
      </c>
    </row>
    <row r="179" spans="1:13" ht="49.5" customHeight="1" x14ac:dyDescent="0.3">
      <c r="B179" s="74" t="s">
        <v>1693</v>
      </c>
      <c r="C179" s="316">
        <v>3</v>
      </c>
      <c r="D179" s="74" t="s">
        <v>1696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1512</v>
      </c>
    </row>
    <row r="180" spans="1:13" ht="49.5" customHeight="1" x14ac:dyDescent="0.3">
      <c r="B180" s="74" t="s">
        <v>1693</v>
      </c>
      <c r="C180" s="316">
        <v>4</v>
      </c>
      <c r="D180" s="74" t="s">
        <v>1697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1512</v>
      </c>
    </row>
    <row r="181" spans="1:13" ht="49.5" customHeight="1" x14ac:dyDescent="0.3">
      <c r="B181" s="74" t="s">
        <v>1693</v>
      </c>
      <c r="C181" s="316">
        <v>5</v>
      </c>
      <c r="D181" s="74" t="s">
        <v>1698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1512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1699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1512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1700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1528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1701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1512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1702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1512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1703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1512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1704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1512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1705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1512</v>
      </c>
    </row>
    <row r="189" spans="1:13" x14ac:dyDescent="0.3">
      <c r="A189" s="316" t="s">
        <v>1448</v>
      </c>
      <c r="B189" s="69" t="e">
        <f>VLOOKUP(A189,URS確認!$E:$F,2,FALSE)</f>
        <v>#N/A</v>
      </c>
      <c r="C189" s="316">
        <v>1</v>
      </c>
      <c r="D189" s="74" t="s">
        <v>1706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1512</v>
      </c>
    </row>
    <row r="190" spans="1:13" x14ac:dyDescent="0.3">
      <c r="A190" s="316" t="s">
        <v>1451</v>
      </c>
      <c r="B190" s="69" t="e">
        <f>VLOOKUP(A190,URS確認!$E:$F,2,FALSE)</f>
        <v>#N/A</v>
      </c>
      <c r="C190" s="316">
        <v>1</v>
      </c>
      <c r="D190" s="74" t="s">
        <v>1707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1512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1708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1528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1709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1512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1710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1512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1711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1512</v>
      </c>
    </row>
    <row r="195" spans="1:13" ht="66" customHeight="1" x14ac:dyDescent="0.3">
      <c r="A195" s="316" t="s">
        <v>1456</v>
      </c>
      <c r="B195" s="69" t="e">
        <f>VLOOKUP(A195,URS確認!$E:$F,2,FALSE)</f>
        <v>#N/A</v>
      </c>
      <c r="C195" s="316">
        <v>1</v>
      </c>
      <c r="D195" s="74" t="s">
        <v>1712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1581</v>
      </c>
      <c r="M195" s="316" t="s">
        <v>1528</v>
      </c>
    </row>
    <row r="196" spans="1:13" ht="66" customHeight="1" x14ac:dyDescent="0.3">
      <c r="A196" s="316" t="s">
        <v>1459</v>
      </c>
      <c r="B196" s="69" t="e">
        <f>VLOOKUP(A196,URS確認!$E:$F,2,FALSE)</f>
        <v>#N/A</v>
      </c>
      <c r="C196" s="316">
        <v>1</v>
      </c>
      <c r="D196" s="74" t="s">
        <v>1713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1528</v>
      </c>
    </row>
    <row r="197" spans="1:13" ht="66" customHeight="1" x14ac:dyDescent="0.3">
      <c r="A197" s="316" t="s">
        <v>1461</v>
      </c>
      <c r="B197" s="69" t="e">
        <f>VLOOKUP(A197,URS確認!$E:$F,2,FALSE)</f>
        <v>#N/A</v>
      </c>
      <c r="C197" s="316">
        <v>1</v>
      </c>
      <c r="D197" s="74" t="s">
        <v>1713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1528</v>
      </c>
    </row>
    <row r="198" spans="1:13" ht="66" customHeight="1" x14ac:dyDescent="0.3">
      <c r="A198" s="316" t="s">
        <v>1453</v>
      </c>
      <c r="B198" s="69" t="e">
        <f>VLOOKUP(A198,URS確認!$E:$F,2,FALSE)</f>
        <v>#N/A</v>
      </c>
      <c r="C198" s="316">
        <v>1</v>
      </c>
      <c r="D198" s="74" t="s">
        <v>1714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1528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1715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1512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1716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1512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1717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1512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1718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1512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1719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1512</v>
      </c>
    </row>
    <row r="204" spans="1:13" ht="37.25" customHeight="1" x14ac:dyDescent="0.3">
      <c r="B204" s="74" t="s">
        <v>1720</v>
      </c>
      <c r="C204" s="316">
        <v>1</v>
      </c>
      <c r="D204" s="74" t="s">
        <v>1721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1512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1722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1528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1723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1512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1724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1512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1725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1512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1726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1528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1727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1512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1728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1512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1729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1512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1730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1528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1731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1528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1732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1528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1733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1528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1734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1512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1735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1512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1736</v>
      </c>
      <c r="E219" s="71">
        <v>44435</v>
      </c>
      <c r="F219" s="71">
        <v>44440</v>
      </c>
      <c r="G219" s="71">
        <v>44440</v>
      </c>
      <c r="I219" s="316" t="s">
        <v>1564</v>
      </c>
      <c r="L219" s="316" t="s">
        <v>1512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1737</v>
      </c>
      <c r="E220" s="71">
        <v>44435</v>
      </c>
      <c r="F220" s="71">
        <v>44440</v>
      </c>
      <c r="G220" s="71">
        <v>44440</v>
      </c>
      <c r="I220" s="316" t="s">
        <v>1564</v>
      </c>
      <c r="L220" s="316" t="s">
        <v>1512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1738</v>
      </c>
      <c r="E221" s="71">
        <v>44435</v>
      </c>
      <c r="F221" s="71">
        <v>44440</v>
      </c>
      <c r="G221" s="71">
        <v>44440</v>
      </c>
      <c r="I221" s="316" t="s">
        <v>1564</v>
      </c>
      <c r="L221" s="316" t="s">
        <v>1512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1739</v>
      </c>
      <c r="E222" s="71">
        <v>44435</v>
      </c>
      <c r="F222" s="71">
        <v>44440</v>
      </c>
      <c r="G222" s="71">
        <v>44440</v>
      </c>
      <c r="I222" s="316" t="s">
        <v>1564</v>
      </c>
      <c r="L222" s="316" t="s">
        <v>1512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1740</v>
      </c>
      <c r="E223" s="71">
        <v>44435</v>
      </c>
      <c r="F223" s="71">
        <v>44440</v>
      </c>
      <c r="G223" s="71">
        <v>44440</v>
      </c>
      <c r="I223" s="316" t="s">
        <v>1564</v>
      </c>
      <c r="L223" s="316" t="s">
        <v>1512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1741</v>
      </c>
      <c r="E224" s="71">
        <v>44435</v>
      </c>
      <c r="F224" s="71">
        <v>44440</v>
      </c>
      <c r="G224" s="71">
        <v>44440</v>
      </c>
      <c r="I224" s="316" t="s">
        <v>1564</v>
      </c>
      <c r="L224" s="316" t="s">
        <v>1512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1742</v>
      </c>
      <c r="E225" s="71">
        <v>44435</v>
      </c>
      <c r="F225" s="71">
        <v>44440</v>
      </c>
      <c r="G225" s="71">
        <v>44440</v>
      </c>
      <c r="I225" s="316" t="s">
        <v>1564</v>
      </c>
      <c r="L225" s="316" t="s">
        <v>1512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1743</v>
      </c>
      <c r="E226" s="71">
        <v>44435</v>
      </c>
      <c r="F226" s="71">
        <v>44440</v>
      </c>
      <c r="G226" s="71">
        <v>44440</v>
      </c>
      <c r="I226" s="316" t="s">
        <v>1564</v>
      </c>
      <c r="L226" s="316" t="s">
        <v>1512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1744</v>
      </c>
      <c r="E227" s="71">
        <v>44435</v>
      </c>
      <c r="F227" s="71">
        <v>44440</v>
      </c>
      <c r="G227" s="71">
        <v>44440</v>
      </c>
      <c r="I227" s="316" t="s">
        <v>1564</v>
      </c>
      <c r="L227" s="316" t="s">
        <v>1512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1745</v>
      </c>
      <c r="E228" s="71">
        <v>44435</v>
      </c>
      <c r="F228" s="71">
        <v>44440</v>
      </c>
      <c r="G228" s="71">
        <v>44440</v>
      </c>
      <c r="I228" s="316" t="s">
        <v>1564</v>
      </c>
      <c r="L228" s="316" t="s">
        <v>1512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1746</v>
      </c>
      <c r="E229" s="71">
        <v>44435</v>
      </c>
      <c r="F229" s="71">
        <v>44440</v>
      </c>
      <c r="G229" s="71">
        <v>44440</v>
      </c>
      <c r="I229" s="316" t="s">
        <v>1564</v>
      </c>
      <c r="L229" s="316" t="s">
        <v>1512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1747</v>
      </c>
      <c r="E230" s="71">
        <v>44435</v>
      </c>
      <c r="F230" s="71">
        <v>44440</v>
      </c>
      <c r="G230" s="71">
        <v>44440</v>
      </c>
      <c r="I230" s="316" t="s">
        <v>1564</v>
      </c>
      <c r="L230" s="316" t="s">
        <v>1512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1748</v>
      </c>
      <c r="E231" s="71">
        <v>44435</v>
      </c>
      <c r="F231" s="71">
        <v>44440</v>
      </c>
      <c r="G231" s="71">
        <v>44440</v>
      </c>
      <c r="I231" s="316" t="s">
        <v>1564</v>
      </c>
      <c r="L231" s="316" t="s">
        <v>1512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1749</v>
      </c>
      <c r="E232" s="71">
        <v>44435</v>
      </c>
      <c r="F232" s="71">
        <v>44440</v>
      </c>
      <c r="G232" s="71">
        <v>44440</v>
      </c>
      <c r="I232" s="316" t="s">
        <v>1564</v>
      </c>
      <c r="L232" s="316" t="s">
        <v>1512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1750</v>
      </c>
      <c r="E233" s="71">
        <v>44435</v>
      </c>
      <c r="F233" s="71">
        <v>44440</v>
      </c>
      <c r="G233" s="71">
        <v>44440</v>
      </c>
      <c r="I233" s="316" t="s">
        <v>1564</v>
      </c>
      <c r="L233" s="316" t="s">
        <v>1512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1751</v>
      </c>
      <c r="E234" s="71">
        <v>44435</v>
      </c>
      <c r="F234" s="71">
        <v>44440</v>
      </c>
      <c r="G234" s="71">
        <v>44440</v>
      </c>
      <c r="I234" s="316" t="s">
        <v>1564</v>
      </c>
      <c r="L234" s="316" t="s">
        <v>1512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1752</v>
      </c>
      <c r="E235" s="71">
        <v>44435</v>
      </c>
      <c r="F235" s="71">
        <v>44440</v>
      </c>
      <c r="G235" s="71">
        <v>44440</v>
      </c>
      <c r="I235" s="316" t="s">
        <v>1564</v>
      </c>
      <c r="L235" s="316" t="s">
        <v>1512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1753</v>
      </c>
      <c r="E236" s="71">
        <v>44435</v>
      </c>
      <c r="F236" s="71">
        <v>44440</v>
      </c>
      <c r="G236" s="71">
        <v>44440</v>
      </c>
      <c r="I236" s="316" t="s">
        <v>1564</v>
      </c>
      <c r="L236" s="316" t="s">
        <v>1512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1754</v>
      </c>
      <c r="E237" s="71">
        <v>44435</v>
      </c>
      <c r="F237" s="71">
        <v>44440</v>
      </c>
      <c r="G237" s="71">
        <v>44440</v>
      </c>
      <c r="I237" s="316" t="s">
        <v>1564</v>
      </c>
      <c r="L237" s="316" t="s">
        <v>1512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1755</v>
      </c>
      <c r="E238" s="71">
        <v>44435</v>
      </c>
      <c r="F238" s="71">
        <v>44440</v>
      </c>
      <c r="G238" s="71">
        <v>44440</v>
      </c>
      <c r="I238" s="316" t="s">
        <v>1564</v>
      </c>
      <c r="J238" s="316" t="s">
        <v>1512</v>
      </c>
      <c r="L238" s="316" t="s">
        <v>1512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1756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1512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1757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1512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1758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1512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1759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1512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1760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1512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1761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1512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1762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1512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1763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1512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1764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1528</v>
      </c>
    </row>
    <row r="248" spans="1:13" x14ac:dyDescent="0.3">
      <c r="A248" s="316" t="s">
        <v>931</v>
      </c>
      <c r="B248" s="69" t="str">
        <f>VLOOKUP(A248,URS確認!$E:$F,2,FALSE)</f>
        <v>AML姓名檢核查詢</v>
      </c>
      <c r="C248" s="316">
        <v>1</v>
      </c>
      <c r="D248" s="74" t="s">
        <v>1765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1512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1766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1512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1757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1512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1767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1512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1768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1512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1769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1512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1770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1512</v>
      </c>
    </row>
    <row r="255" spans="1:13" x14ac:dyDescent="0.3">
      <c r="A255" s="316" t="s">
        <v>349</v>
      </c>
      <c r="B255" s="69" t="s">
        <v>1771</v>
      </c>
      <c r="C255" s="316">
        <v>1</v>
      </c>
      <c r="D255" s="74" t="s">
        <v>1772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1512</v>
      </c>
    </row>
    <row r="256" spans="1:13" x14ac:dyDescent="0.3">
      <c r="A256" s="316" t="s">
        <v>352</v>
      </c>
      <c r="B256" s="69" t="s">
        <v>1773</v>
      </c>
      <c r="C256" s="316">
        <v>1</v>
      </c>
      <c r="D256" s="74" t="s">
        <v>1774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1512</v>
      </c>
    </row>
    <row r="257" spans="1:12" x14ac:dyDescent="0.3">
      <c r="A257" s="316" t="s">
        <v>352</v>
      </c>
      <c r="B257" s="69" t="s">
        <v>1773</v>
      </c>
      <c r="C257" s="316">
        <v>2</v>
      </c>
      <c r="D257" s="74" t="s">
        <v>1775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1512</v>
      </c>
    </row>
    <row r="258" spans="1:12" x14ac:dyDescent="0.3">
      <c r="A258" s="316" t="s">
        <v>352</v>
      </c>
      <c r="B258" s="69" t="s">
        <v>1773</v>
      </c>
      <c r="C258" s="316">
        <v>3</v>
      </c>
      <c r="D258" s="74" t="s">
        <v>1776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1512</v>
      </c>
    </row>
    <row r="259" spans="1:12" ht="49.5" customHeight="1" x14ac:dyDescent="0.3">
      <c r="A259" s="316" t="s">
        <v>352</v>
      </c>
      <c r="B259" s="69" t="s">
        <v>1773</v>
      </c>
      <c r="C259" s="316">
        <v>4</v>
      </c>
      <c r="D259" s="74" t="s">
        <v>1777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1512</v>
      </c>
    </row>
    <row r="260" spans="1:12" x14ac:dyDescent="0.3">
      <c r="A260" s="316" t="s">
        <v>391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1778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1512</v>
      </c>
    </row>
    <row r="261" spans="1:12" ht="33" customHeight="1" x14ac:dyDescent="0.3">
      <c r="A261" s="316" t="s">
        <v>391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1779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1512</v>
      </c>
    </row>
    <row r="262" spans="1:12" x14ac:dyDescent="0.3">
      <c r="A262" s="316" t="s">
        <v>393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1780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1512</v>
      </c>
    </row>
    <row r="263" spans="1:12" ht="33" customHeight="1" x14ac:dyDescent="0.3">
      <c r="A263" s="316" t="s">
        <v>393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1781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1512</v>
      </c>
    </row>
    <row r="264" spans="1:12" x14ac:dyDescent="0.3">
      <c r="A264" s="316" t="s">
        <v>399</v>
      </c>
      <c r="B264" s="69" t="str">
        <f>VLOOKUP(A264,URS確認!$E:$F,2,FALSE)</f>
        <v>帳號授權檔查詢</v>
      </c>
      <c r="C264" s="316">
        <v>1</v>
      </c>
      <c r="D264" s="74" t="s">
        <v>1782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1512</v>
      </c>
    </row>
    <row r="265" spans="1:12" x14ac:dyDescent="0.3">
      <c r="A265" s="316" t="s">
        <v>401</v>
      </c>
      <c r="B265" s="69" t="str">
        <f>VLOOKUP(A265,URS確認!$E:$F,2,FALSE)</f>
        <v>ACH授權資料歷史紀錄查詢</v>
      </c>
      <c r="C265" s="316">
        <v>1</v>
      </c>
      <c r="D265" s="74" t="s">
        <v>1783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1512</v>
      </c>
    </row>
    <row r="266" spans="1:12" x14ac:dyDescent="0.3">
      <c r="A266" s="316" t="s">
        <v>401</v>
      </c>
      <c r="B266" s="69" t="str">
        <f>VLOOKUP(A266,URS確認!$E:$F,2,FALSE)</f>
        <v>ACH授權資料歷史紀錄查詢</v>
      </c>
      <c r="C266" s="316">
        <v>2</v>
      </c>
      <c r="D266" s="74" t="s">
        <v>1784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1512</v>
      </c>
    </row>
    <row r="267" spans="1:12" x14ac:dyDescent="0.3">
      <c r="A267" s="316" t="s">
        <v>401</v>
      </c>
      <c r="B267" s="69" t="str">
        <f>VLOOKUP(A267,URS確認!$E:$F,2,FALSE)</f>
        <v>ACH授權資料歷史紀錄查詢</v>
      </c>
      <c r="C267" s="316">
        <v>3</v>
      </c>
      <c r="D267" s="74" t="s">
        <v>1785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1512</v>
      </c>
    </row>
    <row r="268" spans="1:12" x14ac:dyDescent="0.3">
      <c r="B268" s="69" t="s">
        <v>1786</v>
      </c>
      <c r="C268" s="316">
        <v>1</v>
      </c>
      <c r="D268" s="69" t="s">
        <v>1787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1512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1788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1512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1789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1512</v>
      </c>
    </row>
    <row r="271" spans="1:12" x14ac:dyDescent="0.3">
      <c r="A271" s="316" t="s">
        <v>403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1790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1512</v>
      </c>
    </row>
    <row r="272" spans="1:12" x14ac:dyDescent="0.3">
      <c r="A272" s="316" t="s">
        <v>405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1791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1512</v>
      </c>
    </row>
    <row r="273" spans="1:13" ht="33" customHeight="1" x14ac:dyDescent="0.3">
      <c r="A273" s="316" t="s">
        <v>399</v>
      </c>
      <c r="B273" s="69" t="str">
        <f>VLOOKUP(A273,URS確認!$E:$F,2,FALSE)</f>
        <v>帳號授權檔查詢</v>
      </c>
      <c r="C273" s="316">
        <v>1</v>
      </c>
      <c r="D273" s="74" t="s">
        <v>1792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1512</v>
      </c>
    </row>
    <row r="274" spans="1:13" x14ac:dyDescent="0.3">
      <c r="A274" s="316" t="s">
        <v>414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1793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1512</v>
      </c>
    </row>
    <row r="275" spans="1:13" x14ac:dyDescent="0.3">
      <c r="A275" s="316" t="s">
        <v>414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1794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1512</v>
      </c>
    </row>
    <row r="276" spans="1:13" ht="33" customHeight="1" x14ac:dyDescent="0.3">
      <c r="A276" s="316" t="s">
        <v>427</v>
      </c>
      <c r="B276" s="69" t="str">
        <f>VLOOKUP(A276,URS確認!$E:$F,2,FALSE)</f>
        <v>業務關帳作業</v>
      </c>
      <c r="C276" s="316">
        <v>1</v>
      </c>
      <c r="D276" s="155" t="s">
        <v>1795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1512</v>
      </c>
    </row>
    <row r="277" spans="1:13" x14ac:dyDescent="0.3">
      <c r="A277" s="316" t="s">
        <v>427</v>
      </c>
      <c r="B277" s="69" t="str">
        <f>VLOOKUP(A277,URS確認!$E:$F,2,FALSE)</f>
        <v>業務關帳作業</v>
      </c>
      <c r="C277" s="316">
        <v>2</v>
      </c>
      <c r="D277" s="154" t="s">
        <v>1796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1512</v>
      </c>
    </row>
    <row r="278" spans="1:13" x14ac:dyDescent="0.3">
      <c r="A278" s="316" t="s">
        <v>434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1797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1512</v>
      </c>
    </row>
    <row r="279" spans="1:13" ht="33" customHeight="1" x14ac:dyDescent="0.3">
      <c r="A279" s="316" t="s">
        <v>434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1798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1528</v>
      </c>
    </row>
    <row r="280" spans="1:13" x14ac:dyDescent="0.3">
      <c r="A280" s="316" t="s">
        <v>1444</v>
      </c>
      <c r="B280" s="69" t="e">
        <f>VLOOKUP(A280,URS確認!$E:$F,2,FALSE)</f>
        <v>#N/A</v>
      </c>
      <c r="C280" s="316">
        <v>1</v>
      </c>
      <c r="D280" s="74" t="s">
        <v>1799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1512</v>
      </c>
    </row>
    <row r="281" spans="1:13" ht="33" customHeight="1" x14ac:dyDescent="0.3">
      <c r="A281" s="316" t="s">
        <v>437</v>
      </c>
      <c r="B281" s="69" t="str">
        <f>VLOOKUP(A281,URS確認!$E:$F,2,FALSE)</f>
        <v>支票明細資料查詢-全部</v>
      </c>
      <c r="C281" s="316">
        <v>1</v>
      </c>
      <c r="D281" s="74" t="s">
        <v>1798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1528</v>
      </c>
    </row>
    <row r="282" spans="1:13" x14ac:dyDescent="0.3">
      <c r="A282" s="316" t="s">
        <v>439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1800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1528</v>
      </c>
    </row>
    <row r="283" spans="1:13" ht="33" customHeight="1" x14ac:dyDescent="0.3">
      <c r="A283" s="316" t="s">
        <v>725</v>
      </c>
      <c r="B283" s="69" t="str">
        <f>VLOOKUP(A283,URS確認!$E:$F,2,FALSE)</f>
        <v>暫收款銷帳</v>
      </c>
      <c r="C283" s="316">
        <v>1</v>
      </c>
      <c r="D283" s="74" t="s">
        <v>1801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1528</v>
      </c>
    </row>
    <row r="284" spans="1:13" ht="82.5" customHeight="1" x14ac:dyDescent="0.3">
      <c r="A284" s="316" t="s">
        <v>441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1802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1512</v>
      </c>
    </row>
    <row r="285" spans="1:13" x14ac:dyDescent="0.3">
      <c r="A285" s="316" t="s">
        <v>445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1803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1512</v>
      </c>
    </row>
    <row r="286" spans="1:13" x14ac:dyDescent="0.3">
      <c r="A286" s="316" t="s">
        <v>445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1804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1512</v>
      </c>
    </row>
    <row r="287" spans="1:13" x14ac:dyDescent="0.3">
      <c r="A287" s="316" t="s">
        <v>445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1805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1512</v>
      </c>
    </row>
    <row r="288" spans="1:13" x14ac:dyDescent="0.3">
      <c r="A288" s="316" t="s">
        <v>445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1806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1512</v>
      </c>
    </row>
    <row r="289" spans="1:13" x14ac:dyDescent="0.3">
      <c r="A289" s="316" t="s">
        <v>448</v>
      </c>
      <c r="B289" s="69" t="str">
        <f>VLOOKUP(A289,URS確認!$E:$F,2,FALSE)</f>
        <v>貸後契變手續費明細資料查詢</v>
      </c>
      <c r="C289" s="316">
        <v>1</v>
      </c>
      <c r="D289" s="74" t="s">
        <v>1807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1512</v>
      </c>
    </row>
    <row r="290" spans="1:13" x14ac:dyDescent="0.3">
      <c r="A290" s="316" t="s">
        <v>811</v>
      </c>
      <c r="B290" s="69" t="str">
        <f>VLOOKUP(A290,URS確認!$E:$F,2,FALSE)</f>
        <v>銷帳歷史明細查詢</v>
      </c>
      <c r="C290" s="316">
        <v>1</v>
      </c>
      <c r="D290" s="74" t="s">
        <v>1808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1512</v>
      </c>
    </row>
    <row r="291" spans="1:13" ht="33" customHeight="1" x14ac:dyDescent="0.3">
      <c r="A291" s="316" t="s">
        <v>456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1809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1512</v>
      </c>
    </row>
    <row r="292" spans="1:13" x14ac:dyDescent="0.3">
      <c r="A292" s="316" t="s">
        <v>456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1810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1512</v>
      </c>
    </row>
    <row r="293" spans="1:13" ht="33" customHeight="1" x14ac:dyDescent="0.3">
      <c r="A293" s="316" t="s">
        <v>460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1811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1512</v>
      </c>
    </row>
    <row r="294" spans="1:13" ht="66" customHeight="1" x14ac:dyDescent="0.3">
      <c r="A294" s="316" t="s">
        <v>460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1812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1512</v>
      </c>
    </row>
    <row r="295" spans="1:13" x14ac:dyDescent="0.3">
      <c r="A295" s="316" t="s">
        <v>460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1813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1512</v>
      </c>
    </row>
    <row r="296" spans="1:13" ht="49.5" customHeight="1" x14ac:dyDescent="0.3">
      <c r="A296" s="316" t="s">
        <v>458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1814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1528</v>
      </c>
    </row>
    <row r="297" spans="1:13" ht="49.5" customHeight="1" x14ac:dyDescent="0.3">
      <c r="A297" s="316" t="s">
        <v>464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1815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1528</v>
      </c>
    </row>
    <row r="298" spans="1:13" x14ac:dyDescent="0.3">
      <c r="A298" s="316" t="s">
        <v>464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1816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1512</v>
      </c>
    </row>
    <row r="299" spans="1:13" x14ac:dyDescent="0.3">
      <c r="B299" s="69" t="s">
        <v>1817</v>
      </c>
      <c r="C299" s="316">
        <v>1</v>
      </c>
      <c r="D299" s="74" t="s">
        <v>1818</v>
      </c>
      <c r="E299" s="71">
        <v>44455</v>
      </c>
      <c r="F299" s="71" t="s">
        <v>1819</v>
      </c>
      <c r="H299" s="71"/>
      <c r="I299" s="316" t="s">
        <v>202</v>
      </c>
      <c r="M299" s="316" t="s">
        <v>1528</v>
      </c>
    </row>
    <row r="300" spans="1:13" ht="33" customHeight="1" x14ac:dyDescent="0.3">
      <c r="B300" s="69" t="s">
        <v>1820</v>
      </c>
      <c r="C300" s="316">
        <v>1</v>
      </c>
      <c r="D300" s="74" t="s">
        <v>1821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1528</v>
      </c>
    </row>
    <row r="301" spans="1:13" ht="33" customHeight="1" x14ac:dyDescent="0.3">
      <c r="A301" s="316" t="s">
        <v>478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1822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1512</v>
      </c>
    </row>
    <row r="302" spans="1:13" ht="66" customHeight="1" x14ac:dyDescent="0.3">
      <c r="A302" s="316" t="s">
        <v>478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1823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1512</v>
      </c>
    </row>
    <row r="303" spans="1:13" x14ac:dyDescent="0.3">
      <c r="A303" s="316" t="s">
        <v>478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1824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1528</v>
      </c>
    </row>
    <row r="304" spans="1:13" x14ac:dyDescent="0.3">
      <c r="A304" s="316" t="s">
        <v>484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1824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1528</v>
      </c>
    </row>
    <row r="305" spans="1:16" ht="33" customHeight="1" x14ac:dyDescent="0.3">
      <c r="A305" s="316" t="s">
        <v>484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1825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1528</v>
      </c>
    </row>
    <row r="306" spans="1:16" ht="33" customHeight="1" x14ac:dyDescent="0.3">
      <c r="A306" s="316" t="s">
        <v>486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1822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1512</v>
      </c>
    </row>
    <row r="307" spans="1:16" s="157" customFormat="1" ht="66" customHeight="1" x14ac:dyDescent="0.3">
      <c r="A307" s="156" t="s">
        <v>486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1826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1528</v>
      </c>
      <c r="N307" s="156"/>
      <c r="O307" s="156"/>
      <c r="P307" s="156"/>
    </row>
    <row r="308" spans="1:16" ht="33" customHeight="1" x14ac:dyDescent="0.3">
      <c r="A308" s="316" t="s">
        <v>486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1827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1512</v>
      </c>
    </row>
    <row r="309" spans="1:16" x14ac:dyDescent="0.3">
      <c r="A309" s="316" t="s">
        <v>488</v>
      </c>
      <c r="B309" s="69" t="str">
        <f>VLOOKUP(A309,URS確認!$E:$F,2,FALSE)</f>
        <v>銀扣扣款前通知</v>
      </c>
      <c r="C309" s="316">
        <v>1</v>
      </c>
      <c r="D309" s="74" t="s">
        <v>1828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1512</v>
      </c>
    </row>
    <row r="310" spans="1:16" ht="33" customHeight="1" x14ac:dyDescent="0.3">
      <c r="A310" s="316" t="s">
        <v>481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1829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1512</v>
      </c>
    </row>
    <row r="311" spans="1:16" x14ac:dyDescent="0.3">
      <c r="A311" s="316" t="s">
        <v>481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1830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1512</v>
      </c>
    </row>
    <row r="312" spans="1:16" x14ac:dyDescent="0.3">
      <c r="A312" s="316" t="s">
        <v>481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1831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1512</v>
      </c>
    </row>
    <row r="313" spans="1:16" ht="33" customHeight="1" x14ac:dyDescent="0.3">
      <c r="A313" s="316" t="s">
        <v>481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1832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1535</v>
      </c>
    </row>
    <row r="314" spans="1:16" ht="99" customHeight="1" x14ac:dyDescent="0.3">
      <c r="A314" s="316" t="s">
        <v>481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1833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1512</v>
      </c>
    </row>
    <row r="315" spans="1:16" x14ac:dyDescent="0.3">
      <c r="B315" s="69" t="s">
        <v>1834</v>
      </c>
      <c r="C315" s="316">
        <v>1</v>
      </c>
      <c r="D315" s="74" t="s">
        <v>1835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1535</v>
      </c>
    </row>
    <row r="316" spans="1:16" ht="33" customHeight="1" x14ac:dyDescent="0.3">
      <c r="B316" s="69" t="s">
        <v>1834</v>
      </c>
      <c r="C316" s="316">
        <v>2</v>
      </c>
      <c r="D316" s="74" t="s">
        <v>1836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1535</v>
      </c>
    </row>
    <row r="317" spans="1:16" x14ac:dyDescent="0.3">
      <c r="A317" s="316" t="s">
        <v>1837</v>
      </c>
      <c r="B317" s="69" t="s">
        <v>1820</v>
      </c>
      <c r="C317" s="316">
        <v>1</v>
      </c>
      <c r="D317" s="74" t="s">
        <v>1838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1512</v>
      </c>
    </row>
    <row r="318" spans="1:16" x14ac:dyDescent="0.3">
      <c r="A318" s="316" t="s">
        <v>1837</v>
      </c>
      <c r="B318" s="69" t="s">
        <v>1820</v>
      </c>
      <c r="C318" s="316">
        <v>2</v>
      </c>
      <c r="D318" s="74" t="s">
        <v>1839</v>
      </c>
      <c r="E318" s="71">
        <v>44456</v>
      </c>
      <c r="F318" s="71">
        <v>44512</v>
      </c>
      <c r="G318" s="316"/>
      <c r="I318" s="316" t="s">
        <v>202</v>
      </c>
      <c r="M318" s="316" t="s">
        <v>1535</v>
      </c>
    </row>
    <row r="319" spans="1:16" x14ac:dyDescent="0.3">
      <c r="A319" s="316" t="s">
        <v>498</v>
      </c>
      <c r="B319" s="69" t="str">
        <f>VLOOKUP(A319,URS確認!$E:$F,2,FALSE)</f>
        <v>債權維護</v>
      </c>
      <c r="C319" s="316">
        <v>1</v>
      </c>
      <c r="D319" s="74" t="s">
        <v>1840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1512</v>
      </c>
    </row>
    <row r="320" spans="1:16" ht="34" customHeight="1" x14ac:dyDescent="0.3">
      <c r="A320" s="316" t="s">
        <v>498</v>
      </c>
      <c r="B320" s="69" t="str">
        <f>VLOOKUP(A320,URS確認!$E:$F,2,FALSE)</f>
        <v>債權維護</v>
      </c>
      <c r="C320" s="316">
        <v>2</v>
      </c>
      <c r="D320" s="74" t="s">
        <v>1841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1512</v>
      </c>
    </row>
    <row r="321" spans="1:13" x14ac:dyDescent="0.3">
      <c r="A321" s="316" t="s">
        <v>498</v>
      </c>
      <c r="B321" s="69" t="str">
        <f>VLOOKUP(A321,URS確認!$E:$F,2,FALSE)</f>
        <v>債權維護</v>
      </c>
      <c r="C321" s="316">
        <v>3</v>
      </c>
      <c r="D321" s="74" t="s">
        <v>1842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1512</v>
      </c>
    </row>
    <row r="322" spans="1:13" x14ac:dyDescent="0.3">
      <c r="A322" s="316" t="s">
        <v>498</v>
      </c>
      <c r="B322" s="69" t="str">
        <f>VLOOKUP(A322,URS確認!$E:$F,2,FALSE)</f>
        <v>債權維護</v>
      </c>
      <c r="C322" s="316">
        <v>4</v>
      </c>
      <c r="D322" s="74" t="s">
        <v>1843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1512</v>
      </c>
    </row>
    <row r="323" spans="1:13" x14ac:dyDescent="0.3">
      <c r="A323" s="316" t="s">
        <v>498</v>
      </c>
      <c r="B323" s="69" t="str">
        <f>VLOOKUP(A323,URS確認!$E:$F,2,FALSE)</f>
        <v>債權維護</v>
      </c>
      <c r="C323" s="316">
        <v>5</v>
      </c>
      <c r="D323" s="74" t="s">
        <v>1844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1512</v>
      </c>
    </row>
    <row r="324" spans="1:13" x14ac:dyDescent="0.3">
      <c r="A324" s="316" t="s">
        <v>498</v>
      </c>
      <c r="B324" s="69" t="str">
        <f>VLOOKUP(A324,URS確認!$E:$F,2,FALSE)</f>
        <v>債權維護</v>
      </c>
      <c r="C324" s="316">
        <v>6</v>
      </c>
      <c r="D324" s="74" t="s">
        <v>1845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1512</v>
      </c>
    </row>
    <row r="325" spans="1:13" x14ac:dyDescent="0.3">
      <c r="A325" s="316" t="s">
        <v>502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1846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1512</v>
      </c>
    </row>
    <row r="326" spans="1:13" ht="33" customHeight="1" x14ac:dyDescent="0.3">
      <c r="A326" s="316" t="s">
        <v>502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1847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1528</v>
      </c>
    </row>
    <row r="327" spans="1:13" x14ac:dyDescent="0.3">
      <c r="A327" s="316" t="s">
        <v>502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1848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1512</v>
      </c>
    </row>
    <row r="328" spans="1:13" x14ac:dyDescent="0.3">
      <c r="A328" s="316" t="s">
        <v>496</v>
      </c>
      <c r="B328" s="69" t="str">
        <f>VLOOKUP(A328,URS確認!$E:$F,2,FALSE)</f>
        <v>債權案件明細查詢</v>
      </c>
      <c r="C328" s="316">
        <v>1</v>
      </c>
      <c r="D328" s="74" t="s">
        <v>1849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1512</v>
      </c>
    </row>
    <row r="329" spans="1:13" x14ac:dyDescent="0.3">
      <c r="A329" s="316" t="s">
        <v>508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1850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1512</v>
      </c>
    </row>
    <row r="330" spans="1:13" ht="33" customHeight="1" x14ac:dyDescent="0.3">
      <c r="A330" s="316" t="s">
        <v>512</v>
      </c>
      <c r="B330" s="69" t="str">
        <f>VLOOKUP(A330,URS確認!$E:$F,2,FALSE)</f>
        <v>債務協商作業-整批處理</v>
      </c>
      <c r="C330" s="316">
        <v>1</v>
      </c>
      <c r="D330" s="74" t="s">
        <v>1851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1528</v>
      </c>
    </row>
    <row r="331" spans="1:13" x14ac:dyDescent="0.3">
      <c r="A331" s="316" t="s">
        <v>541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1852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1512</v>
      </c>
    </row>
    <row r="332" spans="1:13" x14ac:dyDescent="0.3">
      <c r="A332" s="316" t="s">
        <v>543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1852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1512</v>
      </c>
    </row>
    <row r="333" spans="1:13" ht="33" customHeight="1" x14ac:dyDescent="0.3">
      <c r="A333" s="316" t="s">
        <v>496</v>
      </c>
      <c r="B333" s="69" t="str">
        <f>VLOOKUP(A333,URS確認!$E:$F,2,FALSE)</f>
        <v>債權案件明細查詢</v>
      </c>
      <c r="C333" s="316">
        <v>1</v>
      </c>
      <c r="D333" s="74" t="s">
        <v>1853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1528</v>
      </c>
    </row>
    <row r="334" spans="1:13" x14ac:dyDescent="0.3">
      <c r="A334" s="316" t="s">
        <v>519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1854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1512</v>
      </c>
    </row>
    <row r="335" spans="1:13" ht="66" customHeight="1" x14ac:dyDescent="0.3">
      <c r="A335" s="316" t="s">
        <v>519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1855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1528</v>
      </c>
    </row>
    <row r="336" spans="1:13" x14ac:dyDescent="0.3">
      <c r="A336" s="316" t="s">
        <v>550</v>
      </c>
      <c r="B336" s="69" t="str">
        <f>VLOOKUP(A336,URS確認!$E:$F,2,FALSE)</f>
        <v>單位及主管代號維護</v>
      </c>
      <c r="C336" s="316">
        <v>1</v>
      </c>
      <c r="D336" s="74" t="s">
        <v>1856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1512</v>
      </c>
    </row>
    <row r="337" spans="1:12" x14ac:dyDescent="0.3">
      <c r="A337" s="316" t="s">
        <v>550</v>
      </c>
      <c r="B337" s="69" t="str">
        <f>VLOOKUP(A337,URS確認!$E:$F,2,FALSE)</f>
        <v>單位及主管代號維護</v>
      </c>
      <c r="C337" s="316">
        <v>2</v>
      </c>
      <c r="D337" s="74" t="s">
        <v>1857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1512</v>
      </c>
    </row>
    <row r="338" spans="1:12" x14ac:dyDescent="0.3">
      <c r="A338" s="316" t="s">
        <v>545</v>
      </c>
      <c r="B338" s="69" t="str">
        <f>VLOOKUP(A338,URS確認!$E:$F,2,FALSE)</f>
        <v>單位及主管代號查詢</v>
      </c>
      <c r="C338" s="316">
        <v>1</v>
      </c>
      <c r="D338" s="74" t="s">
        <v>1856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1512</v>
      </c>
    </row>
    <row r="339" spans="1:12" x14ac:dyDescent="0.3">
      <c r="A339" s="316" t="s">
        <v>545</v>
      </c>
      <c r="B339" s="69" t="str">
        <f>VLOOKUP(A339,URS確認!$E:$F,2,FALSE)</f>
        <v>單位及主管代號查詢</v>
      </c>
      <c r="C339" s="316">
        <v>2</v>
      </c>
      <c r="D339" s="74" t="s">
        <v>1858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1512</v>
      </c>
    </row>
    <row r="340" spans="1:12" x14ac:dyDescent="0.3">
      <c r="A340" s="316" t="s">
        <v>545</v>
      </c>
      <c r="B340" s="69" t="str">
        <f>VLOOKUP(A340,URS確認!$E:$F,2,FALSE)</f>
        <v>單位及主管代號查詢</v>
      </c>
      <c r="C340" s="316">
        <v>3</v>
      </c>
      <c r="D340" s="74" t="s">
        <v>1859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1512</v>
      </c>
    </row>
    <row r="341" spans="1:12" ht="49.5" customHeight="1" x14ac:dyDescent="0.3">
      <c r="A341" s="316" t="s">
        <v>552</v>
      </c>
      <c r="B341" s="69" t="str">
        <f>VLOOKUP(A341,URS確認!$E:$F,2,FALSE)</f>
        <v>單位代號查詢</v>
      </c>
      <c r="C341" s="316">
        <v>1</v>
      </c>
      <c r="D341" s="74" t="s">
        <v>1860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1512</v>
      </c>
    </row>
    <row r="342" spans="1:12" x14ac:dyDescent="0.3">
      <c r="A342" s="316" t="s">
        <v>558</v>
      </c>
      <c r="B342" s="69" t="str">
        <f>VLOOKUP(A342,URS確認!$E:$F,2,FALSE)</f>
        <v>各類代碼檔查詢</v>
      </c>
      <c r="C342" s="316">
        <v>1</v>
      </c>
      <c r="D342" s="74" t="s">
        <v>1861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1512</v>
      </c>
    </row>
    <row r="343" spans="1:12" x14ac:dyDescent="0.3">
      <c r="A343" s="316" t="s">
        <v>558</v>
      </c>
      <c r="B343" s="69" t="str">
        <f>VLOOKUP(A343,URS確認!$E:$F,2,FALSE)</f>
        <v>各類代碼檔查詢</v>
      </c>
      <c r="C343" s="316">
        <v>2</v>
      </c>
      <c r="D343" s="74" t="s">
        <v>1858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1512</v>
      </c>
    </row>
    <row r="344" spans="1:12" x14ac:dyDescent="0.3">
      <c r="A344" s="316" t="s">
        <v>560</v>
      </c>
      <c r="B344" s="69" t="str">
        <f>VLOOKUP(A344,URS確認!$E:$F,2,FALSE)</f>
        <v>各類代碼檔維護</v>
      </c>
      <c r="C344" s="316">
        <v>1</v>
      </c>
      <c r="D344" s="74" t="s">
        <v>1862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1512</v>
      </c>
    </row>
    <row r="345" spans="1:12" x14ac:dyDescent="0.3">
      <c r="A345" s="316" t="s">
        <v>554</v>
      </c>
      <c r="B345" s="69" t="str">
        <f>VLOOKUP(A345,URS確認!$E:$F,2,FALSE)</f>
        <v>特殊/例假日查詢</v>
      </c>
      <c r="C345" s="316">
        <v>1</v>
      </c>
      <c r="D345" s="74" t="s">
        <v>1863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1512</v>
      </c>
    </row>
    <row r="346" spans="1:12" x14ac:dyDescent="0.3">
      <c r="A346" s="316" t="s">
        <v>600</v>
      </c>
      <c r="B346" s="69" t="str">
        <f>VLOOKUP(A346,URS確認!$E:$F,2,FALSE)</f>
        <v>地區別資料查詢</v>
      </c>
      <c r="C346" s="316">
        <v>1</v>
      </c>
      <c r="D346" s="74" t="s">
        <v>1864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1512</v>
      </c>
    </row>
    <row r="347" spans="1:12" x14ac:dyDescent="0.3">
      <c r="A347" s="316" t="s">
        <v>602</v>
      </c>
      <c r="B347" s="69" t="str">
        <f>VLOOKUP(A347,URS確認!$E:$F,2,FALSE)</f>
        <v>地區別資料維護</v>
      </c>
      <c r="C347" s="316">
        <v>1</v>
      </c>
      <c r="D347" s="74" t="s">
        <v>1865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1512</v>
      </c>
    </row>
    <row r="348" spans="1:12" x14ac:dyDescent="0.3">
      <c r="A348" s="316" t="s">
        <v>590</v>
      </c>
      <c r="B348" s="69" t="str">
        <f>VLOOKUP(A348,URS確認!$E:$F,2,FALSE)</f>
        <v>聯徵報送-地區別資料查詢</v>
      </c>
      <c r="C348" s="316">
        <v>1</v>
      </c>
      <c r="D348" s="74" t="s">
        <v>1866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1512</v>
      </c>
    </row>
    <row r="349" spans="1:12" x14ac:dyDescent="0.3">
      <c r="A349" s="316" t="s">
        <v>590</v>
      </c>
      <c r="B349" s="69" t="str">
        <f>VLOOKUP(A349,URS確認!$E:$F,2,FALSE)</f>
        <v>聯徵報送-地區別資料查詢</v>
      </c>
      <c r="C349" s="316">
        <v>2</v>
      </c>
      <c r="D349" s="74" t="s">
        <v>1867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1512</v>
      </c>
    </row>
    <row r="350" spans="1:12" x14ac:dyDescent="0.3">
      <c r="A350" s="316" t="s">
        <v>594</v>
      </c>
      <c r="B350" s="69" t="str">
        <f>VLOOKUP(A350,URS確認!$E:$F,2,FALSE)</f>
        <v>聯徵報送-地區別資料維護</v>
      </c>
      <c r="C350" s="316">
        <v>1</v>
      </c>
      <c r="D350" s="74" t="s">
        <v>1868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1512</v>
      </c>
    </row>
    <row r="351" spans="1:12" x14ac:dyDescent="0.3">
      <c r="A351" s="316" t="s">
        <v>594</v>
      </c>
      <c r="B351" s="69" t="str">
        <f>VLOOKUP(A351,URS確認!$E:$F,2,FALSE)</f>
        <v>聯徵報送-地區別資料維護</v>
      </c>
      <c r="C351" s="316">
        <v>2</v>
      </c>
      <c r="D351" s="74" t="s">
        <v>1869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1512</v>
      </c>
    </row>
    <row r="352" spans="1:12" x14ac:dyDescent="0.3">
      <c r="A352" s="316" t="s">
        <v>594</v>
      </c>
      <c r="B352" s="69" t="str">
        <f>VLOOKUP(A352,URS確認!$E:$F,2,FALSE)</f>
        <v>聯徵報送-地區別資料維護</v>
      </c>
      <c r="C352" s="316">
        <v>3</v>
      </c>
      <c r="D352" s="74" t="s">
        <v>1870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1512</v>
      </c>
    </row>
    <row r="353" spans="1:13" x14ac:dyDescent="0.3">
      <c r="A353" s="316" t="s">
        <v>594</v>
      </c>
      <c r="B353" s="69" t="str">
        <f>VLOOKUP(A353,URS確認!$E:$F,2,FALSE)</f>
        <v>聯徵報送-地區別資料維護</v>
      </c>
      <c r="C353" s="316">
        <v>4</v>
      </c>
      <c r="D353" s="74" t="s">
        <v>1871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1512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1872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1512</v>
      </c>
    </row>
    <row r="355" spans="1:13" ht="33" customHeight="1" x14ac:dyDescent="0.3">
      <c r="A355" s="316" t="s">
        <v>1141</v>
      </c>
      <c r="B355" s="69" t="str">
        <f>VLOOKUP(A355,URS確認!$E:$F,2,FALSE)</f>
        <v>使用者資料維護</v>
      </c>
      <c r="C355" s="316">
        <v>1</v>
      </c>
      <c r="D355" s="74" t="s">
        <v>1873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1512</v>
      </c>
    </row>
    <row r="356" spans="1:13" x14ac:dyDescent="0.3">
      <c r="A356" s="316" t="s">
        <v>624</v>
      </c>
      <c r="B356" s="69" t="str">
        <f>VLOOKUP(A356,URS確認!$E:$F,2,FALSE)</f>
        <v>保險/鑑定公司資料維護</v>
      </c>
      <c r="C356" s="316">
        <v>1</v>
      </c>
      <c r="D356" s="74" t="s">
        <v>1874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1512</v>
      </c>
    </row>
    <row r="357" spans="1:13" x14ac:dyDescent="0.3">
      <c r="A357" s="316" t="s">
        <v>632</v>
      </c>
      <c r="B357" s="69" t="str">
        <f>VLOOKUP(A357,URS確認!$E:$F,2,FALSE)</f>
        <v>會計變動數值設定查詢</v>
      </c>
      <c r="C357" s="316">
        <v>1</v>
      </c>
      <c r="D357" s="74" t="s">
        <v>1875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1512</v>
      </c>
    </row>
    <row r="358" spans="1:13" x14ac:dyDescent="0.3">
      <c r="A358" s="316" t="s">
        <v>634</v>
      </c>
      <c r="B358" s="69" t="str">
        <f>VLOOKUP(A358,URS確認!$E:$F,2,FALSE)</f>
        <v>會計變動數值設定</v>
      </c>
      <c r="C358" s="316">
        <v>1</v>
      </c>
      <c r="D358" s="74" t="s">
        <v>1876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1512</v>
      </c>
    </row>
    <row r="359" spans="1:13" ht="66" customHeight="1" x14ac:dyDescent="0.3">
      <c r="A359" s="316" t="s">
        <v>641</v>
      </c>
      <c r="B359" s="69" t="str">
        <f>VLOOKUP(A359,URS確認!$E:$F,2,FALSE)</f>
        <v>產出員工扣薪明細檔</v>
      </c>
      <c r="C359" s="316">
        <v>1</v>
      </c>
      <c r="D359" s="74" t="s">
        <v>1877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1528</v>
      </c>
    </row>
    <row r="360" spans="1:13" x14ac:dyDescent="0.3">
      <c r="A360" s="316" t="s">
        <v>641</v>
      </c>
      <c r="B360" s="69" t="str">
        <f>VLOOKUP(A360,URS確認!$E:$F,2,FALSE)</f>
        <v>產出員工扣薪明細檔</v>
      </c>
      <c r="C360" s="316">
        <v>2</v>
      </c>
      <c r="D360" s="74" t="s">
        <v>1878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1512</v>
      </c>
    </row>
    <row r="361" spans="1:13" ht="49.5" customHeight="1" x14ac:dyDescent="0.3">
      <c r="A361" s="316" t="s">
        <v>641</v>
      </c>
      <c r="B361" s="69" t="str">
        <f>VLOOKUP(A361,URS確認!$E:$F,2,FALSE)</f>
        <v>產出員工扣薪明細檔</v>
      </c>
      <c r="C361" s="316">
        <v>3</v>
      </c>
      <c r="D361" s="74" t="s">
        <v>1879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1512</v>
      </c>
    </row>
    <row r="362" spans="1:13" x14ac:dyDescent="0.3">
      <c r="A362" s="316" t="s">
        <v>641</v>
      </c>
      <c r="B362" s="69" t="str">
        <f>VLOOKUP(A362,URS確認!$E:$F,2,FALSE)</f>
        <v>產出員工扣薪明細檔</v>
      </c>
      <c r="C362" s="316">
        <v>4</v>
      </c>
      <c r="D362" s="74" t="s">
        <v>1880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1512</v>
      </c>
    </row>
    <row r="363" spans="1:13" ht="33" customHeight="1" x14ac:dyDescent="0.3">
      <c r="A363" s="316" t="s">
        <v>649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1881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1512</v>
      </c>
    </row>
    <row r="364" spans="1:13" ht="115.5" customHeight="1" x14ac:dyDescent="0.3">
      <c r="A364" s="316" t="s">
        <v>649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1882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1512</v>
      </c>
    </row>
    <row r="365" spans="1:13" ht="49.5" customHeight="1" x14ac:dyDescent="0.3">
      <c r="A365" s="316" t="s">
        <v>647</v>
      </c>
      <c r="B365" s="69" t="str">
        <f>VLOOKUP(A365,URS確認!$E:$F,2,FALSE)</f>
        <v>產出員工扣薪媒體檔</v>
      </c>
      <c r="C365" s="316">
        <v>1</v>
      </c>
      <c r="D365" s="74" t="s">
        <v>1879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1512</v>
      </c>
    </row>
    <row r="366" spans="1:13" x14ac:dyDescent="0.3">
      <c r="A366" s="316" t="s">
        <v>652</v>
      </c>
      <c r="B366" s="69" t="str">
        <f>VLOOKUP(A366,URS確認!$E:$F,2,FALSE)</f>
        <v>產生員工扣薪報表</v>
      </c>
      <c r="C366" s="316">
        <v>1</v>
      </c>
      <c r="D366" s="74" t="s">
        <v>1880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1512</v>
      </c>
    </row>
    <row r="367" spans="1:13" ht="49.5" customHeight="1" x14ac:dyDescent="0.3">
      <c r="A367" s="316" t="s">
        <v>652</v>
      </c>
      <c r="B367" s="69" t="str">
        <f>VLOOKUP(A367,URS確認!$E:$F,2,FALSE)</f>
        <v>產生員工扣薪報表</v>
      </c>
      <c r="C367" s="316">
        <v>2</v>
      </c>
      <c r="D367" s="74" t="s">
        <v>1883</v>
      </c>
      <c r="E367" s="71">
        <v>44468</v>
      </c>
      <c r="F367" s="71">
        <v>44545</v>
      </c>
      <c r="I367" s="316" t="s">
        <v>202</v>
      </c>
      <c r="M367" s="316" t="s">
        <v>1528</v>
      </c>
    </row>
    <row r="368" spans="1:13" x14ac:dyDescent="0.3">
      <c r="A368" s="316" t="s">
        <v>804</v>
      </c>
      <c r="B368" s="69" t="str">
        <f>VLOOKUP(A368,URS確認!$E:$F,2,FALSE)</f>
        <v>日結明細查詢</v>
      </c>
      <c r="C368" s="316">
        <v>1</v>
      </c>
      <c r="D368" s="74" t="s">
        <v>1884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1512</v>
      </c>
    </row>
    <row r="369" spans="1:13" ht="33" customHeight="1" x14ac:dyDescent="0.3">
      <c r="B369" s="69" t="s">
        <v>1885</v>
      </c>
      <c r="C369" s="316">
        <v>1</v>
      </c>
      <c r="D369" s="74" t="s">
        <v>1886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1512</v>
      </c>
    </row>
    <row r="370" spans="1:13" ht="49.5" customHeight="1" x14ac:dyDescent="0.3">
      <c r="B370" s="69" t="s">
        <v>1885</v>
      </c>
      <c r="C370" s="316">
        <v>2</v>
      </c>
      <c r="D370" s="74" t="s">
        <v>1887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1512</v>
      </c>
    </row>
    <row r="371" spans="1:13" x14ac:dyDescent="0.3">
      <c r="A371" s="316" t="s">
        <v>649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1888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387</v>
      </c>
      <c r="B372" s="69" t="str">
        <f>VLOOKUP(A372,URS確認!$E:$F,2,FALSE)</f>
        <v xml:space="preserve">應處理清單      </v>
      </c>
      <c r="C372" s="316">
        <v>1</v>
      </c>
      <c r="D372" s="74" t="s">
        <v>1889</v>
      </c>
      <c r="E372" s="71">
        <v>44470</v>
      </c>
      <c r="F372" s="71">
        <v>44539</v>
      </c>
      <c r="G372" s="71">
        <v>44539</v>
      </c>
      <c r="I372" s="316" t="str">
        <f>VLOOKUP(A372,URS確認!E:I,5,FALSE)</f>
        <v>余家興</v>
      </c>
      <c r="L372" s="316" t="s">
        <v>1512</v>
      </c>
    </row>
    <row r="373" spans="1:13" x14ac:dyDescent="0.3">
      <c r="A373" s="316" t="s">
        <v>387</v>
      </c>
      <c r="B373" s="69" t="str">
        <f>VLOOKUP(A373,URS確認!$E:$F,2,FALSE)</f>
        <v xml:space="preserve">應處理清單      </v>
      </c>
      <c r="C373" s="316">
        <v>2</v>
      </c>
      <c r="D373" s="74" t="s">
        <v>1890</v>
      </c>
      <c r="E373" s="71">
        <v>44470</v>
      </c>
      <c r="F373" s="71">
        <v>44539</v>
      </c>
      <c r="G373" s="71">
        <v>44539</v>
      </c>
      <c r="I373" s="316" t="str">
        <f>VLOOKUP(A373,URS確認!E:I,5,FALSE)</f>
        <v>余家興</v>
      </c>
      <c r="L373" s="316" t="s">
        <v>1512</v>
      </c>
    </row>
    <row r="374" spans="1:13" x14ac:dyDescent="0.3">
      <c r="A374" s="316" t="s">
        <v>744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1891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1512</v>
      </c>
    </row>
    <row r="375" spans="1:13" ht="33" customHeight="1" x14ac:dyDescent="0.3">
      <c r="A375" s="316" t="s">
        <v>720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1892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1528</v>
      </c>
    </row>
    <row r="376" spans="1:13" x14ac:dyDescent="0.4">
      <c r="A376" s="316" t="s">
        <v>720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1893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1528</v>
      </c>
    </row>
    <row r="377" spans="1:13" ht="33" customHeight="1" x14ac:dyDescent="0.4">
      <c r="A377" s="316" t="s">
        <v>720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1894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1528</v>
      </c>
    </row>
    <row r="378" spans="1:13" ht="264" customHeight="1" x14ac:dyDescent="0.4">
      <c r="A378" s="316" t="s">
        <v>720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1895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1528</v>
      </c>
    </row>
    <row r="379" spans="1:13" ht="66" customHeight="1" x14ac:dyDescent="0.4">
      <c r="A379" s="316" t="s">
        <v>659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1896</v>
      </c>
      <c r="E379" s="71">
        <v>44481</v>
      </c>
      <c r="F379" s="71">
        <v>44512</v>
      </c>
      <c r="G379" s="316"/>
      <c r="I379" s="316" t="s">
        <v>202</v>
      </c>
      <c r="M379" s="316" t="s">
        <v>1528</v>
      </c>
    </row>
    <row r="380" spans="1:13" x14ac:dyDescent="0.4">
      <c r="A380" s="316" t="s">
        <v>659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1897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1512</v>
      </c>
    </row>
    <row r="381" spans="1:13" x14ac:dyDescent="0.4">
      <c r="A381" s="316" t="s">
        <v>659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1898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1512</v>
      </c>
    </row>
    <row r="382" spans="1:13" ht="33" customHeight="1" x14ac:dyDescent="0.4">
      <c r="A382" s="316" t="s">
        <v>687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1899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1512</v>
      </c>
    </row>
    <row r="383" spans="1:13" x14ac:dyDescent="0.4">
      <c r="A383" s="316" t="s">
        <v>691</v>
      </c>
      <c r="B383" s="69" t="str">
        <f>VLOOKUP(A383,URS確認!$E:$F,2,FALSE)</f>
        <v>匯款轉帳-明細維護</v>
      </c>
      <c r="C383" s="316">
        <v>1</v>
      </c>
      <c r="D383" s="218" t="s">
        <v>1900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1512</v>
      </c>
    </row>
    <row r="384" spans="1:13" x14ac:dyDescent="0.4">
      <c r="A384" s="316" t="s">
        <v>691</v>
      </c>
      <c r="B384" s="69" t="str">
        <f>VLOOKUP(A384,URS確認!$E:$F,2,FALSE)</f>
        <v>匯款轉帳-明細維護</v>
      </c>
      <c r="C384" s="316">
        <v>2</v>
      </c>
      <c r="D384" s="218" t="s">
        <v>1901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1512</v>
      </c>
    </row>
    <row r="385" spans="1:13" x14ac:dyDescent="0.4">
      <c r="A385" s="316" t="s">
        <v>666</v>
      </c>
      <c r="B385" s="69" t="str">
        <f>VLOOKUP(A385,URS確認!$E:$F,2,FALSE)</f>
        <v>整批入帳明細查詢</v>
      </c>
      <c r="C385" s="316">
        <v>1</v>
      </c>
      <c r="D385" s="263" t="s">
        <v>1902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1512</v>
      </c>
    </row>
    <row r="386" spans="1:13" x14ac:dyDescent="0.4">
      <c r="A386" s="316" t="s">
        <v>666</v>
      </c>
      <c r="B386" s="69" t="str">
        <f>VLOOKUP(A386,URS確認!$E:$F,2,FALSE)</f>
        <v>整批入帳明細查詢</v>
      </c>
      <c r="C386" s="316">
        <v>2</v>
      </c>
      <c r="D386" s="218" t="s">
        <v>1903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1512</v>
      </c>
    </row>
    <row r="387" spans="1:13" x14ac:dyDescent="0.4">
      <c r="A387" s="316" t="s">
        <v>695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1904</v>
      </c>
      <c r="E387" s="71">
        <v>44481</v>
      </c>
      <c r="F387" s="71">
        <v>44554</v>
      </c>
      <c r="G387" s="316"/>
      <c r="I387" s="316" t="s">
        <v>1905</v>
      </c>
      <c r="L387" s="316" t="s">
        <v>1512</v>
      </c>
    </row>
    <row r="388" spans="1:13" x14ac:dyDescent="0.4">
      <c r="A388" s="316" t="s">
        <v>695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1906</v>
      </c>
      <c r="E388" s="71">
        <v>44481</v>
      </c>
      <c r="F388" s="71">
        <v>44554</v>
      </c>
      <c r="G388" s="316"/>
      <c r="I388" s="316" t="s">
        <v>1905</v>
      </c>
      <c r="M388" s="316" t="s">
        <v>1528</v>
      </c>
    </row>
    <row r="389" spans="1:13" x14ac:dyDescent="0.4">
      <c r="A389" s="316" t="s">
        <v>697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1904</v>
      </c>
      <c r="E389" s="71">
        <v>44481</v>
      </c>
      <c r="F389" s="71">
        <v>44554</v>
      </c>
      <c r="G389" s="316"/>
      <c r="I389" s="316" t="s">
        <v>1905</v>
      </c>
      <c r="L389" s="316" t="s">
        <v>1512</v>
      </c>
    </row>
    <row r="390" spans="1:13" x14ac:dyDescent="0.4">
      <c r="A390" s="316" t="s">
        <v>697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1906</v>
      </c>
      <c r="E390" s="71">
        <v>44481</v>
      </c>
      <c r="F390" s="71">
        <v>44554</v>
      </c>
      <c r="G390" s="316"/>
      <c r="I390" s="316" t="s">
        <v>1905</v>
      </c>
      <c r="M390" s="316" t="s">
        <v>1528</v>
      </c>
    </row>
    <row r="391" spans="1:13" ht="49.5" customHeight="1" x14ac:dyDescent="0.4">
      <c r="B391" s="69" t="s">
        <v>1907</v>
      </c>
      <c r="C391" s="316">
        <v>1</v>
      </c>
      <c r="D391" s="218" t="s">
        <v>1908</v>
      </c>
      <c r="E391" s="71">
        <v>44481</v>
      </c>
      <c r="F391" s="71">
        <v>44512</v>
      </c>
      <c r="G391" s="316"/>
      <c r="I391" s="316" t="s">
        <v>202</v>
      </c>
      <c r="L391" s="316" t="s">
        <v>1909</v>
      </c>
    </row>
    <row r="392" spans="1:13" ht="66" customHeight="1" x14ac:dyDescent="0.4">
      <c r="B392" s="69" t="s">
        <v>1907</v>
      </c>
      <c r="C392" s="316">
        <v>2</v>
      </c>
      <c r="D392" s="218" t="s">
        <v>1910</v>
      </c>
      <c r="E392" s="71">
        <v>44481</v>
      </c>
      <c r="F392" s="71">
        <v>44554</v>
      </c>
      <c r="G392" s="316"/>
      <c r="I392" s="316" t="s">
        <v>202</v>
      </c>
      <c r="L392" s="316" t="s">
        <v>1512</v>
      </c>
    </row>
    <row r="393" spans="1:13" ht="33" customHeight="1" x14ac:dyDescent="0.4">
      <c r="B393" s="69" t="s">
        <v>1907</v>
      </c>
      <c r="C393" s="316">
        <v>3</v>
      </c>
      <c r="D393" s="218" t="s">
        <v>1911</v>
      </c>
      <c r="E393" s="71">
        <v>44481</v>
      </c>
      <c r="F393" s="71">
        <v>44554</v>
      </c>
      <c r="G393" s="316"/>
      <c r="I393" s="316" t="s">
        <v>202</v>
      </c>
      <c r="L393" s="316" t="s">
        <v>1512</v>
      </c>
    </row>
    <row r="394" spans="1:13" ht="33" customHeight="1" x14ac:dyDescent="0.4">
      <c r="B394" s="69" t="s">
        <v>1912</v>
      </c>
      <c r="C394" s="316">
        <v>1</v>
      </c>
      <c r="D394" s="218" t="s">
        <v>1913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1512</v>
      </c>
    </row>
    <row r="395" spans="1:13" x14ac:dyDescent="0.4">
      <c r="A395" s="316" t="s">
        <v>720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1914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1512</v>
      </c>
    </row>
    <row r="396" spans="1:13" ht="33" customHeight="1" x14ac:dyDescent="0.4">
      <c r="A396" s="316" t="s">
        <v>720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1915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1512</v>
      </c>
    </row>
    <row r="397" spans="1:13" x14ac:dyDescent="0.4">
      <c r="A397" s="316" t="s">
        <v>720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1916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1528</v>
      </c>
    </row>
    <row r="398" spans="1:13" x14ac:dyDescent="0.4">
      <c r="A398" s="316" t="s">
        <v>720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1917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1528</v>
      </c>
    </row>
    <row r="399" spans="1:13" x14ac:dyDescent="0.4">
      <c r="A399" s="316" t="s">
        <v>720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1918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1528</v>
      </c>
    </row>
    <row r="400" spans="1:13" ht="33" customHeight="1" x14ac:dyDescent="0.4">
      <c r="A400" s="316" t="s">
        <v>720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1919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1512</v>
      </c>
    </row>
    <row r="401" spans="1:13" x14ac:dyDescent="0.4">
      <c r="A401" s="316" t="s">
        <v>720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1920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1512</v>
      </c>
    </row>
    <row r="402" spans="1:13" x14ac:dyDescent="0.4">
      <c r="A402" s="316" t="s">
        <v>972</v>
      </c>
      <c r="B402" s="69" t="str">
        <f>VLOOKUP(A402,URS確認!$E:$F,2,FALSE)</f>
        <v>疑似洗錢交易訪談記錄維護</v>
      </c>
      <c r="C402" s="316">
        <v>1</v>
      </c>
      <c r="D402" s="218" t="s">
        <v>1921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1512</v>
      </c>
    </row>
    <row r="403" spans="1:13" ht="49.5" customHeight="1" x14ac:dyDescent="0.4">
      <c r="A403" s="316" t="s">
        <v>972</v>
      </c>
      <c r="B403" s="69" t="str">
        <f>VLOOKUP(A403,URS確認!$E:$F,2,FALSE)</f>
        <v>疑似洗錢交易訪談記錄維護</v>
      </c>
      <c r="C403" s="316">
        <v>2</v>
      </c>
      <c r="D403" s="218" t="s">
        <v>1922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1512</v>
      </c>
    </row>
    <row r="404" spans="1:13" ht="49.5" customHeight="1" x14ac:dyDescent="0.4">
      <c r="A404" s="316" t="s">
        <v>972</v>
      </c>
      <c r="B404" s="69" t="str">
        <f>VLOOKUP(A404,URS確認!$E:$F,2,FALSE)</f>
        <v>疑似洗錢交易訪談記錄維護</v>
      </c>
      <c r="C404" s="316">
        <v>3</v>
      </c>
      <c r="D404" s="218" t="s">
        <v>1923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1512</v>
      </c>
    </row>
    <row r="405" spans="1:13" x14ac:dyDescent="0.4">
      <c r="A405" s="316" t="s">
        <v>715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1924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1512</v>
      </c>
    </row>
    <row r="406" spans="1:13" ht="49.5" customHeight="1" x14ac:dyDescent="0.4">
      <c r="A406" s="316" t="s">
        <v>715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1925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1528</v>
      </c>
    </row>
    <row r="407" spans="1:13" x14ac:dyDescent="0.4">
      <c r="A407" s="316" t="s">
        <v>725</v>
      </c>
      <c r="B407" s="69" t="str">
        <f>VLOOKUP(A407,URS確認!$E:$F,2,FALSE)</f>
        <v>暫收款銷帳</v>
      </c>
      <c r="C407" s="316">
        <v>1</v>
      </c>
      <c r="D407" s="218" t="s">
        <v>1926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1512</v>
      </c>
    </row>
    <row r="408" spans="1:13" ht="34" customHeight="1" x14ac:dyDescent="0.4">
      <c r="B408" s="69" t="s">
        <v>1927</v>
      </c>
      <c r="C408" s="316">
        <v>1</v>
      </c>
      <c r="D408" s="218" t="s">
        <v>1928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1581</v>
      </c>
    </row>
    <row r="409" spans="1:13" x14ac:dyDescent="0.4">
      <c r="B409" s="69" t="s">
        <v>1927</v>
      </c>
      <c r="C409" s="316">
        <v>2</v>
      </c>
      <c r="D409" s="218" t="s">
        <v>1929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1581</v>
      </c>
    </row>
    <row r="410" spans="1:13" x14ac:dyDescent="0.4">
      <c r="B410" s="69" t="s">
        <v>1927</v>
      </c>
      <c r="C410" s="316">
        <v>3</v>
      </c>
      <c r="D410" s="218" t="s">
        <v>1930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1581</v>
      </c>
    </row>
    <row r="411" spans="1:13" ht="33" customHeight="1" x14ac:dyDescent="0.4">
      <c r="B411" s="69" t="s">
        <v>1927</v>
      </c>
      <c r="C411" s="316">
        <v>4</v>
      </c>
      <c r="D411" s="218" t="s">
        <v>1931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1927</v>
      </c>
      <c r="C412" s="316">
        <v>5</v>
      </c>
      <c r="D412" s="218" t="s">
        <v>1932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1154</v>
      </c>
      <c r="B413" s="69" t="str">
        <f>VLOOKUP(A413,URS確認!$E:$F,2,FALSE)</f>
        <v>消債條列JCIC報送資料歷程查詢(041)</v>
      </c>
      <c r="C413" s="316">
        <v>1</v>
      </c>
      <c r="D413" s="218" t="s">
        <v>1933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1166</v>
      </c>
      <c r="B414" s="69" t="str">
        <f>VLOOKUP(A414,URS確認!$E:$F,2,FALSE)</f>
        <v>消債條列JCIC報送資料歷程查詢(047)</v>
      </c>
      <c r="C414" s="316">
        <v>1</v>
      </c>
      <c r="D414" s="218" t="s">
        <v>1934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1168</v>
      </c>
      <c r="B415" s="69" t="str">
        <f>VLOOKUP(A415,URS確認!$E:$F,2,FALSE)</f>
        <v>消債條列JCIC報送資料歷程查詢(048)</v>
      </c>
      <c r="C415" s="316">
        <v>1</v>
      </c>
      <c r="D415" s="218" t="s">
        <v>1935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1214</v>
      </c>
      <c r="B416" s="69" t="str">
        <f>VLOOKUP(A416,URS確認!$E:$F,2,FALSE)</f>
        <v>消債條列JCIC報送資料歷程查詢(570)</v>
      </c>
      <c r="C416" s="316">
        <v>1</v>
      </c>
      <c r="D416" s="218" t="s">
        <v>1936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649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1937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676</v>
      </c>
      <c r="B418" s="69" t="str">
        <f>VLOOKUP(A418,URS確認!$E:$F,2,FALSE)</f>
        <v>產生銀扣失敗通知</v>
      </c>
      <c r="C418" s="316">
        <v>1</v>
      </c>
      <c r="D418" s="218" t="s">
        <v>1938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670</v>
      </c>
      <c r="B419" s="69" t="str">
        <f>VLOOKUP(A419,URS確認!$E:$F,2,FALSE)</f>
        <v>整批勾選處理</v>
      </c>
      <c r="C419" s="316">
        <v>1</v>
      </c>
      <c r="D419" s="218" t="s">
        <v>1939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659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1940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659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1941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668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1942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481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1943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1907</v>
      </c>
      <c r="C424" s="316">
        <v>1</v>
      </c>
      <c r="D424" s="218" t="s">
        <v>1944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1907</v>
      </c>
      <c r="C425" s="316">
        <v>2</v>
      </c>
      <c r="D425" s="218" t="s">
        <v>1945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733</v>
      </c>
      <c r="B426" s="69" t="s">
        <v>1946</v>
      </c>
      <c r="C426" s="316">
        <v>1</v>
      </c>
      <c r="D426" s="74" t="s">
        <v>1947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1512</v>
      </c>
    </row>
    <row r="427" spans="1:13" x14ac:dyDescent="0.3">
      <c r="A427" s="316" t="s">
        <v>1948</v>
      </c>
      <c r="B427" s="69" t="s">
        <v>1949</v>
      </c>
      <c r="C427" s="316">
        <v>1</v>
      </c>
      <c r="D427" s="74" t="s">
        <v>1950</v>
      </c>
      <c r="E427" s="71">
        <v>44487</v>
      </c>
      <c r="F427" s="71">
        <v>44545</v>
      </c>
      <c r="G427" s="316"/>
      <c r="I427" s="316" t="s">
        <v>1564</v>
      </c>
    </row>
    <row r="428" spans="1:13" x14ac:dyDescent="0.3">
      <c r="A428" s="316" t="s">
        <v>813</v>
      </c>
      <c r="B428" s="69" t="str">
        <f>VLOOKUP(A428,URS確認!$E:$F,2,FALSE)</f>
        <v>核心傳票相關單獨作業</v>
      </c>
      <c r="C428" s="316">
        <v>1</v>
      </c>
      <c r="D428" s="74" t="s">
        <v>1951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1512</v>
      </c>
    </row>
    <row r="429" spans="1:13" ht="33" customHeight="1" x14ac:dyDescent="0.3">
      <c r="B429" s="69" t="s">
        <v>1952</v>
      </c>
      <c r="C429" s="316">
        <v>1</v>
      </c>
      <c r="D429" s="74" t="s">
        <v>1953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1528</v>
      </c>
    </row>
    <row r="430" spans="1:13" x14ac:dyDescent="0.3">
      <c r="B430" s="69" t="s">
        <v>1954</v>
      </c>
      <c r="C430" s="316">
        <v>1</v>
      </c>
      <c r="D430" s="74" t="s">
        <v>1955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1528</v>
      </c>
    </row>
    <row r="431" spans="1:13" x14ac:dyDescent="0.3">
      <c r="A431" s="316" t="s">
        <v>475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1956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1512</v>
      </c>
    </row>
    <row r="432" spans="1:13" ht="33" customHeight="1" x14ac:dyDescent="0.3">
      <c r="A432" s="316" t="s">
        <v>475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1957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1512</v>
      </c>
    </row>
    <row r="433" spans="1:13" ht="66" customHeight="1" x14ac:dyDescent="0.3">
      <c r="A433" s="316" t="s">
        <v>769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1958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1512</v>
      </c>
    </row>
    <row r="434" spans="1:13" ht="33" customHeight="1" x14ac:dyDescent="0.3">
      <c r="A434" s="316" t="s">
        <v>773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1959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1512</v>
      </c>
    </row>
    <row r="435" spans="1:13" ht="33" customHeight="1" x14ac:dyDescent="0.3">
      <c r="A435" s="316" t="s">
        <v>773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1960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1512</v>
      </c>
    </row>
    <row r="436" spans="1:13" ht="33" customHeight="1" x14ac:dyDescent="0.3">
      <c r="B436" s="69" t="s">
        <v>1961</v>
      </c>
      <c r="C436" s="316">
        <v>1</v>
      </c>
      <c r="D436" s="74" t="s">
        <v>1962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1512</v>
      </c>
    </row>
    <row r="437" spans="1:13" ht="33" customHeight="1" x14ac:dyDescent="0.3">
      <c r="B437" s="69" t="s">
        <v>1961</v>
      </c>
      <c r="C437" s="316">
        <v>2</v>
      </c>
      <c r="D437" s="74" t="s">
        <v>1963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1512</v>
      </c>
    </row>
    <row r="438" spans="1:13" ht="49.5" customHeight="1" x14ac:dyDescent="0.3">
      <c r="B438" s="69" t="s">
        <v>1961</v>
      </c>
      <c r="C438" s="316">
        <v>3</v>
      </c>
      <c r="D438" s="74" t="s">
        <v>1964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1512</v>
      </c>
    </row>
    <row r="439" spans="1:13" x14ac:dyDescent="0.3">
      <c r="A439" s="316" t="s">
        <v>1491</v>
      </c>
      <c r="B439" s="69" t="e">
        <f>VLOOKUP(A439,URS確認!$E:$F,2,FALSE)</f>
        <v>#N/A</v>
      </c>
      <c r="C439" s="316">
        <v>1</v>
      </c>
      <c r="D439" s="74" t="s">
        <v>1965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1512</v>
      </c>
    </row>
    <row r="440" spans="1:13" x14ac:dyDescent="0.3">
      <c r="A440" s="316" t="s">
        <v>725</v>
      </c>
      <c r="B440" s="69" t="str">
        <f>VLOOKUP(A440,URS確認!$E:$F,2,FALSE)</f>
        <v>暫收款銷帳</v>
      </c>
      <c r="C440" s="316">
        <v>1</v>
      </c>
      <c r="D440" s="74" t="s">
        <v>1966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1512</v>
      </c>
    </row>
    <row r="441" spans="1:13" ht="61.5" customHeight="1" x14ac:dyDescent="0.3">
      <c r="A441" s="316" t="s">
        <v>725</v>
      </c>
      <c r="B441" s="69" t="str">
        <f>VLOOKUP(A441,URS確認!$E:$F,2,FALSE)</f>
        <v>暫收款銷帳</v>
      </c>
      <c r="C441" s="316">
        <v>2</v>
      </c>
      <c r="D441" s="74" t="s">
        <v>1967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1512</v>
      </c>
    </row>
    <row r="442" spans="1:13" x14ac:dyDescent="0.3">
      <c r="A442" s="316" t="s">
        <v>387</v>
      </c>
      <c r="B442" s="69" t="str">
        <f>VLOOKUP(A442,URS確認!$E:$F,2,FALSE)</f>
        <v xml:space="preserve">應處理清單      </v>
      </c>
      <c r="C442" s="316">
        <v>1</v>
      </c>
      <c r="D442" s="74" t="s">
        <v>1968</v>
      </c>
      <c r="E442" s="71">
        <v>44488</v>
      </c>
      <c r="F442" s="71">
        <v>44545</v>
      </c>
      <c r="G442" s="71">
        <v>44539</v>
      </c>
      <c r="I442" s="316" t="str">
        <f>VLOOKUP(A442,URS確認!E:I,5,FALSE)</f>
        <v>余家興</v>
      </c>
      <c r="M442" s="316" t="s">
        <v>1528</v>
      </c>
    </row>
    <row r="443" spans="1:13" ht="33" customHeight="1" x14ac:dyDescent="0.3">
      <c r="B443" s="69" t="s">
        <v>1969</v>
      </c>
      <c r="C443" s="316">
        <v>1</v>
      </c>
      <c r="D443" s="74" t="s">
        <v>1970</v>
      </c>
      <c r="E443" s="71">
        <v>44489</v>
      </c>
      <c r="F443" s="71">
        <v>44545</v>
      </c>
      <c r="G443" s="316"/>
      <c r="M443" s="316" t="s">
        <v>1528</v>
      </c>
    </row>
    <row r="444" spans="1:13" x14ac:dyDescent="0.3">
      <c r="A444" s="316" t="s">
        <v>854</v>
      </c>
      <c r="B444" s="69" t="str">
        <f>VLOOKUP(A444,URS確認!$E:$F,2,FALSE)</f>
        <v>指標利率種類查詢</v>
      </c>
      <c r="C444" s="316">
        <v>1</v>
      </c>
      <c r="D444" s="74" t="s">
        <v>1971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1512</v>
      </c>
    </row>
    <row r="445" spans="1:13" ht="66" customHeight="1" x14ac:dyDescent="0.3">
      <c r="A445" s="316" t="s">
        <v>856</v>
      </c>
      <c r="B445" s="69" t="str">
        <f>VLOOKUP(A445,URS確認!$E:$F,2,FALSE)</f>
        <v>指標利率資料查詢</v>
      </c>
      <c r="C445" s="316">
        <v>1</v>
      </c>
      <c r="D445" s="74" t="s">
        <v>1972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1512</v>
      </c>
    </row>
    <row r="446" spans="1:13" ht="99" customHeight="1" x14ac:dyDescent="0.3">
      <c r="A446" s="316" t="s">
        <v>856</v>
      </c>
      <c r="B446" s="69" t="str">
        <f>VLOOKUP(A446,URS確認!$E:$F,2,FALSE)</f>
        <v>指標利率資料查詢</v>
      </c>
      <c r="C446" s="316">
        <v>2</v>
      </c>
      <c r="D446" s="74" t="s">
        <v>1973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1512</v>
      </c>
    </row>
    <row r="447" spans="1:13" x14ac:dyDescent="0.3">
      <c r="A447" s="316" t="s">
        <v>860</v>
      </c>
      <c r="B447" s="69" t="str">
        <f>VLOOKUP(A447,URS確認!$E:$F,2,FALSE)</f>
        <v>指標利率登錄/維護</v>
      </c>
      <c r="C447" s="316">
        <v>1</v>
      </c>
      <c r="D447" s="74" t="s">
        <v>1974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1512</v>
      </c>
    </row>
    <row r="448" spans="1:13" ht="66" customHeight="1" x14ac:dyDescent="0.3">
      <c r="A448" s="316" t="s">
        <v>860</v>
      </c>
      <c r="B448" s="69" t="str">
        <f>VLOOKUP(A448,URS確認!$E:$F,2,FALSE)</f>
        <v>指標利率登錄/維護</v>
      </c>
      <c r="C448" s="316">
        <v>2</v>
      </c>
      <c r="D448" s="74" t="s">
        <v>1975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1512</v>
      </c>
    </row>
    <row r="449" spans="1:13" ht="66" customHeight="1" x14ac:dyDescent="0.3">
      <c r="A449" s="316" t="s">
        <v>860</v>
      </c>
      <c r="B449" s="69" t="str">
        <f>VLOOKUP(A449,URS確認!$E:$F,2,FALSE)</f>
        <v>指標利率登錄/維護</v>
      </c>
      <c r="C449" s="316">
        <v>3</v>
      </c>
      <c r="D449" s="74" t="s">
        <v>1976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1512</v>
      </c>
    </row>
    <row r="450" spans="1:13" ht="33" customHeight="1" x14ac:dyDescent="0.3">
      <c r="A450" s="316" t="s">
        <v>839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1977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1512</v>
      </c>
    </row>
    <row r="451" spans="1:13" ht="82.5" customHeight="1" x14ac:dyDescent="0.3">
      <c r="A451" s="316" t="s">
        <v>839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1978</v>
      </c>
      <c r="E451" s="71">
        <v>44490</v>
      </c>
      <c r="F451" s="126" t="s">
        <v>1979</v>
      </c>
      <c r="G451" s="126" t="s">
        <v>1979</v>
      </c>
      <c r="I451" s="316" t="s">
        <v>202</v>
      </c>
      <c r="L451" s="316" t="s">
        <v>1512</v>
      </c>
    </row>
    <row r="452" spans="1:13" ht="33" customHeight="1" x14ac:dyDescent="0.3">
      <c r="A452" s="316" t="s">
        <v>839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1980</v>
      </c>
      <c r="E452" s="71">
        <v>44490</v>
      </c>
      <c r="F452" s="71">
        <v>44530</v>
      </c>
      <c r="G452" s="71">
        <v>44530</v>
      </c>
      <c r="I452" s="316" t="s">
        <v>1905</v>
      </c>
      <c r="M452" s="316" t="s">
        <v>1528</v>
      </c>
    </row>
    <row r="453" spans="1:13" x14ac:dyDescent="0.3">
      <c r="A453" s="316" t="s">
        <v>841</v>
      </c>
      <c r="B453" s="69" t="str">
        <f>VLOOKUP(A453,URS確認!$E:$F,2,FALSE)</f>
        <v>利率調整清單</v>
      </c>
      <c r="C453" s="316">
        <v>1</v>
      </c>
      <c r="D453" s="74" t="s">
        <v>1981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1512</v>
      </c>
    </row>
    <row r="454" spans="1:13" ht="33" customHeight="1" x14ac:dyDescent="0.3">
      <c r="A454" s="316" t="s">
        <v>841</v>
      </c>
      <c r="B454" s="69" t="str">
        <f>VLOOKUP(A454,URS確認!$E:$F,2,FALSE)</f>
        <v>利率調整清單</v>
      </c>
      <c r="C454" s="316">
        <v>2</v>
      </c>
      <c r="D454" s="74" t="s">
        <v>1982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1512</v>
      </c>
    </row>
    <row r="455" spans="1:13" x14ac:dyDescent="0.3">
      <c r="A455" s="316" t="s">
        <v>841</v>
      </c>
      <c r="B455" s="69" t="str">
        <f>VLOOKUP(A455,URS確認!$E:$F,2,FALSE)</f>
        <v>利率調整清單</v>
      </c>
      <c r="C455" s="316">
        <v>3</v>
      </c>
      <c r="D455" s="74" t="s">
        <v>1983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1512</v>
      </c>
    </row>
    <row r="456" spans="1:13" ht="33" customHeight="1" x14ac:dyDescent="0.3">
      <c r="A456" s="316" t="s">
        <v>841</v>
      </c>
      <c r="B456" s="69" t="str">
        <f>VLOOKUP(A456,URS確認!$E:$F,2,FALSE)</f>
        <v>利率調整清單</v>
      </c>
      <c r="C456" s="316">
        <v>4</v>
      </c>
      <c r="D456" s="74" t="s">
        <v>1984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1512</v>
      </c>
    </row>
    <row r="457" spans="1:13" x14ac:dyDescent="0.3">
      <c r="A457" s="316" t="s">
        <v>848</v>
      </c>
      <c r="B457" s="69" t="str">
        <f>VLOOKUP(A457,URS確認!$E:$F,2,FALSE)</f>
        <v>個別利率調整作業</v>
      </c>
      <c r="C457" s="316">
        <v>1</v>
      </c>
      <c r="D457" s="74" t="s">
        <v>1985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1512</v>
      </c>
    </row>
    <row r="458" spans="1:13" x14ac:dyDescent="0.3">
      <c r="A458" s="316" t="s">
        <v>848</v>
      </c>
      <c r="B458" s="69" t="str">
        <f>VLOOKUP(A458,URS確認!$E:$F,2,FALSE)</f>
        <v>個別利率調整作業</v>
      </c>
      <c r="C458" s="316">
        <v>2</v>
      </c>
      <c r="D458" s="74" t="s">
        <v>1986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1512</v>
      </c>
    </row>
    <row r="459" spans="1:13" x14ac:dyDescent="0.3">
      <c r="A459" s="316" t="s">
        <v>843</v>
      </c>
      <c r="B459" s="69" t="str">
        <f>VLOOKUP(A459,URS確認!$E:$F,2,FALSE)</f>
        <v>利率調整確認作業</v>
      </c>
      <c r="C459" s="316">
        <v>1</v>
      </c>
      <c r="D459" s="74" t="s">
        <v>1987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1512</v>
      </c>
    </row>
    <row r="460" spans="1:13" ht="367.5" customHeight="1" x14ac:dyDescent="0.3">
      <c r="A460" s="316" t="s">
        <v>852</v>
      </c>
      <c r="B460" s="69" t="s">
        <v>1988</v>
      </c>
      <c r="D460" s="235" t="s">
        <v>1989</v>
      </c>
      <c r="E460" s="71"/>
      <c r="F460" s="71">
        <v>44505</v>
      </c>
      <c r="G460" s="71">
        <v>44505</v>
      </c>
      <c r="I460" s="316" t="s">
        <v>202</v>
      </c>
      <c r="L460" s="316" t="s">
        <v>1512</v>
      </c>
    </row>
    <row r="461" spans="1:13" x14ac:dyDescent="0.3">
      <c r="A461" s="316" t="s">
        <v>887</v>
      </c>
      <c r="B461" s="69" t="str">
        <f>VLOOKUP(A461,URS確認!$E:$F,2,FALSE)</f>
        <v>個人房貸調整作業</v>
      </c>
      <c r="C461" s="316">
        <v>1</v>
      </c>
      <c r="D461" s="74" t="s">
        <v>1990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1512</v>
      </c>
    </row>
    <row r="462" spans="1:13" ht="66" customHeight="1" x14ac:dyDescent="0.3">
      <c r="A462" s="316" t="s">
        <v>887</v>
      </c>
      <c r="B462" s="69" t="str">
        <f>VLOOKUP(A462,URS確認!$E:$F,2,FALSE)</f>
        <v>個人房貸調整作業</v>
      </c>
      <c r="C462" s="316">
        <v>2</v>
      </c>
      <c r="D462" s="74" t="s">
        <v>1991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1512</v>
      </c>
    </row>
    <row r="463" spans="1:13" x14ac:dyDescent="0.3">
      <c r="A463" s="316" t="s">
        <v>681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1992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1512</v>
      </c>
    </row>
    <row r="464" spans="1:13" x14ac:dyDescent="0.3">
      <c r="A464" s="316" t="s">
        <v>681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1993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1512</v>
      </c>
    </row>
    <row r="465" spans="1:13" x14ac:dyDescent="0.3">
      <c r="A465" s="316" t="s">
        <v>684</v>
      </c>
      <c r="B465" s="69" t="str">
        <f>VLOOKUP(A465,URS確認!$E:$F,2,FALSE)</f>
        <v>計息明細查詢</v>
      </c>
      <c r="C465" s="316">
        <v>1</v>
      </c>
      <c r="D465" s="74" t="s">
        <v>1992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1512</v>
      </c>
    </row>
    <row r="466" spans="1:13" x14ac:dyDescent="0.3">
      <c r="A466" s="316" t="s">
        <v>684</v>
      </c>
      <c r="B466" s="69" t="str">
        <f>VLOOKUP(A466,URS確認!$E:$F,2,FALSE)</f>
        <v>計息明細查詢</v>
      </c>
      <c r="C466" s="316">
        <v>2</v>
      </c>
      <c r="D466" s="74" t="s">
        <v>1994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1512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1995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1512</v>
      </c>
    </row>
    <row r="468" spans="1:13" ht="34" customHeight="1" x14ac:dyDescent="0.3">
      <c r="A468" s="316" t="s">
        <v>821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1996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1512</v>
      </c>
    </row>
    <row r="469" spans="1:13" x14ac:dyDescent="0.3">
      <c r="A469" s="316" t="s">
        <v>878</v>
      </c>
      <c r="B469" s="69" t="str">
        <f>VLOOKUP(A469,URS確認!$E:$F,2,FALSE)</f>
        <v>ID所有人案件關係查詢</v>
      </c>
      <c r="C469" s="316">
        <v>1</v>
      </c>
      <c r="D469" s="74" t="s">
        <v>1997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1528</v>
      </c>
    </row>
    <row r="470" spans="1:13" x14ac:dyDescent="0.3">
      <c r="A470" s="316" t="s">
        <v>892</v>
      </c>
      <c r="B470" s="69" t="str">
        <f>VLOOKUP(A470,URS確認!$E:$F,2,FALSE)</f>
        <v>結清客戶申請個人資料控管維護</v>
      </c>
      <c r="C470" s="316">
        <v>1</v>
      </c>
      <c r="D470" s="74" t="s">
        <v>1998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1512</v>
      </c>
    </row>
    <row r="471" spans="1:13" x14ac:dyDescent="0.3">
      <c r="A471" s="316" t="s">
        <v>892</v>
      </c>
      <c r="B471" s="69" t="str">
        <f>VLOOKUP(A471,URS確認!$E:$F,2,FALSE)</f>
        <v>結清客戶申請個人資料控管維護</v>
      </c>
      <c r="C471" s="316">
        <v>2</v>
      </c>
      <c r="D471" s="74" t="s">
        <v>1999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1512</v>
      </c>
    </row>
    <row r="472" spans="1:13" x14ac:dyDescent="0.3">
      <c r="A472" s="316" t="s">
        <v>892</v>
      </c>
      <c r="B472" s="69" t="str">
        <f>VLOOKUP(A472,URS確認!$E:$F,2,FALSE)</f>
        <v>結清客戶申請個人資料控管維護</v>
      </c>
      <c r="C472" s="316">
        <v>3</v>
      </c>
      <c r="D472" s="74" t="s">
        <v>2000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1512</v>
      </c>
    </row>
    <row r="473" spans="1:13" x14ac:dyDescent="0.3">
      <c r="A473" s="316" t="s">
        <v>892</v>
      </c>
      <c r="B473" s="69" t="str">
        <f>VLOOKUP(A473,URS確認!$E:$F,2,FALSE)</f>
        <v>結清客戶申請個人資料控管維護</v>
      </c>
      <c r="C473" s="316">
        <v>4</v>
      </c>
      <c r="D473" s="74" t="s">
        <v>2001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1512</v>
      </c>
    </row>
    <row r="474" spans="1:13" x14ac:dyDescent="0.3">
      <c r="A474" s="316" t="s">
        <v>892</v>
      </c>
      <c r="B474" s="69" t="str">
        <f>VLOOKUP(A474,URS確認!$E:$F,2,FALSE)</f>
        <v>結清客戶申請個人資料控管維護</v>
      </c>
      <c r="C474" s="316">
        <v>5</v>
      </c>
      <c r="D474" s="74" t="s">
        <v>2002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1528</v>
      </c>
    </row>
    <row r="475" spans="1:13" x14ac:dyDescent="0.3">
      <c r="A475" s="316" t="s">
        <v>895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2003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1512</v>
      </c>
    </row>
    <row r="476" spans="1:13" ht="33" customHeight="1" x14ac:dyDescent="0.3">
      <c r="A476" s="316" t="s">
        <v>895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2004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1512</v>
      </c>
    </row>
    <row r="477" spans="1:13" x14ac:dyDescent="0.3">
      <c r="A477" s="316" t="s">
        <v>895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2005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1512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2006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1512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2007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1512</v>
      </c>
    </row>
    <row r="480" spans="1:13" x14ac:dyDescent="0.3">
      <c r="A480" s="316" t="s">
        <v>897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2008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1512</v>
      </c>
    </row>
    <row r="481" spans="1:13" ht="49.5" customHeight="1" x14ac:dyDescent="0.3">
      <c r="A481" s="316" t="s">
        <v>897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2009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1528</v>
      </c>
    </row>
    <row r="482" spans="1:13" x14ac:dyDescent="0.3">
      <c r="A482" s="316" t="s">
        <v>427</v>
      </c>
      <c r="B482" s="69" t="str">
        <f>VLOOKUP(A482,URS確認!$E:$F,2,FALSE)</f>
        <v>業務關帳作業</v>
      </c>
      <c r="C482" s="316">
        <v>1</v>
      </c>
      <c r="D482" s="74" t="s">
        <v>2010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1528</v>
      </c>
    </row>
    <row r="483" spans="1:13" x14ac:dyDescent="0.3">
      <c r="A483" s="316" t="s">
        <v>427</v>
      </c>
      <c r="B483" s="69" t="str">
        <f>VLOOKUP(A483,URS確認!$E:$F,2,FALSE)</f>
        <v>業務關帳作業</v>
      </c>
      <c r="C483" s="316">
        <v>2</v>
      </c>
      <c r="D483" s="74" t="s">
        <v>2011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1528</v>
      </c>
    </row>
    <row r="484" spans="1:13" ht="34" customHeight="1" x14ac:dyDescent="0.3">
      <c r="A484" s="316" t="s">
        <v>899</v>
      </c>
      <c r="B484" s="69" t="str">
        <f>VLOOKUP(A484,URS確認!$E:$F,2,FALSE)</f>
        <v xml:space="preserve">案件處理清單         </v>
      </c>
      <c r="C484" s="316">
        <v>1</v>
      </c>
      <c r="D484" s="74" t="s">
        <v>2012</v>
      </c>
      <c r="E484" s="71">
        <v>44496</v>
      </c>
      <c r="F484" s="71">
        <v>44511</v>
      </c>
      <c r="G484" s="71" t="s">
        <v>1666</v>
      </c>
      <c r="I484" s="316" t="str">
        <f>VLOOKUP(A484,URS確認!E:I,5,FALSE)</f>
        <v>蘇曉玲</v>
      </c>
      <c r="M484" s="316" t="s">
        <v>1528</v>
      </c>
    </row>
    <row r="485" spans="1:13" x14ac:dyDescent="0.3">
      <c r="A485" s="316" t="s">
        <v>903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2013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1512</v>
      </c>
    </row>
    <row r="486" spans="1:13" x14ac:dyDescent="0.3">
      <c r="A486" s="316" t="s">
        <v>903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2014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1512</v>
      </c>
    </row>
    <row r="487" spans="1:13" x14ac:dyDescent="0.3">
      <c r="A487" s="316" t="s">
        <v>907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2013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1512</v>
      </c>
    </row>
    <row r="488" spans="1:13" x14ac:dyDescent="0.3">
      <c r="A488" s="316" t="s">
        <v>907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2014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1512</v>
      </c>
    </row>
    <row r="489" spans="1:13" x14ac:dyDescent="0.3">
      <c r="A489" s="316" t="s">
        <v>907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2015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1512</v>
      </c>
    </row>
    <row r="490" spans="1:13" x14ac:dyDescent="0.3">
      <c r="A490" s="316" t="s">
        <v>911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2013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1512</v>
      </c>
    </row>
    <row r="491" spans="1:13" x14ac:dyDescent="0.3">
      <c r="A491" s="316" t="s">
        <v>911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2014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1512</v>
      </c>
    </row>
    <row r="492" spans="1:13" x14ac:dyDescent="0.3">
      <c r="A492" s="316" t="s">
        <v>915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2013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1512</v>
      </c>
    </row>
    <row r="493" spans="1:13" x14ac:dyDescent="0.3">
      <c r="A493" s="316" t="s">
        <v>915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2014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1512</v>
      </c>
    </row>
    <row r="494" spans="1:13" x14ac:dyDescent="0.3">
      <c r="A494" s="316" t="s">
        <v>915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2016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1512</v>
      </c>
    </row>
    <row r="495" spans="1:13" x14ac:dyDescent="0.4">
      <c r="A495" s="316" t="s">
        <v>919</v>
      </c>
      <c r="B495" s="69" t="str">
        <f>VLOOKUP(A495,URS確認!$E:$F,2,FALSE)</f>
        <v xml:space="preserve">提醒事項查詢         </v>
      </c>
      <c r="C495" s="316">
        <v>1</v>
      </c>
      <c r="D495" s="68" t="s">
        <v>2013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1512</v>
      </c>
    </row>
    <row r="496" spans="1:13" x14ac:dyDescent="0.4">
      <c r="A496" s="316" t="s">
        <v>919</v>
      </c>
      <c r="B496" s="69" t="str">
        <f>VLOOKUP(A496,URS確認!$E:$F,2,FALSE)</f>
        <v xml:space="preserve">提醒事項查詢         </v>
      </c>
      <c r="C496" s="316">
        <v>2</v>
      </c>
      <c r="D496" s="68" t="s">
        <v>2014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1512</v>
      </c>
    </row>
    <row r="497" spans="1:13" x14ac:dyDescent="0.3">
      <c r="A497" s="316" t="s">
        <v>919</v>
      </c>
      <c r="B497" s="69" t="str">
        <f>VLOOKUP(A497,URS確認!$E:$F,2,FALSE)</f>
        <v xml:space="preserve">提醒事項查詢         </v>
      </c>
      <c r="C497" s="316">
        <v>3</v>
      </c>
      <c r="D497" s="74" t="s">
        <v>2017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1512</v>
      </c>
    </row>
    <row r="498" spans="1:13" x14ac:dyDescent="0.3">
      <c r="A498" s="316" t="s">
        <v>905</v>
      </c>
      <c r="B498" s="69" t="str">
        <f>VLOOKUP(A498,URS確認!$E:$F,2,FALSE)</f>
        <v xml:space="preserve">電催登錄             </v>
      </c>
      <c r="C498" s="316">
        <v>1</v>
      </c>
      <c r="D498" s="74" t="s">
        <v>2018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1512</v>
      </c>
    </row>
    <row r="499" spans="1:13" x14ac:dyDescent="0.3">
      <c r="A499" s="316" t="s">
        <v>905</v>
      </c>
      <c r="B499" s="69" t="str">
        <f>VLOOKUP(A499,URS確認!$E:$F,2,FALSE)</f>
        <v xml:space="preserve">電催登錄             </v>
      </c>
      <c r="C499" s="316">
        <v>2</v>
      </c>
      <c r="D499" s="74" t="s">
        <v>2019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1512</v>
      </c>
    </row>
    <row r="500" spans="1:13" ht="33" customHeight="1" x14ac:dyDescent="0.3">
      <c r="A500" s="316" t="s">
        <v>909</v>
      </c>
      <c r="B500" s="69" t="str">
        <f>VLOOKUP(A500,URS確認!$E:$F,2,FALSE)</f>
        <v xml:space="preserve">面催登錄             </v>
      </c>
      <c r="C500" s="316">
        <v>1</v>
      </c>
      <c r="D500" s="74" t="s">
        <v>2020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1512</v>
      </c>
    </row>
    <row r="501" spans="1:13" x14ac:dyDescent="0.3">
      <c r="A501" s="316" t="s">
        <v>909</v>
      </c>
      <c r="B501" s="69" t="str">
        <f>VLOOKUP(A501,URS確認!$E:$F,2,FALSE)</f>
        <v xml:space="preserve">面催登錄             </v>
      </c>
      <c r="C501" s="316">
        <v>2</v>
      </c>
      <c r="D501" s="74" t="s">
        <v>2019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1512</v>
      </c>
    </row>
    <row r="502" spans="1:13" x14ac:dyDescent="0.3">
      <c r="A502" s="316" t="s">
        <v>909</v>
      </c>
      <c r="B502" s="69" t="str">
        <f>VLOOKUP(A502,URS確認!$E:$F,2,FALSE)</f>
        <v xml:space="preserve">面催登錄             </v>
      </c>
      <c r="C502" s="316">
        <v>3</v>
      </c>
      <c r="D502" s="74" t="s">
        <v>2021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1512</v>
      </c>
    </row>
    <row r="503" spans="1:13" ht="33" customHeight="1" x14ac:dyDescent="0.4">
      <c r="A503" s="316" t="s">
        <v>909</v>
      </c>
      <c r="B503" s="69" t="str">
        <f>VLOOKUP(A503,URS確認!$E:$F,2,FALSE)</f>
        <v xml:space="preserve">面催登錄             </v>
      </c>
      <c r="C503" s="316">
        <v>4</v>
      </c>
      <c r="D503" s="218" t="s">
        <v>2022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1528</v>
      </c>
    </row>
    <row r="504" spans="1:13" x14ac:dyDescent="0.3">
      <c r="A504" s="316" t="s">
        <v>909</v>
      </c>
      <c r="B504" s="69" t="str">
        <f>VLOOKUP(A504,URS確認!$E:$F,2,FALSE)</f>
        <v xml:space="preserve">面催登錄             </v>
      </c>
      <c r="C504" s="316">
        <v>5</v>
      </c>
      <c r="D504" s="74" t="s">
        <v>2023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1512</v>
      </c>
    </row>
    <row r="505" spans="1:13" x14ac:dyDescent="0.3">
      <c r="A505" s="316" t="s">
        <v>913</v>
      </c>
      <c r="B505" s="69" t="str">
        <f>VLOOKUP(A505,URS確認!$E:$F,2,FALSE)</f>
        <v xml:space="preserve">函催登錄             </v>
      </c>
      <c r="C505" s="316">
        <v>1</v>
      </c>
      <c r="D505" s="74" t="s">
        <v>2018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1512</v>
      </c>
    </row>
    <row r="506" spans="1:13" x14ac:dyDescent="0.3">
      <c r="A506" s="316" t="s">
        <v>913</v>
      </c>
      <c r="B506" s="69" t="str">
        <f>VLOOKUP(A506,URS確認!$E:$F,2,FALSE)</f>
        <v xml:space="preserve">函催登錄             </v>
      </c>
      <c r="C506" s="316">
        <v>2</v>
      </c>
      <c r="D506" s="74" t="s">
        <v>2019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1512</v>
      </c>
    </row>
    <row r="507" spans="1:13" x14ac:dyDescent="0.3">
      <c r="A507" s="316" t="s">
        <v>917</v>
      </c>
      <c r="B507" s="69" t="str">
        <f>VLOOKUP(A507,URS確認!$E:$F,2,FALSE)</f>
        <v xml:space="preserve">法務進度登錄         </v>
      </c>
      <c r="C507" s="316">
        <v>1</v>
      </c>
      <c r="D507" s="74" t="s">
        <v>2018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1512</v>
      </c>
    </row>
    <row r="508" spans="1:13" x14ac:dyDescent="0.3">
      <c r="A508" s="316" t="s">
        <v>917</v>
      </c>
      <c r="B508" s="69" t="str">
        <f>VLOOKUP(A508,URS確認!$E:$F,2,FALSE)</f>
        <v xml:space="preserve">法務進度登錄         </v>
      </c>
      <c r="C508" s="316">
        <v>2</v>
      </c>
      <c r="D508" s="74" t="s">
        <v>2019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1512</v>
      </c>
    </row>
    <row r="509" spans="1:13" x14ac:dyDescent="0.3">
      <c r="A509" s="316" t="s">
        <v>917</v>
      </c>
      <c r="B509" s="69" t="str">
        <f>VLOOKUP(A509,URS確認!$E:$F,2,FALSE)</f>
        <v xml:space="preserve">法務進度登錄         </v>
      </c>
      <c r="C509" s="316">
        <v>3</v>
      </c>
      <c r="D509" s="74" t="s">
        <v>2024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1528</v>
      </c>
    </row>
    <row r="510" spans="1:13" x14ac:dyDescent="0.3">
      <c r="A510" s="316" t="s">
        <v>917</v>
      </c>
      <c r="B510" s="69" t="str">
        <f>VLOOKUP(A510,URS確認!$E:$F,2,FALSE)</f>
        <v xml:space="preserve">法務進度登錄         </v>
      </c>
      <c r="C510" s="316">
        <v>4</v>
      </c>
      <c r="D510" s="74" t="s">
        <v>2025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1528</v>
      </c>
    </row>
    <row r="511" spans="1:13" x14ac:dyDescent="0.3">
      <c r="A511" s="316" t="s">
        <v>921</v>
      </c>
      <c r="B511" s="69" t="str">
        <f>VLOOKUP(A511,URS確認!$E:$F,2,FALSE)</f>
        <v xml:space="preserve">提醒事項登錄         </v>
      </c>
      <c r="C511" s="316">
        <v>1</v>
      </c>
      <c r="D511" s="74" t="s">
        <v>2026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1512</v>
      </c>
    </row>
    <row r="512" spans="1:13" x14ac:dyDescent="0.3">
      <c r="A512" s="316" t="s">
        <v>921</v>
      </c>
      <c r="B512" s="69" t="str">
        <f>VLOOKUP(A512,URS確認!$E:$F,2,FALSE)</f>
        <v xml:space="preserve">提醒事項登錄         </v>
      </c>
      <c r="C512" s="316">
        <v>2</v>
      </c>
      <c r="D512" s="74" t="s">
        <v>2027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1512</v>
      </c>
    </row>
    <row r="513" spans="1:13" x14ac:dyDescent="0.3">
      <c r="A513" s="316" t="s">
        <v>921</v>
      </c>
      <c r="B513" s="69" t="str">
        <f>VLOOKUP(A513,URS確認!$E:$F,2,FALSE)</f>
        <v xml:space="preserve">提醒事項登錄         </v>
      </c>
      <c r="C513" s="316">
        <v>3</v>
      </c>
      <c r="D513" s="74" t="s">
        <v>2028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1512</v>
      </c>
    </row>
    <row r="514" spans="1:13" x14ac:dyDescent="0.3">
      <c r="A514" s="316" t="s">
        <v>923</v>
      </c>
      <c r="B514" s="69" t="str">
        <f>VLOOKUP(A514,URS確認!$E:$F,2,FALSE)</f>
        <v>催收催繳明細</v>
      </c>
      <c r="C514" s="316">
        <v>1</v>
      </c>
      <c r="D514" s="74" t="s">
        <v>2029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1528</v>
      </c>
    </row>
    <row r="515" spans="1:13" x14ac:dyDescent="0.3">
      <c r="A515" s="316" t="s">
        <v>992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2030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992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2031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992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2032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996</v>
      </c>
      <c r="B518" s="69" t="str">
        <f>VLOOKUP(A518,URS確認!$E:$F,2,FALSE)</f>
        <v>授信審議委員會會議紀錄維護</v>
      </c>
      <c r="C518" s="316">
        <v>1</v>
      </c>
      <c r="D518" s="74" t="s">
        <v>2030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996</v>
      </c>
      <c r="B519" s="69" t="str">
        <f>VLOOKUP(A519,URS確認!$E:$F,2,FALSE)</f>
        <v>授信審議委員會會議紀錄維護</v>
      </c>
      <c r="C519" s="316">
        <v>2</v>
      </c>
      <c r="D519" s="74" t="s">
        <v>2033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996</v>
      </c>
      <c r="B520" s="69" t="str">
        <f>VLOOKUP(A520,URS確認!$E:$F,2,FALSE)</f>
        <v>授信審議委員會會議紀錄維護</v>
      </c>
      <c r="C520" s="316">
        <v>3</v>
      </c>
      <c r="D520" s="74" t="s">
        <v>2034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1008</v>
      </c>
      <c r="B521" s="69" t="str">
        <f>VLOOKUP(A521,URS確認!$E:$F,2,FALSE)</f>
        <v>覆審案件明細檔查詢</v>
      </c>
      <c r="C521" s="316">
        <v>1</v>
      </c>
      <c r="D521" s="74" t="s">
        <v>2035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1008</v>
      </c>
      <c r="B522" s="69" t="str">
        <f>VLOOKUP(A522,URS確認!$E:$F,2,FALSE)</f>
        <v>覆審案件明細檔查詢</v>
      </c>
      <c r="C522" s="316">
        <v>2</v>
      </c>
      <c r="D522" s="74" t="s">
        <v>2036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1008</v>
      </c>
      <c r="B523" s="69" t="str">
        <f>VLOOKUP(A523,URS確認!$E:$F,2,FALSE)</f>
        <v>覆審案件明細檔查詢</v>
      </c>
      <c r="C523" s="316">
        <v>3</v>
      </c>
      <c r="D523" s="74" t="s">
        <v>2037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1010</v>
      </c>
      <c r="B524" s="69" t="str">
        <f>VLOOKUP(A524,URS確認!$E:$F,2,FALSE)</f>
        <v>覆審案件明細檔維護</v>
      </c>
      <c r="C524" s="316">
        <v>1</v>
      </c>
      <c r="D524" s="74" t="s">
        <v>2038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1010</v>
      </c>
      <c r="B525" s="69" t="str">
        <f>VLOOKUP(A525,URS確認!$E:$F,2,FALSE)</f>
        <v>覆審案件明細檔維護</v>
      </c>
      <c r="C525" s="316">
        <v>2</v>
      </c>
      <c r="D525" s="74" t="s">
        <v>2039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954</v>
      </c>
      <c r="B526" s="69" t="str">
        <f>VLOOKUP(A526,URS確認!$E:$F,2,FALSE)</f>
        <v>疑似洗錢樣態條件設定</v>
      </c>
      <c r="C526" s="316">
        <v>1</v>
      </c>
      <c r="D526" s="74" t="s">
        <v>2922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960</v>
      </c>
      <c r="B527" s="69" t="str">
        <f>VLOOKUP(A527,URS確認!$E:$F,2,FALSE)</f>
        <v>疑似洗錢樣態資料產生</v>
      </c>
      <c r="C527" s="316">
        <v>1</v>
      </c>
      <c r="D527" s="68" t="s">
        <v>2040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967</v>
      </c>
      <c r="B528" s="69" t="str">
        <f>VLOOKUP(A528,URS確認!$E:$F,2,FALSE)</f>
        <v>疑似洗錢交易合理性維護</v>
      </c>
      <c r="C528" s="316">
        <v>1</v>
      </c>
      <c r="D528" s="74" t="s">
        <v>2041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967</v>
      </c>
      <c r="B529" s="69" t="str">
        <f>VLOOKUP(A529,URS確認!$E:$F,2,FALSE)</f>
        <v>疑似洗錢交易合理性維護</v>
      </c>
      <c r="C529" s="316">
        <v>2</v>
      </c>
      <c r="D529" s="74" t="s">
        <v>2042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967</v>
      </c>
      <c r="B530" s="69" t="str">
        <f>VLOOKUP(A530,URS確認!$E:$F,2,FALSE)</f>
        <v>疑似洗錢交易合理性維護</v>
      </c>
      <c r="C530" s="316">
        <v>3</v>
      </c>
      <c r="D530" s="74" t="s">
        <v>2043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967</v>
      </c>
      <c r="B531" s="69" t="str">
        <f>VLOOKUP(A531,URS確認!$E:$F,2,FALSE)</f>
        <v>疑似洗錢交易合理性維護</v>
      </c>
      <c r="C531" s="316">
        <v>4</v>
      </c>
      <c r="D531" s="74" t="s">
        <v>2044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967</v>
      </c>
      <c r="B532" s="69" t="str">
        <f>VLOOKUP(A532,URS確認!$E:$F,2,FALSE)</f>
        <v>疑似洗錢交易合理性維護</v>
      </c>
      <c r="C532" s="316">
        <v>5</v>
      </c>
      <c r="D532" s="74" t="s">
        <v>2045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967</v>
      </c>
      <c r="B533" s="69" t="str">
        <f>VLOOKUP(A533,URS確認!$E:$F,2,FALSE)</f>
        <v>疑似洗錢交易合理性維護</v>
      </c>
      <c r="C533" s="316">
        <v>6</v>
      </c>
      <c r="D533" s="74" t="s">
        <v>2046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967</v>
      </c>
      <c r="B534" s="69" t="str">
        <f>VLOOKUP(A534,URS確認!$E:$F,2,FALSE)</f>
        <v>疑似洗錢交易合理性維護</v>
      </c>
      <c r="C534" s="316">
        <v>7</v>
      </c>
      <c r="D534" s="74" t="s">
        <v>2047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972</v>
      </c>
      <c r="B535" s="69" t="str">
        <f>VLOOKUP(A535,URS確認!$E:$F,2,FALSE)</f>
        <v>疑似洗錢交易訪談記錄維護</v>
      </c>
      <c r="C535" s="316">
        <v>1</v>
      </c>
      <c r="D535" s="74" t="s">
        <v>2048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972</v>
      </c>
      <c r="B536" s="69" t="str">
        <f>VLOOKUP(A536,URS確認!$E:$F,2,FALSE)</f>
        <v>疑似洗錢交易訪談記錄維護</v>
      </c>
      <c r="C536" s="316">
        <v>2</v>
      </c>
      <c r="D536" s="74" t="s">
        <v>2049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968</v>
      </c>
      <c r="B537" s="69" t="str">
        <f>VLOOKUP(A537,URS確認!$E:$F,2,FALSE)</f>
        <v>疑似洗錢交易訪談記錄查詢</v>
      </c>
      <c r="C537" s="316">
        <v>1</v>
      </c>
      <c r="D537" s="74" t="s">
        <v>2875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958</v>
      </c>
      <c r="B538" s="69" t="str">
        <f>VLOOKUP(A538,URS確認!$E:$F,2,FALSE)</f>
        <v>疑似洗錢資料變更查詢</v>
      </c>
      <c r="C538" s="316">
        <v>1</v>
      </c>
      <c r="D538" s="74" t="s">
        <v>2050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958</v>
      </c>
      <c r="B539" s="69" t="str">
        <f>VLOOKUP(A539,URS確認!$E:$F,2,FALSE)</f>
        <v>疑似洗錢資料變更查詢</v>
      </c>
      <c r="C539" s="316">
        <v>2</v>
      </c>
      <c r="D539" s="74" t="s">
        <v>2051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981</v>
      </c>
      <c r="B540" s="69" t="str">
        <f>VLOOKUP(A540,URS確認!$E:$F,2,FALSE)</f>
        <v>產生國稅局申報檢核檔</v>
      </c>
      <c r="C540" s="316">
        <v>1</v>
      </c>
      <c r="D540" s="74" t="s">
        <v>2052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981</v>
      </c>
      <c r="B541" s="69" t="str">
        <f>VLOOKUP(A541,URS確認!$E:$F,2,FALSE)</f>
        <v>產生國稅局申報檢核檔</v>
      </c>
      <c r="C541" s="316">
        <v>2</v>
      </c>
      <c r="D541" s="68" t="s">
        <v>2053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981</v>
      </c>
      <c r="B542" s="69" t="str">
        <f>VLOOKUP(A542,URS確認!$E:$F,2,FALSE)</f>
        <v>產生國稅局申報檢核檔</v>
      </c>
      <c r="C542" s="316">
        <v>3</v>
      </c>
      <c r="D542" s="68" t="s">
        <v>2054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976</v>
      </c>
      <c r="B543" s="69" t="str">
        <f>VLOOKUP(A543,URS確認!$E:$F,2,FALSE)</f>
        <v>國稅局申報檔查詢</v>
      </c>
      <c r="C543" s="316">
        <v>1</v>
      </c>
      <c r="D543" s="68" t="s">
        <v>2055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979</v>
      </c>
      <c r="B544" s="69" t="str">
        <f>VLOOKUP(A544,URS確認!$E:$F,2,FALSE)</f>
        <v>國稅局申報檔維護</v>
      </c>
      <c r="C544" s="316">
        <v>1</v>
      </c>
      <c r="D544" s="68" t="s">
        <v>2056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983</v>
      </c>
      <c r="B545" s="69" t="str">
        <f>VLOOKUP(A545,URS確認!$E:$F,2,FALSE)</f>
        <v>產生國稅局申報媒體檔</v>
      </c>
      <c r="C545" s="316">
        <v>1</v>
      </c>
      <c r="D545" s="68" t="s">
        <v>2057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983</v>
      </c>
      <c r="B546" s="69" t="str">
        <f>VLOOKUP(A546,URS確認!$E:$F,2,FALSE)</f>
        <v>產生國稅局申報媒體檔</v>
      </c>
      <c r="C546" s="316">
        <v>2</v>
      </c>
      <c r="D546" s="68" t="s">
        <v>2058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948</v>
      </c>
      <c r="B547" s="69" t="str">
        <f>VLOOKUP(A547,URS確認!$E:$F,2,FALSE)</f>
        <v>產製公務人員報送資料</v>
      </c>
      <c r="C547" s="316">
        <v>1</v>
      </c>
      <c r="D547" s="74" t="s">
        <v>2059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948</v>
      </c>
      <c r="B548" s="69" t="str">
        <f>VLOOKUP(A548,URS確認!$E:$F,2,FALSE)</f>
        <v>產製公務人員報送資料</v>
      </c>
      <c r="C548" s="316">
        <v>2</v>
      </c>
      <c r="D548" s="74" t="s">
        <v>2060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989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2061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998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2062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998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2063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1002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2064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1002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2065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1004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2066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1004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2067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1004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2068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1004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2069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1004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2070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1004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2071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1415</v>
      </c>
      <c r="B560" s="69" t="s">
        <v>2072</v>
      </c>
      <c r="C560" s="316">
        <v>1</v>
      </c>
      <c r="D560" s="74" t="s">
        <v>2073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816</v>
      </c>
      <c r="B561" s="69" t="str">
        <f>VLOOKUP(A561,URS確認!$E:$F,2,FALSE)</f>
        <v>領取清償證明作業</v>
      </c>
      <c r="C561" s="316">
        <v>1</v>
      </c>
      <c r="D561" s="74" t="s">
        <v>2074</v>
      </c>
      <c r="E561" s="71">
        <v>44505</v>
      </c>
      <c r="F561" s="71">
        <v>44533</v>
      </c>
      <c r="G561" s="71">
        <v>44539</v>
      </c>
      <c r="I561" s="316" t="str">
        <f>VLOOKUP(A561,URS確認!E:I,5,FALSE)</f>
        <v>余家興</v>
      </c>
    </row>
    <row r="562" spans="1:16" x14ac:dyDescent="0.4">
      <c r="A562" s="316" t="s">
        <v>1296</v>
      </c>
      <c r="B562" s="69" t="str">
        <f>VLOOKUP(A562,URS確認!$E:$F,2,FALSE)</f>
        <v>(574)更生款項統一收付結案通知資料</v>
      </c>
      <c r="C562" s="316">
        <v>1</v>
      </c>
      <c r="D562" s="68" t="s">
        <v>2075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2858</v>
      </c>
    </row>
    <row r="563" spans="1:16" x14ac:dyDescent="0.3">
      <c r="A563" s="316" t="s">
        <v>2076</v>
      </c>
      <c r="B563" s="69" t="s">
        <v>2077</v>
      </c>
      <c r="C563" s="316">
        <v>1</v>
      </c>
      <c r="D563" s="74" t="s">
        <v>2078</v>
      </c>
      <c r="E563" s="71">
        <v>44517</v>
      </c>
      <c r="F563" s="71">
        <v>44540</v>
      </c>
      <c r="I563" s="316" t="s">
        <v>146</v>
      </c>
      <c r="L563" s="316" t="s">
        <v>2858</v>
      </c>
    </row>
    <row r="564" spans="1:16" x14ac:dyDescent="0.3">
      <c r="A564" s="397" t="s">
        <v>2076</v>
      </c>
      <c r="B564" s="69" t="s">
        <v>2077</v>
      </c>
      <c r="C564" s="316">
        <v>2</v>
      </c>
      <c r="D564" s="74" t="s">
        <v>2079</v>
      </c>
      <c r="E564" s="71">
        <v>44517</v>
      </c>
      <c r="F564" s="71">
        <v>44540</v>
      </c>
      <c r="I564" s="316" t="s">
        <v>146</v>
      </c>
      <c r="L564" s="316" t="s">
        <v>2858</v>
      </c>
    </row>
    <row r="565" spans="1:16" x14ac:dyDescent="0.3">
      <c r="A565" s="397" t="s">
        <v>2076</v>
      </c>
      <c r="B565" s="69" t="s">
        <v>2077</v>
      </c>
      <c r="C565" s="316">
        <v>3</v>
      </c>
      <c r="D565" s="74" t="s">
        <v>2080</v>
      </c>
      <c r="E565" s="71">
        <v>44517</v>
      </c>
      <c r="F565" s="71">
        <v>44540</v>
      </c>
      <c r="I565" s="316" t="s">
        <v>146</v>
      </c>
      <c r="L565" s="316" t="s">
        <v>2858</v>
      </c>
    </row>
    <row r="566" spans="1:16" x14ac:dyDescent="0.3">
      <c r="A566" s="397" t="s">
        <v>2076</v>
      </c>
      <c r="B566" s="69" t="s">
        <v>2077</v>
      </c>
      <c r="C566" s="316">
        <v>4</v>
      </c>
      <c r="D566" s="74" t="s">
        <v>2081</v>
      </c>
      <c r="E566" s="71">
        <v>44517</v>
      </c>
      <c r="F566" s="71">
        <v>44540</v>
      </c>
      <c r="I566" s="316" t="s">
        <v>146</v>
      </c>
      <c r="L566" s="316" t="s">
        <v>2858</v>
      </c>
    </row>
    <row r="567" spans="1:16" ht="102" x14ac:dyDescent="0.3">
      <c r="A567" s="316" t="s">
        <v>2877</v>
      </c>
      <c r="B567" s="69" t="s">
        <v>2878</v>
      </c>
      <c r="D567" s="74" t="s">
        <v>3020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2890</v>
      </c>
      <c r="L567" s="316" t="s">
        <v>2858</v>
      </c>
    </row>
    <row r="568" spans="1:16" ht="51" x14ac:dyDescent="0.3">
      <c r="A568" s="471" t="s">
        <v>3017</v>
      </c>
      <c r="B568" s="69" t="s">
        <v>3018</v>
      </c>
      <c r="C568" s="471"/>
      <c r="D568" s="74" t="s">
        <v>3019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2890</v>
      </c>
      <c r="J568" s="471"/>
      <c r="K568" s="471"/>
      <c r="L568" s="471" t="s">
        <v>2858</v>
      </c>
      <c r="M568" s="471"/>
      <c r="N568" s="471"/>
      <c r="O568" s="471"/>
      <c r="P568" s="471"/>
    </row>
    <row r="569" spans="1:16" ht="85" x14ac:dyDescent="0.3">
      <c r="A569" s="316" t="s">
        <v>2880</v>
      </c>
      <c r="B569" s="69" t="s">
        <v>2881</v>
      </c>
      <c r="D569" s="74" t="s">
        <v>2888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2890</v>
      </c>
      <c r="M569" s="316" t="s">
        <v>2893</v>
      </c>
    </row>
    <row r="570" spans="1:16" x14ac:dyDescent="0.3">
      <c r="A570" s="316" t="s">
        <v>2882</v>
      </c>
      <c r="B570" s="69" t="s">
        <v>2883</v>
      </c>
      <c r="D570" s="74" t="s">
        <v>2884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2890</v>
      </c>
      <c r="L570" s="316" t="s">
        <v>2858</v>
      </c>
    </row>
    <row r="571" spans="1:16" x14ac:dyDescent="0.3">
      <c r="A571" s="316" t="s">
        <v>2885</v>
      </c>
      <c r="B571" s="69" t="s">
        <v>2867</v>
      </c>
      <c r="D571" s="74" t="s">
        <v>2886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2890</v>
      </c>
      <c r="L571" s="316" t="s">
        <v>2858</v>
      </c>
    </row>
    <row r="572" spans="1:16" x14ac:dyDescent="0.3">
      <c r="A572" s="316" t="s">
        <v>2889</v>
      </c>
      <c r="B572" s="69" t="s">
        <v>2894</v>
      </c>
      <c r="D572" s="74" t="s">
        <v>2887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2890</v>
      </c>
      <c r="L572" s="316" t="s">
        <v>2858</v>
      </c>
    </row>
    <row r="573" spans="1:16" x14ac:dyDescent="0.3">
      <c r="A573" s="496" t="s">
        <v>3060</v>
      </c>
      <c r="B573" s="69" t="s">
        <v>3061</v>
      </c>
      <c r="C573" s="496"/>
      <c r="D573" s="74" t="s">
        <v>3062</v>
      </c>
      <c r="E573" s="71">
        <v>44530</v>
      </c>
      <c r="F573" s="71">
        <v>44561</v>
      </c>
      <c r="H573" s="366"/>
      <c r="I573" s="496" t="s">
        <v>2890</v>
      </c>
      <c r="J573" s="496"/>
      <c r="K573" s="496"/>
      <c r="L573" s="496"/>
      <c r="M573" s="496" t="s">
        <v>2893</v>
      </c>
      <c r="N573" s="496"/>
      <c r="O573" s="496"/>
      <c r="P573" s="496"/>
    </row>
    <row r="574" spans="1:16" x14ac:dyDescent="0.3">
      <c r="A574" s="316" t="s">
        <v>2879</v>
      </c>
      <c r="B574" s="69" t="s">
        <v>2891</v>
      </c>
      <c r="D574" s="74" t="s">
        <v>2892</v>
      </c>
      <c r="E574" s="71">
        <v>44496</v>
      </c>
      <c r="F574" s="71">
        <v>44540</v>
      </c>
      <c r="G574" s="71">
        <v>44538</v>
      </c>
      <c r="H574" s="366">
        <v>44539</v>
      </c>
      <c r="I574" s="409" t="s">
        <v>2890</v>
      </c>
      <c r="L574" s="316" t="s">
        <v>2858</v>
      </c>
    </row>
    <row r="575" spans="1:16" x14ac:dyDescent="0.3">
      <c r="A575" s="410" t="s">
        <v>2895</v>
      </c>
      <c r="B575" s="69" t="s">
        <v>2896</v>
      </c>
      <c r="C575" s="410">
        <v>2</v>
      </c>
      <c r="D575" s="74" t="s">
        <v>2897</v>
      </c>
      <c r="E575" s="71">
        <v>44484</v>
      </c>
      <c r="F575" s="71">
        <v>44554</v>
      </c>
      <c r="H575" s="410"/>
      <c r="I575" s="410" t="s">
        <v>2898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2899</v>
      </c>
      <c r="B576" s="69" t="s">
        <v>2900</v>
      </c>
      <c r="C576" s="410">
        <v>1</v>
      </c>
      <c r="D576" s="74" t="s">
        <v>2901</v>
      </c>
      <c r="E576" s="71">
        <v>44455</v>
      </c>
      <c r="F576" s="71">
        <v>44554</v>
      </c>
      <c r="H576" s="410"/>
      <c r="I576" s="410" t="s">
        <v>2898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3021</v>
      </c>
      <c r="B577" s="69" t="s">
        <v>3022</v>
      </c>
      <c r="C577" s="471"/>
      <c r="D577" s="74" t="s">
        <v>3025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2890</v>
      </c>
      <c r="J577" s="471"/>
      <c r="K577" s="471"/>
      <c r="L577" s="471" t="s">
        <v>2858</v>
      </c>
      <c r="M577" s="471"/>
      <c r="N577" s="471"/>
      <c r="O577" s="471"/>
      <c r="P577" s="471"/>
    </row>
    <row r="578" spans="1:16" ht="68" x14ac:dyDescent="0.3">
      <c r="A578" s="471" t="s">
        <v>3023</v>
      </c>
      <c r="B578" s="69" t="s">
        <v>3024</v>
      </c>
      <c r="C578" s="471"/>
      <c r="D578" s="74" t="s">
        <v>3026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2890</v>
      </c>
      <c r="J578" s="471"/>
      <c r="K578" s="471"/>
      <c r="L578" s="471" t="s">
        <v>2858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2165</v>
      </c>
      <c r="B1" s="5" t="s">
        <v>2166</v>
      </c>
      <c r="C1" s="5" t="s">
        <v>2167</v>
      </c>
    </row>
    <row r="2" spans="1:3" x14ac:dyDescent="0.35">
      <c r="A2" s="260">
        <v>1</v>
      </c>
      <c r="B2" s="46" t="s">
        <v>2113</v>
      </c>
      <c r="C2" s="4" t="s">
        <v>2168</v>
      </c>
    </row>
    <row r="3" spans="1:3" x14ac:dyDescent="0.35">
      <c r="A3" s="260">
        <v>2</v>
      </c>
      <c r="B3" s="4" t="s">
        <v>2112</v>
      </c>
      <c r="C3" s="4" t="s">
        <v>377</v>
      </c>
    </row>
    <row r="4" spans="1:3" ht="45" customHeight="1" x14ac:dyDescent="0.35">
      <c r="A4" s="260">
        <v>3</v>
      </c>
      <c r="B4" s="46" t="s">
        <v>2169</v>
      </c>
      <c r="C4" s="4" t="s">
        <v>2170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1498</v>
      </c>
      <c r="B1" s="120" t="s">
        <v>2195</v>
      </c>
      <c r="C1" s="119" t="s">
        <v>2196</v>
      </c>
      <c r="D1" s="119" t="s">
        <v>1501</v>
      </c>
      <c r="E1" s="121" t="s">
        <v>2197</v>
      </c>
      <c r="F1" s="119" t="s">
        <v>2198</v>
      </c>
      <c r="G1" s="121" t="s">
        <v>2199</v>
      </c>
      <c r="H1" s="121" t="s">
        <v>2200</v>
      </c>
    </row>
    <row r="2" spans="1:8" s="98" customFormat="1" ht="33" customHeight="1" x14ac:dyDescent="0.3">
      <c r="A2" s="81">
        <v>44399</v>
      </c>
      <c r="B2" s="89">
        <v>1</v>
      </c>
      <c r="C2" s="78" t="s">
        <v>2082</v>
      </c>
      <c r="D2" s="89" t="s">
        <v>145</v>
      </c>
      <c r="E2" s="81">
        <v>44403</v>
      </c>
      <c r="F2" s="80" t="s">
        <v>2201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2083</v>
      </c>
      <c r="D3" s="89" t="s">
        <v>5</v>
      </c>
      <c r="E3" s="81">
        <v>44407</v>
      </c>
      <c r="F3" s="82" t="s">
        <v>2202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2084</v>
      </c>
      <c r="D4" s="89" t="s">
        <v>5</v>
      </c>
      <c r="E4" s="81">
        <v>44407</v>
      </c>
      <c r="F4" s="82" t="s">
        <v>2202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2085</v>
      </c>
      <c r="D5" s="89" t="s">
        <v>547</v>
      </c>
      <c r="E5" s="81">
        <v>44407</v>
      </c>
      <c r="F5" s="80" t="s">
        <v>2203</v>
      </c>
      <c r="G5" s="81">
        <v>44407</v>
      </c>
      <c r="H5" s="82" t="s">
        <v>2204</v>
      </c>
    </row>
    <row r="6" spans="1:8" s="98" customFormat="1" ht="34" customHeight="1" x14ac:dyDescent="0.3">
      <c r="A6" s="81">
        <v>44399</v>
      </c>
      <c r="B6" s="89">
        <v>2</v>
      </c>
      <c r="C6" s="78" t="s">
        <v>2086</v>
      </c>
      <c r="D6" s="89" t="s">
        <v>10</v>
      </c>
      <c r="E6" s="81">
        <v>44407</v>
      </c>
      <c r="F6" s="80" t="s">
        <v>2205</v>
      </c>
      <c r="G6" s="81">
        <v>44400</v>
      </c>
      <c r="H6" s="82" t="s">
        <v>2206</v>
      </c>
    </row>
    <row r="7" spans="1:8" s="98" customFormat="1" ht="33" customHeight="1" x14ac:dyDescent="0.3">
      <c r="A7" s="81">
        <v>44399</v>
      </c>
      <c r="B7" s="89">
        <v>3</v>
      </c>
      <c r="C7" s="78" t="s">
        <v>2087</v>
      </c>
      <c r="D7" s="89" t="s">
        <v>10</v>
      </c>
      <c r="E7" s="81">
        <v>44407</v>
      </c>
      <c r="F7" s="78" t="s">
        <v>2207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2088</v>
      </c>
      <c r="D8" s="89" t="s">
        <v>9</v>
      </c>
      <c r="E8" s="81">
        <v>44407</v>
      </c>
      <c r="F8" s="82" t="s">
        <v>2208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2089</v>
      </c>
      <c r="D9" s="89" t="s">
        <v>145</v>
      </c>
      <c r="E9" s="81">
        <v>44414</v>
      </c>
      <c r="F9" s="82"/>
      <c r="G9" s="81">
        <v>44481</v>
      </c>
      <c r="H9" s="82" t="s">
        <v>2204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1546</v>
      </c>
      <c r="D10" s="89" t="s">
        <v>145</v>
      </c>
      <c r="E10" s="81">
        <v>44414</v>
      </c>
      <c r="F10" s="78" t="s">
        <v>2209</v>
      </c>
      <c r="G10" s="81">
        <v>44413</v>
      </c>
      <c r="H10" s="82" t="s">
        <v>2204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1550</v>
      </c>
      <c r="D11" s="89" t="s">
        <v>325</v>
      </c>
      <c r="E11" s="81">
        <v>44414</v>
      </c>
      <c r="F11" s="82" t="s">
        <v>2210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2090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2091</v>
      </c>
      <c r="D13" s="89" t="s">
        <v>145</v>
      </c>
      <c r="E13" s="81">
        <v>44414</v>
      </c>
      <c r="F13" s="82" t="s">
        <v>2211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2092</v>
      </c>
      <c r="D14" s="89" t="s">
        <v>145</v>
      </c>
      <c r="E14" s="81">
        <v>44414</v>
      </c>
      <c r="F14" s="82" t="s">
        <v>2211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2093</v>
      </c>
      <c r="D15" s="89" t="s">
        <v>15</v>
      </c>
      <c r="E15" s="81">
        <v>44414</v>
      </c>
      <c r="F15" s="80" t="s">
        <v>2212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2094</v>
      </c>
      <c r="D16" s="89" t="s">
        <v>15</v>
      </c>
      <c r="E16" s="81">
        <v>44414</v>
      </c>
      <c r="F16" s="96" t="s">
        <v>2213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2095</v>
      </c>
      <c r="D17" s="89" t="s">
        <v>15</v>
      </c>
      <c r="E17" s="81">
        <v>44414</v>
      </c>
      <c r="F17" s="97" t="s">
        <v>2214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2096</v>
      </c>
      <c r="D18" s="89" t="s">
        <v>10</v>
      </c>
      <c r="E18" s="81">
        <v>44414</v>
      </c>
      <c r="F18" s="82" t="s">
        <v>2215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2097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2098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2099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2100</v>
      </c>
      <c r="D22" s="89" t="s">
        <v>9</v>
      </c>
      <c r="E22" s="81">
        <v>44419</v>
      </c>
      <c r="F22" s="82" t="s">
        <v>2216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2101</v>
      </c>
      <c r="D23" s="89" t="s">
        <v>246</v>
      </c>
      <c r="E23" s="81">
        <v>44419</v>
      </c>
      <c r="F23" s="96" t="s">
        <v>2217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2102</v>
      </c>
      <c r="D24" s="89" t="s">
        <v>9</v>
      </c>
      <c r="E24" s="81">
        <v>44419</v>
      </c>
      <c r="F24" s="78" t="s">
        <v>2218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2103</v>
      </c>
      <c r="D25" s="89" t="s">
        <v>9</v>
      </c>
      <c r="E25" s="79">
        <v>44421</v>
      </c>
      <c r="F25" s="96" t="s">
        <v>2219</v>
      </c>
      <c r="G25" s="79">
        <v>44420</v>
      </c>
      <c r="H25" s="82" t="s">
        <v>2220</v>
      </c>
    </row>
    <row r="26" spans="1:8" s="98" customFormat="1" x14ac:dyDescent="0.3">
      <c r="A26" s="81">
        <v>44404</v>
      </c>
      <c r="B26" s="89">
        <v>3</v>
      </c>
      <c r="C26" s="78" t="s">
        <v>2104</v>
      </c>
      <c r="D26" s="89" t="s">
        <v>15</v>
      </c>
      <c r="E26" s="81">
        <v>44421</v>
      </c>
      <c r="F26" s="97" t="s">
        <v>2221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2105</v>
      </c>
      <c r="D27" s="100" t="s">
        <v>246</v>
      </c>
      <c r="E27" s="79">
        <v>44421</v>
      </c>
      <c r="F27" s="96" t="s">
        <v>2222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2106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2107</v>
      </c>
      <c r="D29" s="89" t="s">
        <v>202</v>
      </c>
      <c r="E29" s="79">
        <v>44428</v>
      </c>
      <c r="F29" s="96" t="s">
        <v>2223</v>
      </c>
      <c r="G29" s="81">
        <v>44432</v>
      </c>
      <c r="H29" s="102" t="s">
        <v>2224</v>
      </c>
    </row>
    <row r="30" spans="1:8" s="98" customFormat="1" x14ac:dyDescent="0.3">
      <c r="A30" s="81">
        <v>44396</v>
      </c>
      <c r="B30" s="89">
        <v>1</v>
      </c>
      <c r="C30" s="78" t="s">
        <v>2108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2109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2110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2111</v>
      </c>
      <c r="D33" s="89" t="s">
        <v>15</v>
      </c>
      <c r="E33" s="81">
        <v>44439</v>
      </c>
      <c r="F33" s="96" t="s">
        <v>2225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2112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2113</v>
      </c>
      <c r="D35" s="89" t="s">
        <v>145</v>
      </c>
      <c r="E35" s="81" t="s">
        <v>2226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2114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2115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2116</v>
      </c>
      <c r="D38" s="316" t="s">
        <v>9</v>
      </c>
      <c r="E38" s="71">
        <v>44442</v>
      </c>
      <c r="F38" s="80" t="s">
        <v>2227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2117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2118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2119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2120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2121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2122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2123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2124</v>
      </c>
      <c r="D46" s="126" t="s">
        <v>2228</v>
      </c>
      <c r="E46" s="71">
        <v>44449</v>
      </c>
      <c r="F46" s="80" t="s">
        <v>2229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2125</v>
      </c>
      <c r="D47" s="126" t="s">
        <v>2228</v>
      </c>
      <c r="E47" s="71">
        <v>44449</v>
      </c>
      <c r="F47" s="80" t="s">
        <v>2230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2126</v>
      </c>
      <c r="D48" s="316" t="s">
        <v>5</v>
      </c>
      <c r="E48" s="71">
        <v>44469</v>
      </c>
      <c r="F48" s="80"/>
      <c r="I48" s="82" t="s">
        <v>2231</v>
      </c>
    </row>
    <row r="49" spans="1:8" x14ac:dyDescent="0.3">
      <c r="A49" s="71">
        <v>44438</v>
      </c>
      <c r="B49" s="316">
        <v>4</v>
      </c>
      <c r="C49" s="74" t="s">
        <v>2127</v>
      </c>
      <c r="D49" s="316" t="s">
        <v>9</v>
      </c>
      <c r="E49" s="71">
        <v>44449</v>
      </c>
      <c r="F49" s="80" t="s">
        <v>2232</v>
      </c>
    </row>
    <row r="50" spans="1:8" x14ac:dyDescent="0.3">
      <c r="A50" s="71">
        <v>44439</v>
      </c>
      <c r="B50" s="316">
        <v>1</v>
      </c>
      <c r="C50" s="78" t="s">
        <v>2128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2129</v>
      </c>
      <c r="D51" s="126" t="s">
        <v>2233</v>
      </c>
      <c r="E51" s="71">
        <v>44449</v>
      </c>
      <c r="F51" s="80" t="s">
        <v>2234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2130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2131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2132</v>
      </c>
      <c r="D54" s="159" t="s">
        <v>2235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2133</v>
      </c>
      <c r="D55" s="89" t="s">
        <v>24</v>
      </c>
      <c r="E55" s="71">
        <v>44466</v>
      </c>
      <c r="F55" s="78" t="s">
        <v>2236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2134</v>
      </c>
      <c r="D56" s="316" t="s">
        <v>10</v>
      </c>
      <c r="E56" s="71">
        <v>44466</v>
      </c>
      <c r="F56" s="82" t="s">
        <v>2237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2135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2136</v>
      </c>
      <c r="D58" s="89" t="s">
        <v>25</v>
      </c>
      <c r="E58" s="81">
        <v>44467</v>
      </c>
      <c r="F58" s="82" t="s">
        <v>2238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2137</v>
      </c>
      <c r="D59" s="89" t="s">
        <v>25</v>
      </c>
      <c r="E59" s="81">
        <v>44469</v>
      </c>
      <c r="F59" s="82" t="s">
        <v>2239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2138</v>
      </c>
      <c r="D60" s="89" t="s">
        <v>7</v>
      </c>
      <c r="E60" s="81">
        <v>44469</v>
      </c>
      <c r="F60" s="82" t="s">
        <v>2239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2139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2140</v>
      </c>
      <c r="D62" s="126" t="s">
        <v>2240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2141</v>
      </c>
      <c r="D63" s="126" t="s">
        <v>23</v>
      </c>
      <c r="E63" s="81">
        <v>44487</v>
      </c>
      <c r="F63" s="82" t="s">
        <v>2241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2142</v>
      </c>
      <c r="D64" s="126" t="s">
        <v>22</v>
      </c>
      <c r="E64" s="71">
        <v>44498</v>
      </c>
      <c r="F64" s="101" t="s">
        <v>2242</v>
      </c>
    </row>
    <row r="65" spans="1:7" ht="71.25" customHeight="1" x14ac:dyDescent="0.3">
      <c r="A65" s="71">
        <v>44487</v>
      </c>
      <c r="B65" s="316">
        <v>1</v>
      </c>
      <c r="C65" s="78" t="s">
        <v>2143</v>
      </c>
      <c r="D65" s="89" t="s">
        <v>14</v>
      </c>
      <c r="E65" s="81">
        <v>44487</v>
      </c>
      <c r="F65" s="234" t="s">
        <v>2243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2144</v>
      </c>
      <c r="D66" s="316" t="s">
        <v>24</v>
      </c>
      <c r="E66" s="71">
        <v>44491</v>
      </c>
      <c r="F66" s="78" t="s">
        <v>2244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2145</v>
      </c>
      <c r="D67" s="316" t="s">
        <v>24</v>
      </c>
      <c r="E67" s="71">
        <v>44491</v>
      </c>
      <c r="F67" s="78" t="s">
        <v>2245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2146</v>
      </c>
      <c r="D68" s="89" t="s">
        <v>8</v>
      </c>
      <c r="E68" s="71">
        <v>44491</v>
      </c>
      <c r="F68" s="78" t="s">
        <v>2246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2147</v>
      </c>
      <c r="D69" s="89" t="s">
        <v>24</v>
      </c>
      <c r="E69" s="71">
        <v>44491</v>
      </c>
      <c r="F69" s="78" t="s">
        <v>2247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2148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2149</v>
      </c>
      <c r="D71" s="89" t="s">
        <v>14</v>
      </c>
      <c r="E71" s="81">
        <v>44495</v>
      </c>
      <c r="F71" s="234" t="s">
        <v>2248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2150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2151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2152</v>
      </c>
      <c r="D74" s="316" t="s">
        <v>202</v>
      </c>
      <c r="E74" s="71">
        <v>44494</v>
      </c>
      <c r="F74" s="78" t="s">
        <v>2249</v>
      </c>
    </row>
    <row r="75" spans="1:7" ht="33" customHeight="1" x14ac:dyDescent="0.3">
      <c r="A75" s="71">
        <v>44494</v>
      </c>
      <c r="B75" s="316">
        <v>1</v>
      </c>
      <c r="C75" s="78" t="s">
        <v>2153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2154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2155</v>
      </c>
      <c r="D77" s="316" t="s">
        <v>2250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2156</v>
      </c>
      <c r="D78" s="89" t="s">
        <v>25</v>
      </c>
      <c r="E78" s="81">
        <v>44526</v>
      </c>
      <c r="F78" s="78" t="s">
        <v>2251</v>
      </c>
    </row>
    <row r="79" spans="1:7" x14ac:dyDescent="0.3">
      <c r="A79" s="71">
        <v>44496</v>
      </c>
      <c r="B79" s="89">
        <v>2</v>
      </c>
      <c r="C79" s="78" t="s">
        <v>2157</v>
      </c>
      <c r="D79" s="89" t="s">
        <v>7</v>
      </c>
      <c r="E79" s="81" t="s">
        <v>2252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2158</v>
      </c>
      <c r="D80" s="89" t="s">
        <v>28</v>
      </c>
      <c r="E80" s="81">
        <v>44505</v>
      </c>
      <c r="F80" s="78" t="s">
        <v>2253</v>
      </c>
    </row>
    <row r="81" spans="1:6" ht="33" customHeight="1" x14ac:dyDescent="0.3">
      <c r="A81" s="81">
        <v>44503</v>
      </c>
      <c r="B81" s="89">
        <v>2</v>
      </c>
      <c r="C81" s="78" t="s">
        <v>2159</v>
      </c>
      <c r="D81" s="89" t="s">
        <v>28</v>
      </c>
      <c r="E81" s="81">
        <v>44505</v>
      </c>
      <c r="F81" s="78" t="s">
        <v>2254</v>
      </c>
    </row>
    <row r="82" spans="1:6" x14ac:dyDescent="0.3">
      <c r="A82" s="81">
        <v>44503</v>
      </c>
      <c r="B82" s="89">
        <v>3</v>
      </c>
      <c r="C82" s="78" t="s">
        <v>2160</v>
      </c>
      <c r="D82" s="89" t="s">
        <v>146</v>
      </c>
      <c r="F82" s="82" t="s">
        <v>2255</v>
      </c>
    </row>
    <row r="83" spans="1:6" x14ac:dyDescent="0.3">
      <c r="A83" s="81">
        <v>44504</v>
      </c>
      <c r="B83" s="89">
        <v>1</v>
      </c>
      <c r="C83" s="78" t="s">
        <v>2161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2162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2256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2257</v>
      </c>
      <c r="D86" s="89" t="s">
        <v>24</v>
      </c>
      <c r="E86" s="81">
        <v>44498</v>
      </c>
      <c r="F86" s="82" t="s">
        <v>2210</v>
      </c>
    </row>
    <row r="87" spans="1:6" x14ac:dyDescent="0.3">
      <c r="B87" s="89">
        <v>2</v>
      </c>
      <c r="C87" s="78" t="s">
        <v>2258</v>
      </c>
      <c r="D87" s="89" t="s">
        <v>24</v>
      </c>
      <c r="E87" s="81">
        <v>44498</v>
      </c>
      <c r="F87" s="82" t="s">
        <v>2210</v>
      </c>
    </row>
    <row r="88" spans="1:6" ht="34" customHeight="1" x14ac:dyDescent="0.3">
      <c r="B88" s="89">
        <v>1</v>
      </c>
      <c r="C88" s="78" t="s">
        <v>2259</v>
      </c>
      <c r="D88" s="159" t="s">
        <v>2235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2855</v>
      </c>
    </row>
    <row r="3" spans="1:7" x14ac:dyDescent="0.3">
      <c r="A3" s="294" t="s">
        <v>1026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1513</v>
      </c>
      <c r="E3"/>
      <c r="F3" t="e">
        <f>MID(M10,FIND("L",M10),5)</f>
        <v>#VALUE!</v>
      </c>
      <c r="G3" t="s">
        <v>2082</v>
      </c>
    </row>
    <row r="4" spans="1:7" x14ac:dyDescent="0.3">
      <c r="A4" s="294" t="s">
        <v>1031</v>
      </c>
      <c r="B4" t="str">
        <f t="shared" si="0"/>
        <v>連結</v>
      </c>
      <c r="C4" s="367" t="str">
        <f t="shared" si="1"/>
        <v>L6082</v>
      </c>
      <c r="D4" t="s">
        <v>1515</v>
      </c>
      <c r="F4" t="str">
        <f t="shared" ref="F4:F34" si="2">MID(G4,FIND("L",G4),5)</f>
        <v>L6083</v>
      </c>
      <c r="G4" t="s">
        <v>2083</v>
      </c>
    </row>
    <row r="5" spans="1:7" x14ac:dyDescent="0.3">
      <c r="A5" s="294" t="s">
        <v>1034</v>
      </c>
      <c r="B5" t="e">
        <f t="shared" si="0"/>
        <v>#VALUE!</v>
      </c>
      <c r="C5" s="367" t="str">
        <f t="shared" si="1"/>
        <v>L6041</v>
      </c>
      <c r="D5" t="s">
        <v>1523</v>
      </c>
      <c r="F5" t="str">
        <f t="shared" si="2"/>
        <v>L6753</v>
      </c>
      <c r="G5" t="s">
        <v>2084</v>
      </c>
    </row>
    <row r="6" spans="1:7" x14ac:dyDescent="0.3">
      <c r="A6" s="294" t="s">
        <v>1036</v>
      </c>
      <c r="B6" t="e">
        <f t="shared" si="0"/>
        <v>#VALUE!</v>
      </c>
      <c r="C6" s="367" t="str">
        <f t="shared" si="1"/>
        <v>L5022</v>
      </c>
      <c r="D6" t="s">
        <v>1536</v>
      </c>
      <c r="F6" t="str">
        <f t="shared" si="2"/>
        <v>L6754</v>
      </c>
      <c r="G6" t="s">
        <v>2085</v>
      </c>
    </row>
    <row r="7" spans="1:7" x14ac:dyDescent="0.3">
      <c r="A7" s="294" t="s">
        <v>1038</v>
      </c>
      <c r="B7" t="e">
        <f t="shared" si="0"/>
        <v>#VALUE!</v>
      </c>
      <c r="C7" s="367" t="str">
        <f t="shared" si="1"/>
        <v>L6503</v>
      </c>
      <c r="D7" t="s">
        <v>1537</v>
      </c>
      <c r="F7" t="str">
        <f t="shared" si="2"/>
        <v>L1101</v>
      </c>
      <c r="G7" t="s">
        <v>2086</v>
      </c>
    </row>
    <row r="8" spans="1:7" x14ac:dyDescent="0.3">
      <c r="A8" s="294" t="s">
        <v>1046</v>
      </c>
      <c r="B8" t="e">
        <f t="shared" si="0"/>
        <v>#VALUE!</v>
      </c>
      <c r="C8" s="367" t="str">
        <f t="shared" si="1"/>
        <v>L5051</v>
      </c>
      <c r="D8" t="s">
        <v>1558</v>
      </c>
      <c r="F8" t="str">
        <f t="shared" si="2"/>
        <v>L1101</v>
      </c>
      <c r="G8" t="s">
        <v>2087</v>
      </c>
    </row>
    <row r="9" spans="1:7" x14ac:dyDescent="0.3">
      <c r="A9" s="294" t="s">
        <v>1040</v>
      </c>
      <c r="B9" t="e">
        <f t="shared" si="0"/>
        <v>#VALUE!</v>
      </c>
      <c r="C9" s="367" t="str">
        <f t="shared" si="1"/>
        <v>L5052</v>
      </c>
      <c r="D9" t="s">
        <v>1560</v>
      </c>
      <c r="F9" t="e">
        <f t="shared" si="2"/>
        <v>#VALUE!</v>
      </c>
      <c r="G9" t="s">
        <v>2088</v>
      </c>
    </row>
    <row r="10" spans="1:7" x14ac:dyDescent="0.3">
      <c r="A10" s="294" t="s">
        <v>1042</v>
      </c>
      <c r="B10" t="e">
        <f t="shared" si="0"/>
        <v>#VALUE!</v>
      </c>
      <c r="C10" s="367" t="str">
        <f t="shared" si="1"/>
        <v>L1001</v>
      </c>
      <c r="D10" t="s">
        <v>1567</v>
      </c>
      <c r="F10" t="str">
        <f t="shared" si="2"/>
        <v>L2111</v>
      </c>
      <c r="G10" t="s">
        <v>2089</v>
      </c>
    </row>
    <row r="11" spans="1:7" x14ac:dyDescent="0.3">
      <c r="A11" s="294" t="s">
        <v>1048</v>
      </c>
      <c r="B11" t="e">
        <f t="shared" si="0"/>
        <v>#VALUE!</v>
      </c>
      <c r="C11" s="367" t="str">
        <f t="shared" si="1"/>
        <v>L1109</v>
      </c>
      <c r="D11" t="s">
        <v>1579</v>
      </c>
      <c r="F11" t="str">
        <f t="shared" si="2"/>
        <v>L功能,待</v>
      </c>
      <c r="G11" t="s">
        <v>1546</v>
      </c>
    </row>
    <row r="12" spans="1:7" x14ac:dyDescent="0.3">
      <c r="A12" s="294" t="s">
        <v>1052</v>
      </c>
      <c r="B12" t="str">
        <f t="shared" si="0"/>
        <v>連結</v>
      </c>
      <c r="C12" s="367" t="str">
        <f t="shared" si="1"/>
        <v>L1105</v>
      </c>
      <c r="D12" t="s">
        <v>1580</v>
      </c>
      <c r="F12" t="e">
        <f t="shared" si="2"/>
        <v>#VALUE!</v>
      </c>
      <c r="G12" t="s">
        <v>1550</v>
      </c>
    </row>
    <row r="13" spans="1:7" x14ac:dyDescent="0.3">
      <c r="A13" s="294" t="s">
        <v>1064</v>
      </c>
      <c r="B13" t="e">
        <f t="shared" si="0"/>
        <v>#VALUE!</v>
      </c>
      <c r="C13" s="367" t="str">
        <f t="shared" si="1"/>
        <v>L1101</v>
      </c>
      <c r="D13" t="s">
        <v>1584</v>
      </c>
      <c r="F13" t="str">
        <f t="shared" si="2"/>
        <v>L2111</v>
      </c>
      <c r="G13" t="s">
        <v>2090</v>
      </c>
    </row>
    <row r="14" spans="1:7" x14ac:dyDescent="0.3">
      <c r="A14" s="294" t="s">
        <v>1068</v>
      </c>
      <c r="B14" t="e">
        <f t="shared" si="0"/>
        <v>#VALUE!</v>
      </c>
      <c r="C14" s="367" t="str">
        <f t="shared" si="1"/>
        <v>L1101</v>
      </c>
      <c r="D14" t="s">
        <v>1586</v>
      </c>
      <c r="F14" t="str">
        <f t="shared" si="2"/>
        <v>L5951</v>
      </c>
      <c r="G14" t="s">
        <v>2091</v>
      </c>
    </row>
    <row r="15" spans="1:7" x14ac:dyDescent="0.3">
      <c r="A15" s="294" t="s">
        <v>1070</v>
      </c>
      <c r="B15" t="e">
        <f t="shared" si="0"/>
        <v>#VALUE!</v>
      </c>
      <c r="C15" s="367" t="str">
        <f t="shared" si="1"/>
        <v>L1101</v>
      </c>
      <c r="D15" t="s">
        <v>1587</v>
      </c>
      <c r="F15" t="str">
        <f t="shared" si="2"/>
        <v>L5952</v>
      </c>
      <c r="G15" t="s">
        <v>2092</v>
      </c>
    </row>
    <row r="16" spans="1:7" x14ac:dyDescent="0.3">
      <c r="A16" s="294" t="s">
        <v>1056</v>
      </c>
      <c r="B16" t="e">
        <f t="shared" si="0"/>
        <v>#VALUE!</v>
      </c>
      <c r="C16" s="367" t="str">
        <f t="shared" si="1"/>
        <v>L2017</v>
      </c>
      <c r="D16" t="s">
        <v>1591</v>
      </c>
      <c r="F16" t="e">
        <f t="shared" si="2"/>
        <v>#VALUE!</v>
      </c>
      <c r="G16" t="s">
        <v>2093</v>
      </c>
    </row>
    <row r="17" spans="1:7" x14ac:dyDescent="0.3">
      <c r="A17" s="294" t="s">
        <v>1058</v>
      </c>
      <c r="B17" t="e">
        <f t="shared" si="0"/>
        <v>#VALUE!</v>
      </c>
      <c r="C17" s="367" t="str">
        <f t="shared" si="1"/>
        <v>L6608</v>
      </c>
      <c r="D17" t="s">
        <v>1597</v>
      </c>
      <c r="F17" t="str">
        <f t="shared" si="2"/>
        <v>L1105</v>
      </c>
      <c r="G17" t="s">
        <v>2094</v>
      </c>
    </row>
    <row r="18" spans="1:7" x14ac:dyDescent="0.3">
      <c r="A18" s="294" t="s">
        <v>1060</v>
      </c>
      <c r="B18" t="e">
        <f t="shared" si="0"/>
        <v>#VALUE!</v>
      </c>
      <c r="C18" s="367" t="str">
        <f t="shared" si="1"/>
        <v>LOAN於</v>
      </c>
      <c r="D18" t="s">
        <v>1601</v>
      </c>
      <c r="F18" t="e">
        <f t="shared" si="2"/>
        <v>#VALUE!</v>
      </c>
      <c r="G18" t="s">
        <v>2095</v>
      </c>
    </row>
    <row r="19" spans="1:7" x14ac:dyDescent="0.3">
      <c r="A19" s="294" t="s">
        <v>1097</v>
      </c>
      <c r="B19" t="e">
        <f t="shared" si="0"/>
        <v>#VALUE!</v>
      </c>
      <c r="C19" s="367" t="str">
        <f t="shared" si="1"/>
        <v>L1109</v>
      </c>
      <c r="D19" t="s">
        <v>1607</v>
      </c>
      <c r="F19" t="str">
        <f t="shared" si="2"/>
        <v>LOAN作</v>
      </c>
      <c r="G19" t="s">
        <v>2096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1609</v>
      </c>
      <c r="F20" t="str">
        <f t="shared" si="2"/>
        <v>L2801</v>
      </c>
      <c r="G20" t="s">
        <v>2097</v>
      </c>
    </row>
    <row r="21" spans="1:7" x14ac:dyDescent="0.3">
      <c r="A21" s="294" t="s">
        <v>1463</v>
      </c>
      <c r="B21" t="e">
        <f t="shared" si="0"/>
        <v>#VALUE!</v>
      </c>
      <c r="C21" s="367" t="str">
        <f t="shared" si="1"/>
        <v>L1102</v>
      </c>
      <c r="D21" t="s">
        <v>1610</v>
      </c>
      <c r="F21" t="str">
        <f t="shared" si="2"/>
        <v>LOAN亦</v>
      </c>
      <c r="G21" t="s">
        <v>2098</v>
      </c>
    </row>
    <row r="22" spans="1:7" x14ac:dyDescent="0.3">
      <c r="A22" s="294" t="s">
        <v>1466</v>
      </c>
      <c r="B22" t="e">
        <f t="shared" si="0"/>
        <v>#VALUE!</v>
      </c>
      <c r="C22" s="367" t="str">
        <f t="shared" si="1"/>
        <v>L1102</v>
      </c>
      <c r="D22" t="s">
        <v>1611</v>
      </c>
      <c r="F22" t="str">
        <f t="shared" si="2"/>
        <v>L範例</v>
      </c>
      <c r="G22" t="s">
        <v>2099</v>
      </c>
    </row>
    <row r="23" spans="1:7" x14ac:dyDescent="0.3">
      <c r="A23" s="294" t="s">
        <v>1561</v>
      </c>
      <c r="B23" t="e">
        <f t="shared" si="0"/>
        <v>#VALUE!</v>
      </c>
      <c r="C23" s="367" t="str">
        <f t="shared" si="1"/>
        <v>L1102</v>
      </c>
      <c r="D23" t="s">
        <v>1612</v>
      </c>
      <c r="F23" t="e">
        <f t="shared" si="2"/>
        <v>#VALUE!</v>
      </c>
      <c r="G23" t="s">
        <v>2100</v>
      </c>
    </row>
    <row r="24" spans="1:7" x14ac:dyDescent="0.3">
      <c r="A24" s="294" t="s">
        <v>1565</v>
      </c>
      <c r="B24" t="e">
        <f t="shared" si="0"/>
        <v>#VALUE!</v>
      </c>
      <c r="C24" s="367" t="str">
        <f t="shared" si="1"/>
        <v>L2306</v>
      </c>
      <c r="D24" t="s">
        <v>1614</v>
      </c>
      <c r="F24" t="str">
        <f t="shared" si="2"/>
        <v>L2801</v>
      </c>
      <c r="G24" t="s">
        <v>2101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1615</v>
      </c>
      <c r="F25" t="e">
        <f t="shared" si="2"/>
        <v>#VALUE!</v>
      </c>
      <c r="G25" t="s">
        <v>2102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1616</v>
      </c>
      <c r="F26" t="str">
        <f t="shared" si="2"/>
        <v>L1105</v>
      </c>
      <c r="G26" t="s">
        <v>2103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1631</v>
      </c>
      <c r="F27" t="e">
        <f t="shared" si="2"/>
        <v>#VALUE!</v>
      </c>
      <c r="G27" t="s">
        <v>2104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1635</v>
      </c>
      <c r="F28" t="e">
        <f t="shared" si="2"/>
        <v>#VALUE!</v>
      </c>
      <c r="G28" t="s">
        <v>2105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1637</v>
      </c>
      <c r="F29" t="e">
        <f t="shared" si="2"/>
        <v>#VALUE!</v>
      </c>
      <c r="G29" t="s">
        <v>2106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1641</v>
      </c>
      <c r="F30" t="e">
        <f t="shared" si="2"/>
        <v>#VALUE!</v>
      </c>
      <c r="G30" t="s">
        <v>2107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1644</v>
      </c>
      <c r="F31" t="e">
        <f t="shared" si="2"/>
        <v>#VALUE!</v>
      </c>
      <c r="G31" t="s">
        <v>2108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1650</v>
      </c>
      <c r="F32" t="str">
        <f t="shared" si="2"/>
        <v>L5500</v>
      </c>
      <c r="G32" t="s">
        <v>2109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1657</v>
      </c>
      <c r="F33" t="e">
        <f t="shared" si="2"/>
        <v>#VALUE!</v>
      </c>
      <c r="G33" t="s">
        <v>2110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1663</v>
      </c>
      <c r="F34" t="str">
        <f t="shared" si="2"/>
        <v>L2111</v>
      </c>
      <c r="G34" t="s">
        <v>2111</v>
      </c>
    </row>
    <row r="35" spans="1:7" x14ac:dyDescent="0.3">
      <c r="A35" s="294" t="s">
        <v>1437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1670</v>
      </c>
      <c r="F35" t="str">
        <f t="shared" ref="F35:F66" si="5">MID(G35,FIND("L",G35),5)</f>
        <v>L3701</v>
      </c>
      <c r="G35" t="s">
        <v>2112</v>
      </c>
    </row>
    <row r="36" spans="1:7" x14ac:dyDescent="0.3">
      <c r="A36" s="294" t="s">
        <v>1617</v>
      </c>
      <c r="B36" t="e">
        <f t="shared" si="3"/>
        <v>#VALUE!</v>
      </c>
      <c r="C36" s="367" t="str">
        <f t="shared" si="4"/>
        <v>L2801</v>
      </c>
      <c r="D36" t="s">
        <v>1676</v>
      </c>
      <c r="F36" t="str">
        <f t="shared" si="5"/>
        <v>L2154</v>
      </c>
      <c r="G36" t="s">
        <v>2113</v>
      </c>
    </row>
    <row r="37" spans="1:7" x14ac:dyDescent="0.3">
      <c r="A37" s="294" t="s">
        <v>858</v>
      </c>
      <c r="B37" t="e">
        <f t="shared" si="3"/>
        <v>#VALUE!</v>
      </c>
      <c r="C37" s="367" t="str">
        <f t="shared" si="4"/>
        <v>L1101</v>
      </c>
      <c r="D37" t="s">
        <v>1684</v>
      </c>
      <c r="F37" t="str">
        <f t="shared" si="5"/>
        <v>L2111</v>
      </c>
      <c r="G37" t="s">
        <v>2114</v>
      </c>
    </row>
    <row r="38" spans="1:7" x14ac:dyDescent="0.3">
      <c r="A38" s="294" t="s">
        <v>860</v>
      </c>
      <c r="B38" t="str">
        <f t="shared" si="3"/>
        <v>連結</v>
      </c>
      <c r="C38" s="367" t="str">
        <f t="shared" si="4"/>
        <v>LOAN共</v>
      </c>
      <c r="D38" t="s">
        <v>1688</v>
      </c>
      <c r="F38" t="str">
        <f t="shared" si="5"/>
        <v>L2221</v>
      </c>
      <c r="G38" t="s">
        <v>2115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1689</v>
      </c>
      <c r="F39" t="str">
        <f t="shared" si="5"/>
        <v>L表,供整</v>
      </c>
      <c r="G39" t="s">
        <v>2116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1691</v>
      </c>
      <c r="F40" t="e">
        <f t="shared" si="5"/>
        <v>#VALUE!</v>
      </c>
      <c r="G40" t="s">
        <v>2117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1692</v>
      </c>
      <c r="F41" t="e">
        <f t="shared" si="5"/>
        <v>#VALUE!</v>
      </c>
      <c r="G41" t="s">
        <v>2118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1695</v>
      </c>
      <c r="F42" t="str">
        <f t="shared" si="5"/>
        <v>L2038</v>
      </c>
      <c r="G42" t="s">
        <v>2119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1697</v>
      </c>
      <c r="F43" t="str">
        <f t="shared" si="5"/>
        <v>L2221</v>
      </c>
      <c r="G43" t="s">
        <v>2120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1702</v>
      </c>
      <c r="F44" t="e">
        <f t="shared" si="5"/>
        <v>#VALUE!</v>
      </c>
      <c r="G44" t="s">
        <v>2121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1705</v>
      </c>
      <c r="F45" t="e">
        <f t="shared" si="5"/>
        <v>#VALUE!</v>
      </c>
      <c r="G45" t="s">
        <v>2122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1706</v>
      </c>
      <c r="F46" t="e">
        <f t="shared" si="5"/>
        <v>#VALUE!</v>
      </c>
      <c r="G46" t="s">
        <v>2123</v>
      </c>
    </row>
    <row r="47" spans="1:7" x14ac:dyDescent="0.3">
      <c r="A47" s="294" t="s">
        <v>1426</v>
      </c>
      <c r="B47" t="e">
        <f t="shared" si="3"/>
        <v>#VALUE!</v>
      </c>
      <c r="C47" s="367" t="str">
        <f t="shared" si="4"/>
        <v>L2911</v>
      </c>
      <c r="D47" t="s">
        <v>1707</v>
      </c>
      <c r="F47" t="e">
        <f t="shared" si="5"/>
        <v>#VALUE!</v>
      </c>
      <c r="G47" t="s">
        <v>2124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1708</v>
      </c>
      <c r="F48" t="e">
        <f t="shared" si="5"/>
        <v>#VALUE!</v>
      </c>
      <c r="G48" t="s">
        <v>2125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1710</v>
      </c>
      <c r="F49" t="e">
        <f t="shared" si="5"/>
        <v>#VALUE!</v>
      </c>
      <c r="G49" t="s">
        <v>2126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1711</v>
      </c>
      <c r="F50" t="e">
        <f t="shared" si="5"/>
        <v>#VALUE!</v>
      </c>
      <c r="G50" t="s">
        <v>2127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1712</v>
      </c>
      <c r="F51" t="str">
        <f t="shared" si="5"/>
        <v>L3005</v>
      </c>
      <c r="G51" t="s">
        <v>2128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1713</v>
      </c>
      <c r="F52" t="e">
        <f t="shared" si="5"/>
        <v>#VALUE!</v>
      </c>
      <c r="G52" t="s">
        <v>2129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1713</v>
      </c>
      <c r="F53" t="str">
        <f t="shared" si="5"/>
        <v>L3220</v>
      </c>
      <c r="G53" t="s">
        <v>2130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1714</v>
      </c>
      <c r="F54" t="e">
        <f t="shared" si="5"/>
        <v>#VALUE!</v>
      </c>
      <c r="G54" t="s">
        <v>2131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1721</v>
      </c>
      <c r="F55" t="e">
        <f t="shared" si="5"/>
        <v>#VALUE!</v>
      </c>
      <c r="G55" t="s">
        <v>2132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1726</v>
      </c>
      <c r="F56" t="e">
        <f t="shared" si="5"/>
        <v>#VALUE!</v>
      </c>
      <c r="G56" t="s">
        <v>2133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1730</v>
      </c>
      <c r="F57" t="e">
        <f t="shared" si="5"/>
        <v>#VALUE!</v>
      </c>
      <c r="G57" t="s">
        <v>2134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1732</v>
      </c>
      <c r="F58" t="e">
        <f t="shared" si="5"/>
        <v>#VALUE!</v>
      </c>
      <c r="G58" t="s">
        <v>2135</v>
      </c>
    </row>
    <row r="59" spans="1:7" x14ac:dyDescent="0.3">
      <c r="A59" s="294" t="s">
        <v>1448</v>
      </c>
      <c r="B59" t="e">
        <f t="shared" si="3"/>
        <v>#VALUE!</v>
      </c>
      <c r="C59" s="367" t="str">
        <f t="shared" si="4"/>
        <v>L1905</v>
      </c>
      <c r="D59" t="s">
        <v>1737</v>
      </c>
      <c r="F59" t="str">
        <f t="shared" si="5"/>
        <v>L5075</v>
      </c>
      <c r="G59" t="s">
        <v>2136</v>
      </c>
    </row>
    <row r="60" spans="1:7" x14ac:dyDescent="0.3">
      <c r="A60" s="294" t="s">
        <v>1451</v>
      </c>
      <c r="B60" t="e">
        <f t="shared" si="3"/>
        <v>#VALUE!</v>
      </c>
      <c r="C60" s="367" t="e">
        <f t="shared" si="4"/>
        <v>#VALUE!</v>
      </c>
      <c r="D60" t="s">
        <v>1755</v>
      </c>
      <c r="F60" t="str">
        <f t="shared" si="5"/>
        <v>L597A</v>
      </c>
      <c r="G60" t="s">
        <v>2137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1756</v>
      </c>
      <c r="F61" t="e">
        <f t="shared" si="5"/>
        <v>#VALUE!</v>
      </c>
      <c r="G61" t="s">
        <v>2138</v>
      </c>
    </row>
    <row r="62" spans="1:7" x14ac:dyDescent="0.3">
      <c r="A62" s="294" t="s">
        <v>1456</v>
      </c>
      <c r="B62" t="e">
        <f t="shared" si="3"/>
        <v>#VALUE!</v>
      </c>
      <c r="C62" s="367" t="str">
        <f t="shared" si="4"/>
        <v>L檢核結果</v>
      </c>
      <c r="D62" t="s">
        <v>1764</v>
      </c>
      <c r="F62" t="str">
        <f t="shared" si="5"/>
        <v>L6605</v>
      </c>
      <c r="G62" t="s">
        <v>2139</v>
      </c>
    </row>
    <row r="63" spans="1:7" x14ac:dyDescent="0.3">
      <c r="A63" s="294" t="s">
        <v>1459</v>
      </c>
      <c r="B63" t="e">
        <f t="shared" si="3"/>
        <v>#VALUE!</v>
      </c>
      <c r="C63" s="367" t="str">
        <f t="shared" si="4"/>
        <v>L3100</v>
      </c>
      <c r="D63" t="s">
        <v>1766</v>
      </c>
      <c r="F63" t="e">
        <f t="shared" si="5"/>
        <v>#VALUE!</v>
      </c>
      <c r="G63" t="s">
        <v>2140</v>
      </c>
    </row>
    <row r="64" spans="1:7" x14ac:dyDescent="0.3">
      <c r="A64" s="294" t="s">
        <v>1461</v>
      </c>
      <c r="B64" t="e">
        <f t="shared" si="3"/>
        <v>#VALUE!</v>
      </c>
      <c r="C64" s="367" t="str">
        <f t="shared" si="4"/>
        <v>L2060</v>
      </c>
      <c r="D64" t="s">
        <v>1772</v>
      </c>
      <c r="F64" t="str">
        <f t="shared" si="5"/>
        <v>L4703</v>
      </c>
      <c r="G64" t="s">
        <v>2141</v>
      </c>
    </row>
    <row r="65" spans="1:7" x14ac:dyDescent="0.3">
      <c r="A65" s="294" t="s">
        <v>1453</v>
      </c>
      <c r="B65" t="e">
        <f t="shared" si="3"/>
        <v>#VALUE!</v>
      </c>
      <c r="C65" s="367" t="str">
        <f t="shared" si="4"/>
        <v>L2600</v>
      </c>
      <c r="D65" t="s">
        <v>1774</v>
      </c>
      <c r="F65" t="str">
        <f t="shared" si="5"/>
        <v>L4454</v>
      </c>
      <c r="G65" t="s">
        <v>2142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1775</v>
      </c>
      <c r="F66" t="str">
        <f t="shared" si="5"/>
        <v>L3731</v>
      </c>
      <c r="G66" t="s">
        <v>2143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1776</v>
      </c>
      <c r="F67" t="str">
        <f t="shared" ref="F67:F88" si="8">MID(G67,FIND("L",G67),5)</f>
        <v>L4605</v>
      </c>
      <c r="G67" t="s">
        <v>2144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1777</v>
      </c>
      <c r="F68" t="e">
        <f t="shared" si="8"/>
        <v>#VALUE!</v>
      </c>
      <c r="G68" t="s">
        <v>2145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1779</v>
      </c>
      <c r="F69" t="e">
        <f t="shared" si="8"/>
        <v>#VALUE!</v>
      </c>
      <c r="G69" t="s">
        <v>2146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1798</v>
      </c>
      <c r="F70" t="e">
        <f t="shared" si="8"/>
        <v>#VALUE!</v>
      </c>
      <c r="G70" t="s">
        <v>2147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1799</v>
      </c>
      <c r="F71" t="e">
        <f t="shared" si="8"/>
        <v>#VALUE!</v>
      </c>
      <c r="G71" t="s">
        <v>2148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1798</v>
      </c>
      <c r="F72" t="e">
        <f t="shared" si="8"/>
        <v>#VALUE!</v>
      </c>
      <c r="G72" t="s">
        <v>2149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1801</v>
      </c>
      <c r="F73" t="str">
        <f t="shared" si="8"/>
        <v>L4030</v>
      </c>
      <c r="G73" t="s">
        <v>2150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1802</v>
      </c>
      <c r="F74" t="str">
        <f t="shared" si="8"/>
        <v>L6042</v>
      </c>
      <c r="G74" t="s">
        <v>2151</v>
      </c>
    </row>
    <row r="75" spans="1:7" x14ac:dyDescent="0.3">
      <c r="A75" s="294" t="s">
        <v>931</v>
      </c>
      <c r="B75" t="e">
        <f t="shared" si="6"/>
        <v>#VALUE!</v>
      </c>
      <c r="C75" s="367" t="e">
        <f t="shared" si="7"/>
        <v>#VALUE!</v>
      </c>
      <c r="D75" t="s">
        <v>1818</v>
      </c>
      <c r="F75" t="str">
        <f t="shared" si="8"/>
        <v>L1905</v>
      </c>
      <c r="G75" t="s">
        <v>2152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1821</v>
      </c>
      <c r="F76" t="e">
        <f t="shared" si="8"/>
        <v>#VALUE!</v>
      </c>
      <c r="G76" t="s">
        <v>2153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1824</v>
      </c>
      <c r="F77" t="str">
        <f t="shared" si="8"/>
        <v>L2222</v>
      </c>
      <c r="G77" t="s">
        <v>2154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1824</v>
      </c>
      <c r="F78" t="str">
        <f t="shared" si="8"/>
        <v>L2480</v>
      </c>
      <c r="G78" t="s">
        <v>2155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1835</v>
      </c>
      <c r="F79" t="e">
        <f t="shared" si="8"/>
        <v>#VALUE!</v>
      </c>
      <c r="G79" t="s">
        <v>2156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1839</v>
      </c>
      <c r="F80" t="e">
        <f t="shared" si="8"/>
        <v>#VALUE!</v>
      </c>
      <c r="G80" t="s">
        <v>2157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1841</v>
      </c>
      <c r="F81" t="e">
        <f t="shared" si="8"/>
        <v>#VALUE!</v>
      </c>
      <c r="G81" t="s">
        <v>2158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1844</v>
      </c>
      <c r="F82" t="e">
        <f t="shared" si="8"/>
        <v>#VALUE!</v>
      </c>
      <c r="G82" t="s">
        <v>2159</v>
      </c>
    </row>
    <row r="83" spans="1:7" x14ac:dyDescent="0.3">
      <c r="A83" s="294" t="s">
        <v>391</v>
      </c>
      <c r="B83" t="str">
        <f t="shared" si="6"/>
        <v>連結</v>
      </c>
      <c r="C83" s="367" t="str">
        <f t="shared" si="7"/>
        <v>L5960</v>
      </c>
      <c r="D83" t="s">
        <v>1847</v>
      </c>
      <c r="F83" t="e">
        <f t="shared" si="8"/>
        <v>#VALUE!</v>
      </c>
      <c r="G83" t="s">
        <v>2160</v>
      </c>
    </row>
    <row r="84" spans="1:7" x14ac:dyDescent="0.3">
      <c r="A84" s="294" t="s">
        <v>393</v>
      </c>
      <c r="B84" t="str">
        <f t="shared" si="6"/>
        <v>連結</v>
      </c>
      <c r="C84" s="367" t="str">
        <f t="shared" si="7"/>
        <v>L5976</v>
      </c>
      <c r="D84" t="s">
        <v>1849</v>
      </c>
      <c r="F84" t="e">
        <f t="shared" si="8"/>
        <v>#VALUE!</v>
      </c>
      <c r="G84" t="s">
        <v>2161</v>
      </c>
    </row>
    <row r="85" spans="1:7" x14ac:dyDescent="0.3">
      <c r="A85" s="294" t="s">
        <v>399</v>
      </c>
      <c r="B85" t="e">
        <f t="shared" si="6"/>
        <v>#VALUE!</v>
      </c>
      <c r="C85" s="367" t="str">
        <f t="shared" si="7"/>
        <v>L5702</v>
      </c>
      <c r="D85" t="s">
        <v>1851</v>
      </c>
      <c r="F85" t="e">
        <f t="shared" si="8"/>
        <v>#VALUE!</v>
      </c>
      <c r="G85" t="s">
        <v>2162</v>
      </c>
    </row>
    <row r="86" spans="1:7" x14ac:dyDescent="0.3">
      <c r="A86" s="294" t="s">
        <v>401</v>
      </c>
      <c r="B86" t="str">
        <f t="shared" si="6"/>
        <v>連結</v>
      </c>
      <c r="C86" s="367" t="str">
        <f t="shared" si="7"/>
        <v>L5977</v>
      </c>
      <c r="D86" t="s">
        <v>1853</v>
      </c>
      <c r="F86" s="294" t="str">
        <f t="shared" si="8"/>
        <v>L8203</v>
      </c>
      <c r="G86" t="s">
        <v>2257</v>
      </c>
    </row>
    <row r="87" spans="1:7" x14ac:dyDescent="0.3">
      <c r="A87" s="294" t="s">
        <v>403</v>
      </c>
      <c r="B87" t="e">
        <f t="shared" si="6"/>
        <v>#VALUE!</v>
      </c>
      <c r="C87" s="367" t="str">
        <f t="shared" si="7"/>
        <v>L5711</v>
      </c>
      <c r="D87" t="s">
        <v>1854</v>
      </c>
      <c r="F87" s="294" t="str">
        <f t="shared" si="8"/>
        <v>L8204</v>
      </c>
      <c r="G87" t="s">
        <v>2258</v>
      </c>
    </row>
    <row r="88" spans="1:7" x14ac:dyDescent="0.3">
      <c r="A88" s="294" t="s">
        <v>405</v>
      </c>
      <c r="B88" t="e">
        <f t="shared" si="6"/>
        <v>#VALUE!</v>
      </c>
      <c r="C88" s="367" t="str">
        <f t="shared" si="7"/>
        <v>L5711</v>
      </c>
      <c r="D88" t="s">
        <v>1855</v>
      </c>
      <c r="F88" s="294" t="str">
        <f t="shared" si="8"/>
        <v>L5813</v>
      </c>
      <c r="G88" t="s">
        <v>2259</v>
      </c>
    </row>
    <row r="89" spans="1:7" x14ac:dyDescent="0.3">
      <c r="A89" s="294" t="s">
        <v>414</v>
      </c>
      <c r="B89" t="e">
        <f t="shared" si="6"/>
        <v>#VALUE!</v>
      </c>
      <c r="C89" s="367" t="str">
        <f t="shared" si="7"/>
        <v>L6085</v>
      </c>
      <c r="D89" t="s">
        <v>1860</v>
      </c>
    </row>
    <row r="90" spans="1:7" x14ac:dyDescent="0.3">
      <c r="A90" s="294" t="s">
        <v>427</v>
      </c>
      <c r="B90" t="e">
        <f t="shared" si="6"/>
        <v>#VALUE!</v>
      </c>
      <c r="C90" s="367" t="str">
        <f t="shared" si="7"/>
        <v>L4500</v>
      </c>
      <c r="D90" t="s">
        <v>1877</v>
      </c>
    </row>
    <row r="91" spans="1:7" x14ac:dyDescent="0.3">
      <c r="A91" s="294" t="s">
        <v>434</v>
      </c>
      <c r="B91" t="e">
        <f t="shared" si="6"/>
        <v>#VALUE!</v>
      </c>
      <c r="C91" s="367" t="str">
        <f t="shared" si="7"/>
        <v>L4500</v>
      </c>
      <c r="D91" t="s">
        <v>1878</v>
      </c>
    </row>
    <row r="92" spans="1:7" x14ac:dyDescent="0.3">
      <c r="A92" s="294" t="s">
        <v>1444</v>
      </c>
      <c r="B92" t="e">
        <f t="shared" si="6"/>
        <v>#VALUE!</v>
      </c>
      <c r="C92" s="367" t="str">
        <f t="shared" si="7"/>
        <v>L4210</v>
      </c>
      <c r="D92" t="s">
        <v>1882</v>
      </c>
    </row>
    <row r="93" spans="1:7" x14ac:dyDescent="0.3">
      <c r="A93" s="294" t="s">
        <v>437</v>
      </c>
      <c r="B93" t="e">
        <f t="shared" si="6"/>
        <v>#VALUE!</v>
      </c>
      <c r="C93" s="367" t="str">
        <f t="shared" si="7"/>
        <v>L3200</v>
      </c>
      <c r="D93" t="s">
        <v>1892</v>
      </c>
    </row>
    <row r="94" spans="1:7" x14ac:dyDescent="0.3">
      <c r="A94" s="294" t="s">
        <v>439</v>
      </c>
      <c r="B94" t="e">
        <f t="shared" si="6"/>
        <v>#VALUE!</v>
      </c>
      <c r="C94" s="367" t="str">
        <f t="shared" si="7"/>
        <v>L3130</v>
      </c>
      <c r="D94" t="s">
        <v>1895</v>
      </c>
    </row>
    <row r="95" spans="1:7" x14ac:dyDescent="0.3">
      <c r="A95" s="294" t="s">
        <v>725</v>
      </c>
      <c r="B95" t="e">
        <f t="shared" si="6"/>
        <v>#VALUE!</v>
      </c>
      <c r="C95" s="367" t="str">
        <f t="shared" si="7"/>
        <v>L4920</v>
      </c>
      <c r="D95" t="s">
        <v>1908</v>
      </c>
    </row>
    <row r="96" spans="1:7" x14ac:dyDescent="0.3">
      <c r="A96" s="294" t="s">
        <v>441</v>
      </c>
      <c r="B96" t="e">
        <f t="shared" si="6"/>
        <v>#VALUE!</v>
      </c>
      <c r="C96" s="367" t="str">
        <f t="shared" si="7"/>
        <v>L6501</v>
      </c>
      <c r="D96" t="s">
        <v>1913</v>
      </c>
    </row>
    <row r="97" spans="1:4" x14ac:dyDescent="0.3">
      <c r="A97" s="294" t="s">
        <v>445</v>
      </c>
      <c r="B97" t="e">
        <f t="shared" si="6"/>
        <v>#VALUE!</v>
      </c>
      <c r="C97" s="367" t="str">
        <f t="shared" si="7"/>
        <v>L3130</v>
      </c>
      <c r="D97" t="s">
        <v>1919</v>
      </c>
    </row>
    <row r="98" spans="1:4" x14ac:dyDescent="0.3">
      <c r="A98" s="294" t="s">
        <v>448</v>
      </c>
      <c r="B98" t="str">
        <f t="shared" si="6"/>
        <v>連結</v>
      </c>
      <c r="C98" s="367" t="str">
        <f t="shared" si="7"/>
        <v>L8204</v>
      </c>
      <c r="D98" t="s">
        <v>1920</v>
      </c>
    </row>
    <row r="99" spans="1:4" x14ac:dyDescent="0.3">
      <c r="A99" s="294" t="s">
        <v>811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1951</v>
      </c>
    </row>
    <row r="100" spans="1:4" x14ac:dyDescent="0.3">
      <c r="A100" s="294" t="s">
        <v>456</v>
      </c>
      <c r="B100" t="e">
        <f t="shared" si="9"/>
        <v>#VALUE!</v>
      </c>
      <c r="C100" s="367" t="e">
        <f t="shared" si="10"/>
        <v>#VALUE!</v>
      </c>
      <c r="D100" t="s">
        <v>1953</v>
      </c>
    </row>
    <row r="101" spans="1:4" x14ac:dyDescent="0.3">
      <c r="A101" s="294" t="s">
        <v>460</v>
      </c>
      <c r="B101" t="str">
        <f t="shared" si="9"/>
        <v>連結</v>
      </c>
      <c r="C101" s="367" t="str">
        <f t="shared" si="10"/>
        <v>L2038</v>
      </c>
      <c r="D101" t="s">
        <v>1957</v>
      </c>
    </row>
    <row r="102" spans="1:4" x14ac:dyDescent="0.3">
      <c r="A102" s="294" t="s">
        <v>458</v>
      </c>
      <c r="B102" t="e">
        <f t="shared" si="9"/>
        <v>#VALUE!</v>
      </c>
      <c r="C102" s="367" t="str">
        <f t="shared" si="10"/>
        <v>L4610</v>
      </c>
      <c r="D102" t="s">
        <v>1962</v>
      </c>
    </row>
    <row r="103" spans="1:4" x14ac:dyDescent="0.3">
      <c r="A103" s="294" t="s">
        <v>464</v>
      </c>
      <c r="B103" t="e">
        <f t="shared" si="9"/>
        <v>#VALUE!</v>
      </c>
      <c r="C103" s="367" t="str">
        <f t="shared" si="10"/>
        <v>L4611</v>
      </c>
      <c r="D103" t="s">
        <v>1963</v>
      </c>
    </row>
    <row r="104" spans="1:4" x14ac:dyDescent="0.3">
      <c r="A104" s="294" t="s">
        <v>478</v>
      </c>
      <c r="B104" t="e">
        <f t="shared" si="9"/>
        <v>#VALUE!</v>
      </c>
      <c r="C104" s="367" t="str">
        <f t="shared" si="10"/>
        <v>L4962</v>
      </c>
      <c r="D104" t="s">
        <v>1964</v>
      </c>
    </row>
    <row r="105" spans="1:4" x14ac:dyDescent="0.3">
      <c r="A105" s="294" t="s">
        <v>484</v>
      </c>
      <c r="B105" t="str">
        <f t="shared" si="9"/>
        <v>連結</v>
      </c>
      <c r="C105" s="367" t="str">
        <f t="shared" si="10"/>
        <v>L4961</v>
      </c>
      <c r="D105" t="s">
        <v>1965</v>
      </c>
    </row>
    <row r="106" spans="1:4" x14ac:dyDescent="0.3">
      <c r="A106" s="294" t="s">
        <v>486</v>
      </c>
      <c r="B106" t="e">
        <f t="shared" si="9"/>
        <v>#VALUE!</v>
      </c>
      <c r="C106" s="367" t="str">
        <f t="shared" si="10"/>
        <v>L6301</v>
      </c>
      <c r="D106" t="s">
        <v>1970</v>
      </c>
    </row>
    <row r="107" spans="1:4" x14ac:dyDescent="0.3">
      <c r="A107" s="294" t="s">
        <v>488</v>
      </c>
      <c r="B107" t="e">
        <f t="shared" si="9"/>
        <v>#VALUE!</v>
      </c>
      <c r="C107" s="367" t="str">
        <f t="shared" si="10"/>
        <v>L8204</v>
      </c>
      <c r="D107" t="s">
        <v>1996</v>
      </c>
    </row>
    <row r="108" spans="1:4" x14ac:dyDescent="0.3">
      <c r="A108" s="294" t="s">
        <v>481</v>
      </c>
      <c r="B108" t="e">
        <f t="shared" si="9"/>
        <v>#VALUE!</v>
      </c>
      <c r="C108" s="367" t="e">
        <f t="shared" si="10"/>
        <v>#VALUE!</v>
      </c>
      <c r="D108" t="s">
        <v>2001</v>
      </c>
    </row>
    <row r="109" spans="1:4" x14ac:dyDescent="0.3">
      <c r="A109" s="294" t="s">
        <v>1837</v>
      </c>
      <c r="B109" t="str">
        <f t="shared" si="9"/>
        <v>連結</v>
      </c>
      <c r="C109" s="367" t="str">
        <f t="shared" si="10"/>
        <v>L2017</v>
      </c>
      <c r="D109" t="s">
        <v>2005</v>
      </c>
    </row>
    <row r="110" spans="1:4" x14ac:dyDescent="0.3">
      <c r="A110" s="294" t="s">
        <v>498</v>
      </c>
      <c r="B110" t="str">
        <f t="shared" si="9"/>
        <v>連結</v>
      </c>
      <c r="C110" s="367" t="str">
        <f t="shared" si="10"/>
        <v>L2039</v>
      </c>
      <c r="D110" t="s">
        <v>2006</v>
      </c>
    </row>
    <row r="111" spans="1:4" x14ac:dyDescent="0.3">
      <c r="A111" s="294" t="s">
        <v>502</v>
      </c>
      <c r="B111" t="e">
        <f t="shared" si="9"/>
        <v>#VALUE!</v>
      </c>
      <c r="C111" s="367" t="str">
        <f t="shared" si="10"/>
        <v>L2411</v>
      </c>
      <c r="D111" t="s">
        <v>2009</v>
      </c>
    </row>
    <row r="112" spans="1:4" x14ac:dyDescent="0.3">
      <c r="A112" s="294" t="s">
        <v>496</v>
      </c>
      <c r="B112" t="str">
        <f t="shared" si="9"/>
        <v>連結</v>
      </c>
      <c r="C112" s="367" t="str">
        <f t="shared" si="10"/>
        <v>L190A</v>
      </c>
      <c r="D112" t="s">
        <v>2021</v>
      </c>
    </row>
    <row r="113" spans="1:4" x14ac:dyDescent="0.3">
      <c r="A113" s="294" t="s">
        <v>508</v>
      </c>
      <c r="B113" t="e">
        <f t="shared" si="9"/>
        <v>#VALUE!</v>
      </c>
      <c r="C113" s="367" t="str">
        <f t="shared" si="10"/>
        <v>L5062</v>
      </c>
      <c r="D113" t="s">
        <v>2022</v>
      </c>
    </row>
    <row r="114" spans="1:4" x14ac:dyDescent="0.3">
      <c r="A114" s="294" t="s">
        <v>512</v>
      </c>
      <c r="B114" t="e">
        <f t="shared" si="9"/>
        <v>#VALUE!</v>
      </c>
      <c r="C114" s="367" t="str">
        <f t="shared" si="10"/>
        <v>L2038</v>
      </c>
      <c r="D114" t="s">
        <v>2024</v>
      </c>
    </row>
    <row r="115" spans="1:4" x14ac:dyDescent="0.3">
      <c r="A115" s="294" t="s">
        <v>541</v>
      </c>
    </row>
    <row r="116" spans="1:4" x14ac:dyDescent="0.3">
      <c r="A116" s="294" t="s">
        <v>543</v>
      </c>
    </row>
    <row r="117" spans="1:4" x14ac:dyDescent="0.3">
      <c r="A117" s="294" t="s">
        <v>519</v>
      </c>
    </row>
    <row r="118" spans="1:4" x14ac:dyDescent="0.3">
      <c r="A118" s="294" t="s">
        <v>550</v>
      </c>
    </row>
    <row r="119" spans="1:4" x14ac:dyDescent="0.3">
      <c r="A119" s="294" t="s">
        <v>545</v>
      </c>
    </row>
    <row r="120" spans="1:4" x14ac:dyDescent="0.3">
      <c r="A120" s="294" t="s">
        <v>552</v>
      </c>
    </row>
    <row r="121" spans="1:4" x14ac:dyDescent="0.3">
      <c r="A121" s="294" t="s">
        <v>558</v>
      </c>
    </row>
    <row r="122" spans="1:4" x14ac:dyDescent="0.3">
      <c r="A122" s="294" t="s">
        <v>560</v>
      </c>
    </row>
    <row r="123" spans="1:4" x14ac:dyDescent="0.3">
      <c r="A123" s="294" t="s">
        <v>554</v>
      </c>
    </row>
    <row r="124" spans="1:4" x14ac:dyDescent="0.3">
      <c r="A124" s="294" t="s">
        <v>600</v>
      </c>
    </row>
    <row r="125" spans="1:4" x14ac:dyDescent="0.3">
      <c r="A125" s="294" t="s">
        <v>602</v>
      </c>
    </row>
    <row r="126" spans="1:4" x14ac:dyDescent="0.3">
      <c r="A126" s="294" t="s">
        <v>590</v>
      </c>
    </row>
    <row r="127" spans="1:4" x14ac:dyDescent="0.3">
      <c r="A127" s="294" t="s">
        <v>594</v>
      </c>
    </row>
    <row r="128" spans="1:4" x14ac:dyDescent="0.3">
      <c r="A128" s="294" t="s">
        <v>1141</v>
      </c>
    </row>
    <row r="129" spans="1:1" x14ac:dyDescent="0.3">
      <c r="A129" s="294" t="s">
        <v>624</v>
      </c>
    </row>
    <row r="130" spans="1:1" x14ac:dyDescent="0.3">
      <c r="A130" s="294" t="s">
        <v>632</v>
      </c>
    </row>
    <row r="131" spans="1:1" x14ac:dyDescent="0.3">
      <c r="A131" s="294" t="s">
        <v>634</v>
      </c>
    </row>
    <row r="132" spans="1:1" x14ac:dyDescent="0.3">
      <c r="A132" s="294" t="s">
        <v>641</v>
      </c>
    </row>
    <row r="133" spans="1:1" x14ac:dyDescent="0.3">
      <c r="A133" s="294" t="s">
        <v>649</v>
      </c>
    </row>
    <row r="134" spans="1:1" x14ac:dyDescent="0.3">
      <c r="A134" s="294" t="s">
        <v>647</v>
      </c>
    </row>
    <row r="135" spans="1:1" x14ac:dyDescent="0.3">
      <c r="A135" s="294" t="s">
        <v>652</v>
      </c>
    </row>
    <row r="136" spans="1:1" x14ac:dyDescent="0.3">
      <c r="A136" s="294" t="s">
        <v>804</v>
      </c>
    </row>
    <row r="137" spans="1:1" x14ac:dyDescent="0.3">
      <c r="A137" s="294" t="s">
        <v>387</v>
      </c>
    </row>
    <row r="138" spans="1:1" x14ac:dyDescent="0.3">
      <c r="A138" s="294" t="s">
        <v>744</v>
      </c>
    </row>
    <row r="139" spans="1:1" x14ac:dyDescent="0.3">
      <c r="A139" s="294" t="s">
        <v>720</v>
      </c>
    </row>
    <row r="140" spans="1:1" x14ac:dyDescent="0.3">
      <c r="A140" s="294" t="s">
        <v>659</v>
      </c>
    </row>
    <row r="141" spans="1:1" x14ac:dyDescent="0.3">
      <c r="A141" s="294" t="s">
        <v>687</v>
      </c>
    </row>
    <row r="142" spans="1:1" x14ac:dyDescent="0.3">
      <c r="A142" s="294" t="s">
        <v>691</v>
      </c>
    </row>
    <row r="143" spans="1:1" x14ac:dyDescent="0.3">
      <c r="A143" s="294" t="s">
        <v>666</v>
      </c>
    </row>
    <row r="144" spans="1:1" x14ac:dyDescent="0.3">
      <c r="A144" s="294" t="s">
        <v>695</v>
      </c>
    </row>
    <row r="145" spans="1:1" x14ac:dyDescent="0.3">
      <c r="A145" s="294" t="s">
        <v>697</v>
      </c>
    </row>
    <row r="146" spans="1:1" x14ac:dyDescent="0.3">
      <c r="A146" s="294" t="s">
        <v>972</v>
      </c>
    </row>
    <row r="147" spans="1:1" x14ac:dyDescent="0.3">
      <c r="A147" s="294" t="s">
        <v>715</v>
      </c>
    </row>
    <row r="148" spans="1:1" x14ac:dyDescent="0.3">
      <c r="A148" s="294" t="s">
        <v>1154</v>
      </c>
    </row>
    <row r="149" spans="1:1" x14ac:dyDescent="0.3">
      <c r="A149" s="294" t="s">
        <v>1166</v>
      </c>
    </row>
    <row r="150" spans="1:1" x14ac:dyDescent="0.3">
      <c r="A150" s="294" t="s">
        <v>1168</v>
      </c>
    </row>
    <row r="151" spans="1:1" x14ac:dyDescent="0.3">
      <c r="A151" s="294" t="s">
        <v>1214</v>
      </c>
    </row>
    <row r="152" spans="1:1" x14ac:dyDescent="0.3">
      <c r="A152" s="294" t="s">
        <v>676</v>
      </c>
    </row>
    <row r="153" spans="1:1" x14ac:dyDescent="0.3">
      <c r="A153" s="294" t="s">
        <v>670</v>
      </c>
    </row>
    <row r="154" spans="1:1" x14ac:dyDescent="0.3">
      <c r="A154" s="294" t="s">
        <v>668</v>
      </c>
    </row>
    <row r="155" spans="1:1" x14ac:dyDescent="0.3">
      <c r="A155" s="294" t="s">
        <v>733</v>
      </c>
    </row>
    <row r="156" spans="1:1" x14ac:dyDescent="0.3">
      <c r="A156" s="294" t="s">
        <v>1948</v>
      </c>
    </row>
    <row r="157" spans="1:1" x14ac:dyDescent="0.3">
      <c r="A157" s="294" t="s">
        <v>813</v>
      </c>
    </row>
    <row r="158" spans="1:1" x14ac:dyDescent="0.3">
      <c r="A158" s="294" t="s">
        <v>475</v>
      </c>
    </row>
    <row r="159" spans="1:1" x14ac:dyDescent="0.3">
      <c r="A159" s="294" t="s">
        <v>769</v>
      </c>
    </row>
    <row r="160" spans="1:1" x14ac:dyDescent="0.3">
      <c r="A160" s="294" t="s">
        <v>773</v>
      </c>
    </row>
    <row r="161" spans="1:1" x14ac:dyDescent="0.3">
      <c r="A161" s="294" t="s">
        <v>1491</v>
      </c>
    </row>
    <row r="162" spans="1:1" x14ac:dyDescent="0.3">
      <c r="A162" s="294" t="s">
        <v>854</v>
      </c>
    </row>
    <row r="163" spans="1:1" x14ac:dyDescent="0.3">
      <c r="A163" s="294" t="s">
        <v>856</v>
      </c>
    </row>
    <row r="164" spans="1:1" x14ac:dyDescent="0.3">
      <c r="A164" s="294" t="s">
        <v>839</v>
      </c>
    </row>
    <row r="165" spans="1:1" x14ac:dyDescent="0.3">
      <c r="A165" s="294" t="s">
        <v>841</v>
      </c>
    </row>
    <row r="166" spans="1:1" x14ac:dyDescent="0.3">
      <c r="A166" s="294" t="s">
        <v>848</v>
      </c>
    </row>
    <row r="167" spans="1:1" x14ac:dyDescent="0.3">
      <c r="A167" s="294" t="s">
        <v>843</v>
      </c>
    </row>
    <row r="168" spans="1:1" x14ac:dyDescent="0.3">
      <c r="A168" s="294" t="s">
        <v>852</v>
      </c>
    </row>
    <row r="169" spans="1:1" x14ac:dyDescent="0.3">
      <c r="A169" s="294" t="s">
        <v>887</v>
      </c>
    </row>
    <row r="170" spans="1:1" x14ac:dyDescent="0.3">
      <c r="A170" s="294" t="s">
        <v>681</v>
      </c>
    </row>
    <row r="171" spans="1:1" x14ac:dyDescent="0.3">
      <c r="A171" s="294" t="s">
        <v>684</v>
      </c>
    </row>
    <row r="172" spans="1:1" x14ac:dyDescent="0.3">
      <c r="A172" s="294" t="s">
        <v>821</v>
      </c>
    </row>
    <row r="173" spans="1:1" x14ac:dyDescent="0.3">
      <c r="A173" s="294" t="s">
        <v>878</v>
      </c>
    </row>
    <row r="174" spans="1:1" x14ac:dyDescent="0.3">
      <c r="A174" s="294" t="s">
        <v>892</v>
      </c>
    </row>
    <row r="175" spans="1:1" x14ac:dyDescent="0.3">
      <c r="A175" s="294" t="s">
        <v>895</v>
      </c>
    </row>
    <row r="176" spans="1:1" x14ac:dyDescent="0.3">
      <c r="A176" s="294" t="s">
        <v>897</v>
      </c>
    </row>
    <row r="177" spans="1:1" x14ac:dyDescent="0.3">
      <c r="A177" s="294" t="s">
        <v>899</v>
      </c>
    </row>
    <row r="178" spans="1:1" x14ac:dyDescent="0.3">
      <c r="A178" s="294" t="s">
        <v>903</v>
      </c>
    </row>
    <row r="179" spans="1:1" x14ac:dyDescent="0.3">
      <c r="A179" s="294" t="s">
        <v>907</v>
      </c>
    </row>
    <row r="180" spans="1:1" x14ac:dyDescent="0.3">
      <c r="A180" s="294" t="s">
        <v>911</v>
      </c>
    </row>
    <row r="181" spans="1:1" x14ac:dyDescent="0.3">
      <c r="A181" s="294" t="s">
        <v>915</v>
      </c>
    </row>
    <row r="182" spans="1:1" x14ac:dyDescent="0.3">
      <c r="A182" s="294" t="s">
        <v>919</v>
      </c>
    </row>
    <row r="183" spans="1:1" x14ac:dyDescent="0.3">
      <c r="A183" s="294" t="s">
        <v>905</v>
      </c>
    </row>
    <row r="184" spans="1:1" x14ac:dyDescent="0.3">
      <c r="A184" s="294" t="s">
        <v>909</v>
      </c>
    </row>
    <row r="185" spans="1:1" x14ac:dyDescent="0.3">
      <c r="A185" s="294" t="s">
        <v>913</v>
      </c>
    </row>
    <row r="186" spans="1:1" x14ac:dyDescent="0.3">
      <c r="A186" s="294" t="s">
        <v>917</v>
      </c>
    </row>
    <row r="187" spans="1:1" x14ac:dyDescent="0.3">
      <c r="A187" s="294" t="s">
        <v>921</v>
      </c>
    </row>
    <row r="188" spans="1:1" x14ac:dyDescent="0.3">
      <c r="A188" s="294" t="s">
        <v>923</v>
      </c>
    </row>
    <row r="189" spans="1:1" x14ac:dyDescent="0.3">
      <c r="A189" s="294" t="s">
        <v>992</v>
      </c>
    </row>
    <row r="190" spans="1:1" x14ac:dyDescent="0.3">
      <c r="A190" s="294" t="s">
        <v>996</v>
      </c>
    </row>
    <row r="191" spans="1:1" x14ac:dyDescent="0.3">
      <c r="A191" s="294" t="s">
        <v>1008</v>
      </c>
    </row>
    <row r="192" spans="1:1" x14ac:dyDescent="0.3">
      <c r="A192" s="294" t="s">
        <v>1010</v>
      </c>
    </row>
    <row r="193" spans="1:1" x14ac:dyDescent="0.3">
      <c r="A193" s="294" t="s">
        <v>954</v>
      </c>
    </row>
    <row r="194" spans="1:1" x14ac:dyDescent="0.3">
      <c r="A194" s="294" t="s">
        <v>960</v>
      </c>
    </row>
    <row r="195" spans="1:1" x14ac:dyDescent="0.3">
      <c r="A195" s="294" t="s">
        <v>967</v>
      </c>
    </row>
    <row r="196" spans="1:1" x14ac:dyDescent="0.3">
      <c r="A196" s="294" t="s">
        <v>968</v>
      </c>
    </row>
    <row r="197" spans="1:1" x14ac:dyDescent="0.3">
      <c r="A197" s="294" t="s">
        <v>958</v>
      </c>
    </row>
    <row r="198" spans="1:1" x14ac:dyDescent="0.3">
      <c r="A198" s="294" t="s">
        <v>981</v>
      </c>
    </row>
    <row r="199" spans="1:1" x14ac:dyDescent="0.3">
      <c r="A199" s="294" t="s">
        <v>976</v>
      </c>
    </row>
    <row r="200" spans="1:1" x14ac:dyDescent="0.3">
      <c r="A200" s="294" t="s">
        <v>979</v>
      </c>
    </row>
    <row r="201" spans="1:1" x14ac:dyDescent="0.3">
      <c r="A201" s="294" t="s">
        <v>983</v>
      </c>
    </row>
    <row r="202" spans="1:1" x14ac:dyDescent="0.3">
      <c r="A202" s="294" t="s">
        <v>948</v>
      </c>
    </row>
    <row r="203" spans="1:1" x14ac:dyDescent="0.3">
      <c r="A203" s="294" t="s">
        <v>989</v>
      </c>
    </row>
    <row r="204" spans="1:1" x14ac:dyDescent="0.3">
      <c r="A204" s="294" t="s">
        <v>998</v>
      </c>
    </row>
    <row r="205" spans="1:1" x14ac:dyDescent="0.3">
      <c r="A205" s="294" t="s">
        <v>1002</v>
      </c>
    </row>
    <row r="206" spans="1:1" x14ac:dyDescent="0.3">
      <c r="A206" s="294" t="s">
        <v>1004</v>
      </c>
    </row>
    <row r="207" spans="1:1" x14ac:dyDescent="0.3">
      <c r="A207" s="294" t="s">
        <v>1415</v>
      </c>
    </row>
    <row r="208" spans="1:1" x14ac:dyDescent="0.3">
      <c r="A208" s="294" t="s">
        <v>816</v>
      </c>
    </row>
    <row r="209" spans="1:1" x14ac:dyDescent="0.3">
      <c r="A209" s="294" t="s">
        <v>1296</v>
      </c>
    </row>
    <row r="210" spans="1:1" x14ac:dyDescent="0.3">
      <c r="A210" s="294" t="s">
        <v>2856</v>
      </c>
    </row>
    <row r="211" spans="1:1" x14ac:dyDescent="0.3">
      <c r="A211" s="294" t="s">
        <v>1139</v>
      </c>
    </row>
    <row r="212" spans="1:1" x14ac:dyDescent="0.3">
      <c r="A212" s="294" t="s">
        <v>2163</v>
      </c>
    </row>
    <row r="213" spans="1:1" x14ac:dyDescent="0.3">
      <c r="A213" s="294" t="s">
        <v>1082</v>
      </c>
    </row>
    <row r="214" spans="1:1" x14ac:dyDescent="0.3">
      <c r="A214" s="294" t="s">
        <v>1089</v>
      </c>
    </row>
    <row r="215" spans="1:1" x14ac:dyDescent="0.3">
      <c r="A215" s="294" t="s">
        <v>186</v>
      </c>
    </row>
    <row r="216" spans="1:1" x14ac:dyDescent="0.3">
      <c r="A216" s="294" t="s">
        <v>1126</v>
      </c>
    </row>
    <row r="217" spans="1:1" x14ac:dyDescent="0.3">
      <c r="A217" s="294" t="s">
        <v>872</v>
      </c>
    </row>
    <row r="218" spans="1:1" x14ac:dyDescent="0.3">
      <c r="A218" s="294" t="s">
        <v>377</v>
      </c>
    </row>
    <row r="219" spans="1:1" x14ac:dyDescent="0.3">
      <c r="A219" s="294" t="s">
        <v>866</v>
      </c>
    </row>
    <row r="220" spans="1:1" x14ac:dyDescent="0.3">
      <c r="A220" s="294" t="s">
        <v>1122</v>
      </c>
    </row>
    <row r="221" spans="1:1" x14ac:dyDescent="0.3">
      <c r="A221" s="294" t="s">
        <v>170</v>
      </c>
    </row>
    <row r="222" spans="1:1" x14ac:dyDescent="0.3">
      <c r="A222" s="294" t="s">
        <v>2164</v>
      </c>
    </row>
    <row r="223" spans="1:1" x14ac:dyDescent="0.3">
      <c r="A223" s="294" t="s">
        <v>1422</v>
      </c>
    </row>
    <row r="224" spans="1:1" x14ac:dyDescent="0.3">
      <c r="A224" s="294" t="s">
        <v>1149</v>
      </c>
    </row>
    <row r="225" spans="1:1" x14ac:dyDescent="0.3">
      <c r="A225" s="294" t="s">
        <v>514</v>
      </c>
    </row>
    <row r="226" spans="1:1" x14ac:dyDescent="0.3">
      <c r="A226" s="294" t="s">
        <v>537</v>
      </c>
    </row>
    <row r="227" spans="1:1" x14ac:dyDescent="0.3">
      <c r="A227" s="294" t="s">
        <v>637</v>
      </c>
    </row>
    <row r="228" spans="1:1" x14ac:dyDescent="0.3">
      <c r="A228" s="294" t="s">
        <v>722</v>
      </c>
    </row>
    <row r="229" spans="1:1" x14ac:dyDescent="0.3">
      <c r="A229" s="294" t="s">
        <v>454</v>
      </c>
    </row>
    <row r="230" spans="1:1" x14ac:dyDescent="0.3">
      <c r="A230" s="294" t="s">
        <v>466</v>
      </c>
    </row>
    <row r="231" spans="1:1" x14ac:dyDescent="0.3">
      <c r="A231" s="294" t="s">
        <v>925</v>
      </c>
    </row>
    <row r="232" spans="1:1" x14ac:dyDescent="0.3">
      <c r="A232" s="294" t="s">
        <v>928</v>
      </c>
    </row>
    <row r="233" spans="1:1" x14ac:dyDescent="0.3">
      <c r="A233" s="294" t="s">
        <v>1484</v>
      </c>
    </row>
    <row r="234" spans="1:1" x14ac:dyDescent="0.3">
      <c r="A234" s="294" t="s">
        <v>1489</v>
      </c>
    </row>
    <row r="235" spans="1:1" x14ac:dyDescent="0.3">
      <c r="A235" s="294" t="s">
        <v>608</v>
      </c>
    </row>
    <row r="236" spans="1:1" x14ac:dyDescent="0.3">
      <c r="A236" s="294" t="s">
        <v>771</v>
      </c>
    </row>
    <row r="237" spans="1:1" x14ac:dyDescent="0.3">
      <c r="A237" s="294" t="s">
        <v>1120</v>
      </c>
    </row>
    <row r="238" spans="1:1" x14ac:dyDescent="0.3">
      <c r="A238" s="294" t="s">
        <v>881</v>
      </c>
    </row>
    <row r="239" spans="1:1" x14ac:dyDescent="0.3">
      <c r="A239" t="s">
        <v>1390</v>
      </c>
    </row>
    <row r="240" spans="1:1" x14ac:dyDescent="0.3">
      <c r="A240" t="s">
        <v>1394</v>
      </c>
    </row>
    <row r="241" spans="1:1" x14ac:dyDescent="0.3">
      <c r="A241" t="s">
        <v>1398</v>
      </c>
    </row>
    <row r="242" spans="1:1" x14ac:dyDescent="0.3">
      <c r="A242" t="s">
        <v>1396</v>
      </c>
    </row>
    <row r="243" spans="1:1" x14ac:dyDescent="0.3">
      <c r="A243" t="s">
        <v>1400</v>
      </c>
    </row>
    <row r="244" spans="1:1" x14ac:dyDescent="0.3">
      <c r="A244" t="s">
        <v>1402</v>
      </c>
    </row>
    <row r="245" spans="1:1" x14ac:dyDescent="0.3">
      <c r="A245" t="s">
        <v>1382</v>
      </c>
    </row>
    <row r="246" spans="1:1" x14ac:dyDescent="0.3">
      <c r="A246" t="s">
        <v>1385</v>
      </c>
    </row>
    <row r="247" spans="1:1" x14ac:dyDescent="0.3">
      <c r="A247" t="s">
        <v>3060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2905</v>
      </c>
    </row>
    <row r="2" spans="1:29" ht="17.5" thickBot="1" x14ac:dyDescent="0.35">
      <c r="A2" s="416" t="s">
        <v>659</v>
      </c>
      <c r="B2" s="418" t="s">
        <v>2902</v>
      </c>
      <c r="C2" s="418" t="s">
        <v>2903</v>
      </c>
      <c r="D2" s="418" t="s">
        <v>383</v>
      </c>
      <c r="E2" s="413" t="s">
        <v>383</v>
      </c>
      <c r="F2" s="413" t="s">
        <v>852</v>
      </c>
      <c r="G2" s="424" t="s">
        <v>2906</v>
      </c>
      <c r="I2" s="314" t="s">
        <v>2171</v>
      </c>
      <c r="L2" s="314" t="s">
        <v>2172</v>
      </c>
      <c r="O2" s="314" t="s">
        <v>1510</v>
      </c>
    </row>
    <row r="3" spans="1:29" x14ac:dyDescent="0.3">
      <c r="A3" s="416" t="s">
        <v>852</v>
      </c>
      <c r="B3" s="418"/>
      <c r="C3" s="423" t="s">
        <v>2908</v>
      </c>
      <c r="D3" s="418" t="s">
        <v>395</v>
      </c>
      <c r="E3" s="413" t="s">
        <v>659</v>
      </c>
      <c r="F3" s="413" t="s">
        <v>841</v>
      </c>
      <c r="G3" s="423" t="s">
        <v>2895</v>
      </c>
      <c r="I3" s="314" t="s">
        <v>2173</v>
      </c>
      <c r="L3" s="314" t="s">
        <v>2174</v>
      </c>
      <c r="O3" s="314" t="s">
        <v>2175</v>
      </c>
    </row>
    <row r="4" spans="1:29" x14ac:dyDescent="0.3">
      <c r="A4" s="416" t="s">
        <v>841</v>
      </c>
      <c r="B4" s="418"/>
      <c r="C4" s="418" t="s">
        <v>2904</v>
      </c>
      <c r="D4" s="418" t="s">
        <v>407</v>
      </c>
      <c r="E4" s="413" t="s">
        <v>452</v>
      </c>
      <c r="F4" s="413" t="s">
        <v>381</v>
      </c>
      <c r="G4" s="423" t="s">
        <v>2907</v>
      </c>
      <c r="I4" s="314" t="s">
        <v>2176</v>
      </c>
      <c r="L4" s="314" t="s">
        <v>2177</v>
      </c>
      <c r="O4" s="314" t="s">
        <v>2178</v>
      </c>
    </row>
    <row r="5" spans="1:29" x14ac:dyDescent="0.3">
      <c r="A5" s="416" t="s">
        <v>395</v>
      </c>
      <c r="B5" s="418"/>
      <c r="C5" s="420"/>
      <c r="D5" s="418" t="s">
        <v>391</v>
      </c>
      <c r="E5" s="414" t="s">
        <v>381</v>
      </c>
      <c r="F5" s="413" t="s">
        <v>417</v>
      </c>
      <c r="G5" s="423" t="s">
        <v>2899</v>
      </c>
      <c r="I5" s="314" t="s">
        <v>2179</v>
      </c>
      <c r="L5" s="314" t="s">
        <v>2180</v>
      </c>
      <c r="O5" s="314" t="s">
        <v>2181</v>
      </c>
    </row>
    <row r="6" spans="1:29" x14ac:dyDescent="0.3">
      <c r="A6" s="416" t="s">
        <v>407</v>
      </c>
      <c r="B6" s="418"/>
      <c r="C6" s="418"/>
      <c r="D6" s="418" t="s">
        <v>403</v>
      </c>
      <c r="E6" s="414" t="s">
        <v>417</v>
      </c>
      <c r="F6" s="413" t="s">
        <v>839</v>
      </c>
      <c r="G6" s="423" t="s">
        <v>2908</v>
      </c>
      <c r="I6" s="314" t="s">
        <v>2182</v>
      </c>
      <c r="L6" s="314" t="s">
        <v>2183</v>
      </c>
    </row>
    <row r="7" spans="1:29" x14ac:dyDescent="0.4">
      <c r="A7" s="416" t="s">
        <v>391</v>
      </c>
      <c r="B7" s="418"/>
      <c r="C7" s="418"/>
      <c r="D7" s="422" t="s">
        <v>381</v>
      </c>
      <c r="E7" s="413" t="s">
        <v>420</v>
      </c>
      <c r="F7" s="413" t="s">
        <v>843</v>
      </c>
      <c r="I7" s="314" t="s">
        <v>2184</v>
      </c>
      <c r="L7" s="314" t="s">
        <v>2185</v>
      </c>
    </row>
    <row r="8" spans="1:29" x14ac:dyDescent="0.4">
      <c r="A8" s="416" t="s">
        <v>403</v>
      </c>
      <c r="B8" s="422"/>
      <c r="C8" s="422"/>
      <c r="D8" s="418" t="s">
        <v>417</v>
      </c>
      <c r="E8" s="413" t="s">
        <v>649</v>
      </c>
      <c r="F8" s="413" t="s">
        <v>837</v>
      </c>
      <c r="I8" s="314" t="s">
        <v>2186</v>
      </c>
      <c r="L8" s="314" t="s">
        <v>2187</v>
      </c>
    </row>
    <row r="9" spans="1:29" x14ac:dyDescent="0.3">
      <c r="A9" s="416" t="s">
        <v>452</v>
      </c>
      <c r="B9" s="418"/>
      <c r="C9" s="418"/>
      <c r="D9" s="418" t="s">
        <v>393</v>
      </c>
      <c r="E9" s="413" t="s">
        <v>691</v>
      </c>
      <c r="F9" s="413" t="s">
        <v>845</v>
      </c>
      <c r="I9" s="314" t="s">
        <v>2188</v>
      </c>
      <c r="L9" s="314" t="s">
        <v>2189</v>
      </c>
    </row>
    <row r="10" spans="1:29" x14ac:dyDescent="0.4">
      <c r="A10" s="416" t="s">
        <v>381</v>
      </c>
      <c r="B10" s="418"/>
      <c r="C10" s="418"/>
      <c r="D10" s="418" t="s">
        <v>405</v>
      </c>
      <c r="E10" s="413" t="s">
        <v>672</v>
      </c>
      <c r="F10" s="415" t="s">
        <v>637</v>
      </c>
      <c r="I10" s="314" t="s">
        <v>2190</v>
      </c>
      <c r="L10" s="314" t="s">
        <v>2191</v>
      </c>
    </row>
    <row r="11" spans="1:29" x14ac:dyDescent="0.3">
      <c r="A11" s="416" t="s">
        <v>417</v>
      </c>
      <c r="B11" s="418"/>
      <c r="C11" s="418"/>
      <c r="D11" s="418" t="s">
        <v>397</v>
      </c>
      <c r="E11" s="413" t="s">
        <v>674</v>
      </c>
      <c r="F11" s="413" t="s">
        <v>641</v>
      </c>
      <c r="I11" s="314" t="s">
        <v>2192</v>
      </c>
      <c r="L11" s="314" t="s">
        <v>2193</v>
      </c>
    </row>
    <row r="12" spans="1:29" x14ac:dyDescent="0.3">
      <c r="A12" s="416" t="s">
        <v>420</v>
      </c>
      <c r="B12" s="418"/>
      <c r="C12" s="418"/>
      <c r="D12" s="418" t="s">
        <v>385</v>
      </c>
      <c r="E12" s="413" t="s">
        <v>657</v>
      </c>
      <c r="F12" s="413" t="s">
        <v>647</v>
      </c>
      <c r="I12" s="314" t="s">
        <v>2194</v>
      </c>
    </row>
    <row r="13" spans="1:29" x14ac:dyDescent="0.3">
      <c r="A13" s="416" t="s">
        <v>649</v>
      </c>
      <c r="B13" s="418"/>
      <c r="C13" s="418"/>
      <c r="D13" s="418" t="s">
        <v>399</v>
      </c>
      <c r="E13" s="413" t="s">
        <v>662</v>
      </c>
      <c r="F13" s="413" t="s">
        <v>645</v>
      </c>
    </row>
    <row r="14" spans="1:29" x14ac:dyDescent="0.3">
      <c r="A14" s="416" t="s">
        <v>691</v>
      </c>
      <c r="B14" s="418"/>
      <c r="C14" s="418"/>
      <c r="D14" s="418" t="s">
        <v>401</v>
      </c>
      <c r="E14" s="413" t="s">
        <v>664</v>
      </c>
      <c r="F14" s="423" t="s">
        <v>652</v>
      </c>
    </row>
    <row r="15" spans="1:29" x14ac:dyDescent="0.3">
      <c r="A15" s="416" t="s">
        <v>672</v>
      </c>
      <c r="B15" s="418"/>
      <c r="C15" s="418"/>
      <c r="D15" s="418" t="s">
        <v>409</v>
      </c>
      <c r="E15" s="413" t="s">
        <v>687</v>
      </c>
      <c r="F15" s="413" t="s">
        <v>454</v>
      </c>
    </row>
    <row r="16" spans="1:29" x14ac:dyDescent="0.4">
      <c r="A16" s="416" t="s">
        <v>674</v>
      </c>
      <c r="B16" s="418"/>
      <c r="C16" s="418"/>
      <c r="D16" s="418"/>
      <c r="E16" s="413" t="s">
        <v>478</v>
      </c>
      <c r="F16" s="418" t="s">
        <v>460</v>
      </c>
      <c r="J16" s="68" t="s">
        <v>637</v>
      </c>
      <c r="K16" s="314" t="s">
        <v>639</v>
      </c>
      <c r="L16" s="314" t="s">
        <v>641</v>
      </c>
      <c r="M16" s="314" t="s">
        <v>643</v>
      </c>
      <c r="N16" s="314" t="s">
        <v>645</v>
      </c>
      <c r="O16" s="314" t="s">
        <v>647</v>
      </c>
      <c r="P16" s="314" t="s">
        <v>652</v>
      </c>
      <c r="Q16" s="314" t="s">
        <v>852</v>
      </c>
      <c r="R16" s="314" t="s">
        <v>841</v>
      </c>
      <c r="S16" s="314" t="s">
        <v>839</v>
      </c>
      <c r="T16" s="314" t="s">
        <v>845</v>
      </c>
      <c r="U16" s="314" t="s">
        <v>848</v>
      </c>
      <c r="V16" s="314" t="s">
        <v>843</v>
      </c>
      <c r="W16" s="314" t="s">
        <v>837</v>
      </c>
      <c r="X16" s="314" t="s">
        <v>850</v>
      </c>
      <c r="Y16" s="314" t="s">
        <v>381</v>
      </c>
      <c r="Z16" s="314" t="s">
        <v>417</v>
      </c>
      <c r="AA16" s="314" t="s">
        <v>454</v>
      </c>
      <c r="AB16" s="314" t="s">
        <v>460</v>
      </c>
      <c r="AC16" s="314" t="s">
        <v>466</v>
      </c>
    </row>
    <row r="17" spans="1:6" x14ac:dyDescent="0.3">
      <c r="A17" s="418" t="s">
        <v>2902</v>
      </c>
      <c r="B17" s="418"/>
      <c r="C17" s="418"/>
      <c r="D17" s="418"/>
      <c r="E17" s="413" t="s">
        <v>484</v>
      </c>
      <c r="F17" s="413" t="s">
        <v>850</v>
      </c>
    </row>
    <row r="18" spans="1:6" x14ac:dyDescent="0.3">
      <c r="A18" s="416" t="s">
        <v>657</v>
      </c>
      <c r="E18" s="413" t="s">
        <v>486</v>
      </c>
      <c r="F18" s="413" t="s">
        <v>848</v>
      </c>
    </row>
    <row r="19" spans="1:6" x14ac:dyDescent="0.3">
      <c r="A19" s="416" t="s">
        <v>662</v>
      </c>
      <c r="E19" s="413" t="s">
        <v>488</v>
      </c>
      <c r="F19" s="413" t="s">
        <v>639</v>
      </c>
    </row>
    <row r="20" spans="1:6" x14ac:dyDescent="0.3">
      <c r="A20" s="416" t="s">
        <v>664</v>
      </c>
      <c r="E20" s="423" t="s">
        <v>676</v>
      </c>
      <c r="F20" s="413" t="s">
        <v>643</v>
      </c>
    </row>
    <row r="21" spans="1:6" x14ac:dyDescent="0.3">
      <c r="A21" s="416" t="s">
        <v>687</v>
      </c>
      <c r="E21" s="413" t="s">
        <v>678</v>
      </c>
      <c r="F21" s="413" t="s">
        <v>466</v>
      </c>
    </row>
    <row r="22" spans="1:6" x14ac:dyDescent="0.3">
      <c r="A22" s="416" t="s">
        <v>839</v>
      </c>
      <c r="E22" s="413" t="s">
        <v>456</v>
      </c>
    </row>
    <row r="23" spans="1:6" x14ac:dyDescent="0.3">
      <c r="A23" s="416" t="s">
        <v>843</v>
      </c>
      <c r="E23" s="413" t="s">
        <v>458</v>
      </c>
    </row>
    <row r="24" spans="1:6" x14ac:dyDescent="0.3">
      <c r="A24" s="416" t="s">
        <v>837</v>
      </c>
      <c r="E24" s="413" t="s">
        <v>462</v>
      </c>
    </row>
    <row r="25" spans="1:6" x14ac:dyDescent="0.3">
      <c r="A25" s="416" t="s">
        <v>845</v>
      </c>
      <c r="E25" s="423" t="s">
        <v>464</v>
      </c>
    </row>
    <row r="26" spans="1:6" x14ac:dyDescent="0.3">
      <c r="A26" s="416" t="s">
        <v>393</v>
      </c>
      <c r="E26" s="413" t="s">
        <v>769</v>
      </c>
    </row>
    <row r="27" spans="1:6" x14ac:dyDescent="0.3">
      <c r="A27" s="416" t="s">
        <v>405</v>
      </c>
      <c r="E27" s="413" t="s">
        <v>771</v>
      </c>
    </row>
    <row r="28" spans="1:6" x14ac:dyDescent="0.3">
      <c r="A28" s="416" t="s">
        <v>397</v>
      </c>
      <c r="E28" s="413" t="s">
        <v>773</v>
      </c>
    </row>
    <row r="29" spans="1:6" x14ac:dyDescent="0.3">
      <c r="A29" s="416" t="s">
        <v>478</v>
      </c>
      <c r="E29" s="413" t="s">
        <v>775</v>
      </c>
    </row>
    <row r="30" spans="1:6" x14ac:dyDescent="0.3">
      <c r="A30" s="416" t="s">
        <v>484</v>
      </c>
      <c r="E30" s="414" t="s">
        <v>454</v>
      </c>
    </row>
    <row r="31" spans="1:6" x14ac:dyDescent="0.3">
      <c r="A31" s="416" t="s">
        <v>486</v>
      </c>
      <c r="E31" s="414" t="s">
        <v>460</v>
      </c>
    </row>
    <row r="32" spans="1:6" x14ac:dyDescent="0.3">
      <c r="A32" s="416" t="s">
        <v>488</v>
      </c>
      <c r="E32" s="413" t="s">
        <v>666</v>
      </c>
    </row>
    <row r="33" spans="1:5" x14ac:dyDescent="0.3">
      <c r="A33" s="416" t="s">
        <v>678</v>
      </c>
      <c r="E33" s="413" t="s">
        <v>689</v>
      </c>
    </row>
    <row r="34" spans="1:5" x14ac:dyDescent="0.4">
      <c r="A34" s="417" t="s">
        <v>637</v>
      </c>
      <c r="E34" s="413" t="s">
        <v>423</v>
      </c>
    </row>
    <row r="35" spans="1:5" x14ac:dyDescent="0.3">
      <c r="A35" s="416" t="s">
        <v>641</v>
      </c>
      <c r="E35" s="413" t="s">
        <v>425</v>
      </c>
    </row>
    <row r="36" spans="1:5" x14ac:dyDescent="0.3">
      <c r="A36" s="416" t="s">
        <v>647</v>
      </c>
      <c r="E36" s="413" t="s">
        <v>668</v>
      </c>
    </row>
    <row r="37" spans="1:5" x14ac:dyDescent="0.3">
      <c r="A37" s="416" t="s">
        <v>645</v>
      </c>
      <c r="E37" s="413" t="s">
        <v>693</v>
      </c>
    </row>
    <row r="38" spans="1:5" x14ac:dyDescent="0.3">
      <c r="A38" s="416" t="s">
        <v>456</v>
      </c>
      <c r="E38" s="413" t="s">
        <v>670</v>
      </c>
    </row>
    <row r="39" spans="1:5" x14ac:dyDescent="0.3">
      <c r="A39" s="416" t="s">
        <v>458</v>
      </c>
      <c r="E39" s="413" t="s">
        <v>481</v>
      </c>
    </row>
    <row r="40" spans="1:5" x14ac:dyDescent="0.3">
      <c r="A40" s="416" t="s">
        <v>462</v>
      </c>
      <c r="E40" s="413" t="s">
        <v>469</v>
      </c>
    </row>
    <row r="41" spans="1:5" x14ac:dyDescent="0.3">
      <c r="A41" s="416" t="s">
        <v>769</v>
      </c>
      <c r="E41" s="413" t="s">
        <v>471</v>
      </c>
    </row>
    <row r="42" spans="1:5" x14ac:dyDescent="0.3">
      <c r="A42" s="416" t="s">
        <v>771</v>
      </c>
      <c r="E42" s="414" t="s">
        <v>466</v>
      </c>
    </row>
    <row r="43" spans="1:5" x14ac:dyDescent="0.3">
      <c r="A43" s="416" t="s">
        <v>773</v>
      </c>
      <c r="E43" s="413" t="s">
        <v>473</v>
      </c>
    </row>
    <row r="44" spans="1:5" x14ac:dyDescent="0.3">
      <c r="A44" s="416" t="s">
        <v>775</v>
      </c>
      <c r="E44" s="413" t="s">
        <v>475</v>
      </c>
    </row>
    <row r="45" spans="1:5" x14ac:dyDescent="0.3">
      <c r="A45" s="416" t="s">
        <v>454</v>
      </c>
      <c r="E45" s="413" t="s">
        <v>777</v>
      </c>
    </row>
    <row r="46" spans="1:5" x14ac:dyDescent="0.3">
      <c r="A46" s="416" t="s">
        <v>460</v>
      </c>
    </row>
    <row r="47" spans="1:5" x14ac:dyDescent="0.3">
      <c r="A47" s="418" t="s">
        <v>2903</v>
      </c>
    </row>
    <row r="48" spans="1:5" x14ac:dyDescent="0.3">
      <c r="A48" s="418" t="s">
        <v>2904</v>
      </c>
    </row>
    <row r="49" spans="1:1" x14ac:dyDescent="0.3">
      <c r="A49" s="416" t="s">
        <v>850</v>
      </c>
    </row>
    <row r="50" spans="1:1" x14ac:dyDescent="0.3">
      <c r="A50" s="416" t="s">
        <v>385</v>
      </c>
    </row>
    <row r="51" spans="1:1" x14ac:dyDescent="0.3">
      <c r="A51" s="416" t="s">
        <v>666</v>
      </c>
    </row>
    <row r="52" spans="1:1" x14ac:dyDescent="0.3">
      <c r="A52" s="416" t="s">
        <v>689</v>
      </c>
    </row>
    <row r="53" spans="1:1" x14ac:dyDescent="0.3">
      <c r="A53" s="416" t="s">
        <v>423</v>
      </c>
    </row>
    <row r="54" spans="1:1" x14ac:dyDescent="0.3">
      <c r="A54" s="416" t="s">
        <v>425</v>
      </c>
    </row>
    <row r="55" spans="1:1" x14ac:dyDescent="0.3">
      <c r="A55" s="416" t="s">
        <v>668</v>
      </c>
    </row>
    <row r="56" spans="1:1" x14ac:dyDescent="0.3">
      <c r="A56" s="416" t="s">
        <v>693</v>
      </c>
    </row>
    <row r="57" spans="1:1" x14ac:dyDescent="0.3">
      <c r="A57" s="416" t="s">
        <v>670</v>
      </c>
    </row>
    <row r="58" spans="1:1" x14ac:dyDescent="0.3">
      <c r="A58" s="416" t="s">
        <v>848</v>
      </c>
    </row>
    <row r="59" spans="1:1" x14ac:dyDescent="0.3">
      <c r="A59" s="416" t="s">
        <v>399</v>
      </c>
    </row>
    <row r="60" spans="1:1" x14ac:dyDescent="0.3">
      <c r="A60" s="416" t="s">
        <v>401</v>
      </c>
    </row>
    <row r="61" spans="1:1" x14ac:dyDescent="0.3">
      <c r="A61" s="416" t="s">
        <v>409</v>
      </c>
    </row>
    <row r="62" spans="1:1" x14ac:dyDescent="0.3">
      <c r="A62" s="416" t="s">
        <v>481</v>
      </c>
    </row>
    <row r="63" spans="1:1" x14ac:dyDescent="0.3">
      <c r="A63" s="416" t="s">
        <v>639</v>
      </c>
    </row>
    <row r="64" spans="1:1" x14ac:dyDescent="0.3">
      <c r="A64" s="416" t="s">
        <v>643</v>
      </c>
    </row>
    <row r="65" spans="1:1" x14ac:dyDescent="0.3">
      <c r="A65" s="416" t="s">
        <v>469</v>
      </c>
    </row>
    <row r="66" spans="1:1" x14ac:dyDescent="0.3">
      <c r="A66" s="416" t="s">
        <v>471</v>
      </c>
    </row>
    <row r="67" spans="1:1" x14ac:dyDescent="0.3">
      <c r="A67" s="416" t="s">
        <v>466</v>
      </c>
    </row>
    <row r="68" spans="1:1" x14ac:dyDescent="0.3">
      <c r="A68" s="416" t="s">
        <v>473</v>
      </c>
    </row>
    <row r="69" spans="1:1" x14ac:dyDescent="0.3">
      <c r="A69" s="416" t="s">
        <v>475</v>
      </c>
    </row>
    <row r="70" spans="1:1" x14ac:dyDescent="0.3">
      <c r="A70" s="416" t="s">
        <v>777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2260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2261</v>
      </c>
      <c r="AG4" s="297" t="s">
        <v>2262</v>
      </c>
      <c r="AH4" s="297" t="s">
        <v>2263</v>
      </c>
      <c r="AI4" s="297" t="s">
        <v>2264</v>
      </c>
      <c r="AJ4" s="297" t="s">
        <v>2265</v>
      </c>
    </row>
    <row r="5" spans="1:36" ht="14.5" customHeight="1" x14ac:dyDescent="0.25">
      <c r="A5" s="287" t="s">
        <v>94</v>
      </c>
      <c r="B5" s="296" t="s">
        <v>2266</v>
      </c>
      <c r="C5" s="296" t="s">
        <v>2267</v>
      </c>
      <c r="D5" s="296" t="s">
        <v>2268</v>
      </c>
      <c r="E5" s="296" t="s">
        <v>2269</v>
      </c>
      <c r="F5" s="296" t="s">
        <v>2270</v>
      </c>
      <c r="G5" s="296" t="s">
        <v>2266</v>
      </c>
      <c r="H5" s="296" t="s">
        <v>2267</v>
      </c>
      <c r="I5" s="296" t="s">
        <v>2268</v>
      </c>
      <c r="J5" s="296" t="s">
        <v>2269</v>
      </c>
      <c r="K5" s="296" t="s">
        <v>2270</v>
      </c>
      <c r="L5" s="296" t="s">
        <v>2266</v>
      </c>
      <c r="M5" s="296" t="s">
        <v>2267</v>
      </c>
      <c r="N5" s="296" t="s">
        <v>2268</v>
      </c>
      <c r="O5" s="296" t="s">
        <v>2269</v>
      </c>
      <c r="P5" s="296" t="s">
        <v>2270</v>
      </c>
      <c r="Q5" s="296" t="s">
        <v>2266</v>
      </c>
      <c r="R5" s="296" t="s">
        <v>2267</v>
      </c>
      <c r="S5" s="296" t="s">
        <v>2268</v>
      </c>
      <c r="T5" s="296" t="s">
        <v>2269</v>
      </c>
      <c r="U5" s="296" t="s">
        <v>2270</v>
      </c>
      <c r="V5" s="296" t="s">
        <v>2266</v>
      </c>
      <c r="W5" s="296" t="s">
        <v>2267</v>
      </c>
      <c r="X5" s="296" t="s">
        <v>2268</v>
      </c>
      <c r="Y5" s="296" t="s">
        <v>2269</v>
      </c>
      <c r="Z5" s="296" t="s">
        <v>2270</v>
      </c>
      <c r="AA5" s="296" t="s">
        <v>2266</v>
      </c>
      <c r="AB5" s="296" t="s">
        <v>2267</v>
      </c>
      <c r="AC5" s="296" t="s">
        <v>2268</v>
      </c>
      <c r="AD5" s="296" t="s">
        <v>2269</v>
      </c>
      <c r="AE5" s="296" t="s">
        <v>2270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3007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1498</v>
      </c>
      <c r="B1" s="119" t="s">
        <v>1494</v>
      </c>
      <c r="C1" s="119" t="s">
        <v>1495</v>
      </c>
      <c r="D1" s="120" t="s">
        <v>2271</v>
      </c>
      <c r="E1" s="119" t="s">
        <v>2196</v>
      </c>
      <c r="F1" s="119" t="s">
        <v>1501</v>
      </c>
    </row>
    <row r="2" spans="1:6" x14ac:dyDescent="0.3">
      <c r="A2" s="164">
        <v>44467</v>
      </c>
      <c r="B2" s="167" t="s">
        <v>619</v>
      </c>
      <c r="C2" s="164" t="str">
        <f>VLOOKUP(B2,URS確認!$E:$F,2,FALSE)</f>
        <v>行庫資料維護</v>
      </c>
      <c r="D2" s="165">
        <v>1</v>
      </c>
      <c r="E2" s="166" t="s">
        <v>2272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2273</v>
      </c>
      <c r="B1" s="41" t="s">
        <v>2166</v>
      </c>
      <c r="C1" s="41" t="s">
        <v>2274</v>
      </c>
    </row>
    <row r="2" spans="1:3" ht="126" customHeight="1" x14ac:dyDescent="0.35">
      <c r="A2" s="9">
        <v>1</v>
      </c>
      <c r="B2" s="8" t="s">
        <v>2275</v>
      </c>
      <c r="C2" s="40" t="s">
        <v>2276</v>
      </c>
    </row>
    <row r="3" spans="1:3" x14ac:dyDescent="0.35">
      <c r="A3" s="7">
        <v>2</v>
      </c>
      <c r="B3" s="6" t="s">
        <v>2277</v>
      </c>
      <c r="C3" s="6" t="s">
        <v>2278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2279</v>
      </c>
    </row>
    <row r="3" spans="1:1" x14ac:dyDescent="0.3">
      <c r="A3" s="10" t="s">
        <v>2280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2281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2282</v>
      </c>
      <c r="B2" s="15" t="s">
        <v>2283</v>
      </c>
      <c r="C2" s="15" t="s">
        <v>2284</v>
      </c>
      <c r="D2" s="15">
        <v>7001</v>
      </c>
      <c r="E2" s="15" t="s">
        <v>2285</v>
      </c>
      <c r="F2" s="13" t="s">
        <v>2250</v>
      </c>
      <c r="G2" s="14"/>
      <c r="H2" s="16"/>
    </row>
    <row r="3" spans="1:8" ht="24" customHeight="1" x14ac:dyDescent="0.3">
      <c r="A3" s="18" t="s">
        <v>2286</v>
      </c>
      <c r="B3" s="18" t="s">
        <v>2287</v>
      </c>
      <c r="C3" s="18" t="s">
        <v>2288</v>
      </c>
      <c r="D3" s="18">
        <v>7180</v>
      </c>
      <c r="E3" s="18" t="s">
        <v>2285</v>
      </c>
      <c r="F3" s="17" t="s">
        <v>2250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2289</v>
      </c>
      <c r="C4" s="22" t="s">
        <v>2290</v>
      </c>
      <c r="D4" s="22">
        <v>7083</v>
      </c>
      <c r="E4" s="22" t="s">
        <v>2285</v>
      </c>
      <c r="F4" s="20" t="s">
        <v>2250</v>
      </c>
      <c r="G4" s="21" t="s">
        <v>1447</v>
      </c>
      <c r="H4" s="23"/>
    </row>
    <row r="5" spans="1:8" ht="24" customHeight="1" x14ac:dyDescent="0.3">
      <c r="A5" s="22" t="s">
        <v>22</v>
      </c>
      <c r="B5" s="22" t="s">
        <v>2289</v>
      </c>
      <c r="C5" s="22" t="s">
        <v>2291</v>
      </c>
      <c r="D5" s="22">
        <v>7084</v>
      </c>
      <c r="E5" s="22" t="s">
        <v>2285</v>
      </c>
      <c r="F5" s="20" t="s">
        <v>2250</v>
      </c>
      <c r="G5" s="21" t="s">
        <v>1447</v>
      </c>
      <c r="H5" s="23"/>
    </row>
    <row r="6" spans="1:8" ht="24" customHeight="1" x14ac:dyDescent="0.3">
      <c r="A6" s="22" t="s">
        <v>11</v>
      </c>
      <c r="B6" s="22" t="s">
        <v>2289</v>
      </c>
      <c r="C6" s="22" t="s">
        <v>2292</v>
      </c>
      <c r="D6" s="22">
        <v>7085</v>
      </c>
      <c r="E6" s="22" t="s">
        <v>2285</v>
      </c>
      <c r="F6" s="20" t="s">
        <v>2250</v>
      </c>
      <c r="G6" s="21" t="s">
        <v>1447</v>
      </c>
      <c r="H6" s="23"/>
    </row>
    <row r="7" spans="1:8" ht="24" customHeight="1" x14ac:dyDescent="0.3">
      <c r="A7" s="22" t="s">
        <v>24</v>
      </c>
      <c r="B7" s="22" t="s">
        <v>2289</v>
      </c>
      <c r="C7" s="22" t="s">
        <v>2293</v>
      </c>
      <c r="D7" s="22">
        <v>7086</v>
      </c>
      <c r="E7" s="22" t="s">
        <v>2285</v>
      </c>
      <c r="F7" s="20" t="s">
        <v>2250</v>
      </c>
      <c r="G7" s="21" t="s">
        <v>1447</v>
      </c>
      <c r="H7" s="23"/>
    </row>
    <row r="8" spans="1:8" ht="24" customHeight="1" x14ac:dyDescent="0.3">
      <c r="A8" s="22" t="s">
        <v>18</v>
      </c>
      <c r="B8" s="22" t="s">
        <v>2289</v>
      </c>
      <c r="C8" s="22" t="s">
        <v>2294</v>
      </c>
      <c r="D8" s="22">
        <v>7088</v>
      </c>
      <c r="E8" s="22" t="s">
        <v>2285</v>
      </c>
      <c r="F8" s="20" t="s">
        <v>2250</v>
      </c>
      <c r="G8" s="21" t="s">
        <v>1447</v>
      </c>
      <c r="H8" s="23"/>
    </row>
    <row r="9" spans="1:8" ht="24" customHeight="1" x14ac:dyDescent="0.3">
      <c r="A9" s="57" t="s">
        <v>181</v>
      </c>
      <c r="B9" s="22" t="s">
        <v>2295</v>
      </c>
      <c r="C9" s="22" t="s">
        <v>2296</v>
      </c>
      <c r="D9" s="22">
        <v>7090</v>
      </c>
      <c r="E9" s="22" t="s">
        <v>2285</v>
      </c>
      <c r="F9" s="20" t="s">
        <v>2250</v>
      </c>
      <c r="G9" s="21" t="s">
        <v>1447</v>
      </c>
      <c r="H9" s="23"/>
    </row>
    <row r="10" spans="1:8" ht="24" customHeight="1" x14ac:dyDescent="0.3">
      <c r="A10" s="26" t="s">
        <v>547</v>
      </c>
      <c r="B10" s="26" t="s">
        <v>2297</v>
      </c>
      <c r="C10" s="26" t="s">
        <v>2298</v>
      </c>
      <c r="D10" s="26">
        <v>7051</v>
      </c>
      <c r="E10" s="26" t="s">
        <v>2285</v>
      </c>
      <c r="F10" s="24" t="s">
        <v>2250</v>
      </c>
      <c r="G10" s="25" t="s">
        <v>1483</v>
      </c>
      <c r="H10" s="27"/>
    </row>
    <row r="11" spans="1:8" ht="24" customHeight="1" x14ac:dyDescent="0.3">
      <c r="A11" s="26" t="s">
        <v>13</v>
      </c>
      <c r="B11" s="26" t="s">
        <v>2299</v>
      </c>
      <c r="C11" s="26" t="s">
        <v>2300</v>
      </c>
      <c r="D11" s="26">
        <v>7052</v>
      </c>
      <c r="E11" s="26" t="s">
        <v>2285</v>
      </c>
      <c r="F11" s="24" t="s">
        <v>2250</v>
      </c>
      <c r="G11" s="25" t="s">
        <v>1483</v>
      </c>
      <c r="H11" s="27"/>
    </row>
    <row r="12" spans="1:8" ht="24" customHeight="1" x14ac:dyDescent="0.3">
      <c r="A12" s="26" t="s">
        <v>20</v>
      </c>
      <c r="B12" s="26" t="s">
        <v>2301</v>
      </c>
      <c r="C12" s="26" t="s">
        <v>2302</v>
      </c>
      <c r="D12" s="26">
        <v>7181</v>
      </c>
      <c r="E12" s="26" t="s">
        <v>2285</v>
      </c>
      <c r="F12" s="24" t="s">
        <v>2250</v>
      </c>
      <c r="G12" s="25" t="s">
        <v>1483</v>
      </c>
      <c r="H12" s="27"/>
    </row>
    <row r="13" spans="1:8" ht="24" customHeight="1" x14ac:dyDescent="0.3">
      <c r="A13" s="26" t="s">
        <v>27</v>
      </c>
      <c r="B13" s="26" t="s">
        <v>2301</v>
      </c>
      <c r="C13" s="26" t="s">
        <v>2303</v>
      </c>
      <c r="D13" s="26">
        <v>7182</v>
      </c>
      <c r="E13" s="26" t="s">
        <v>2285</v>
      </c>
      <c r="F13" s="24" t="s">
        <v>2250</v>
      </c>
      <c r="G13" s="25" t="s">
        <v>1483</v>
      </c>
      <c r="H13" s="27"/>
    </row>
    <row r="14" spans="1:8" ht="24" customHeight="1" x14ac:dyDescent="0.3">
      <c r="A14" s="26" t="s">
        <v>15</v>
      </c>
      <c r="B14" s="26" t="s">
        <v>2304</v>
      </c>
      <c r="C14" s="26" t="s">
        <v>2305</v>
      </c>
      <c r="D14" s="26">
        <v>7183</v>
      </c>
      <c r="E14" s="26" t="s">
        <v>2285</v>
      </c>
      <c r="F14" s="24" t="s">
        <v>2250</v>
      </c>
      <c r="G14" s="25" t="s">
        <v>1483</v>
      </c>
      <c r="H14" s="27"/>
    </row>
    <row r="15" spans="1:8" ht="24" hidden="1" customHeight="1" x14ac:dyDescent="0.3">
      <c r="A15" s="26" t="s">
        <v>2306</v>
      </c>
      <c r="B15" s="26" t="s">
        <v>2307</v>
      </c>
      <c r="C15" s="26" t="e">
        <v>#N/A</v>
      </c>
      <c r="D15" s="26">
        <v>7301</v>
      </c>
      <c r="E15" s="26" t="s">
        <v>2285</v>
      </c>
      <c r="F15" s="24" t="s">
        <v>2250</v>
      </c>
      <c r="G15" s="25" t="s">
        <v>1483</v>
      </c>
      <c r="H15" s="27" t="s">
        <v>2308</v>
      </c>
    </row>
    <row r="16" spans="1:8" ht="24" hidden="1" customHeight="1" x14ac:dyDescent="0.3">
      <c r="A16" s="26" t="s">
        <v>2309</v>
      </c>
      <c r="B16" s="26" t="s">
        <v>2310</v>
      </c>
      <c r="C16" s="26" t="e">
        <v>#N/A</v>
      </c>
      <c r="D16" s="26">
        <v>7305</v>
      </c>
      <c r="E16" s="26" t="s">
        <v>2285</v>
      </c>
      <c r="F16" s="24" t="s">
        <v>2250</v>
      </c>
      <c r="G16" s="25" t="s">
        <v>1483</v>
      </c>
      <c r="H16" s="27" t="s">
        <v>2311</v>
      </c>
    </row>
    <row r="17" spans="1:8" ht="24" hidden="1" customHeight="1" x14ac:dyDescent="0.3">
      <c r="A17" s="26" t="s">
        <v>2312</v>
      </c>
      <c r="B17" s="26" t="s">
        <v>2310</v>
      </c>
      <c r="C17" s="26" t="e">
        <v>#N/A</v>
      </c>
      <c r="D17" s="26">
        <v>7306</v>
      </c>
      <c r="E17" s="26" t="s">
        <v>2285</v>
      </c>
      <c r="F17" s="24" t="s">
        <v>2250</v>
      </c>
      <c r="G17" s="25" t="s">
        <v>1483</v>
      </c>
      <c r="H17" s="27" t="s">
        <v>2313</v>
      </c>
    </row>
    <row r="18" spans="1:8" ht="24" hidden="1" customHeight="1" x14ac:dyDescent="0.3">
      <c r="A18" s="26" t="s">
        <v>2314</v>
      </c>
      <c r="B18" s="26" t="s">
        <v>2307</v>
      </c>
      <c r="C18" s="26" t="e">
        <v>#N/A</v>
      </c>
      <c r="D18" s="26">
        <v>7311</v>
      </c>
      <c r="E18" s="26" t="s">
        <v>2285</v>
      </c>
      <c r="F18" s="24" t="s">
        <v>2250</v>
      </c>
      <c r="G18" s="25" t="s">
        <v>1483</v>
      </c>
      <c r="H18" s="27" t="s">
        <v>2315</v>
      </c>
    </row>
    <row r="19" spans="1:8" ht="24" hidden="1" customHeight="1" x14ac:dyDescent="0.3">
      <c r="A19" s="26" t="s">
        <v>2316</v>
      </c>
      <c r="B19" s="26" t="s">
        <v>2310</v>
      </c>
      <c r="C19" s="26" t="e">
        <v>#N/A</v>
      </c>
      <c r="D19" s="26">
        <v>7312</v>
      </c>
      <c r="E19" s="26" t="s">
        <v>2285</v>
      </c>
      <c r="F19" s="24" t="s">
        <v>2250</v>
      </c>
      <c r="G19" s="25" t="s">
        <v>1483</v>
      </c>
      <c r="H19" s="27" t="s">
        <v>2317</v>
      </c>
    </row>
    <row r="20" spans="1:8" ht="24" hidden="1" customHeight="1" x14ac:dyDescent="0.3">
      <c r="A20" s="26" t="s">
        <v>2318</v>
      </c>
      <c r="B20" s="26" t="s">
        <v>2319</v>
      </c>
      <c r="C20" s="26" t="e">
        <v>#N/A</v>
      </c>
      <c r="D20" s="26" t="s">
        <v>2320</v>
      </c>
      <c r="E20" s="26"/>
      <c r="F20" s="24" t="s">
        <v>2250</v>
      </c>
      <c r="G20" s="25" t="s">
        <v>1483</v>
      </c>
      <c r="H20" s="27" t="s">
        <v>2321</v>
      </c>
    </row>
    <row r="21" spans="1:8" ht="24" hidden="1" customHeight="1" x14ac:dyDescent="0.3">
      <c r="A21" s="26" t="s">
        <v>2322</v>
      </c>
      <c r="B21" s="26" t="s">
        <v>2323</v>
      </c>
      <c r="C21" s="26" t="e">
        <v>#N/A</v>
      </c>
      <c r="D21" s="26" t="s">
        <v>2324</v>
      </c>
      <c r="E21" s="26"/>
      <c r="F21" s="24" t="s">
        <v>2250</v>
      </c>
      <c r="G21" s="25" t="s">
        <v>1483</v>
      </c>
      <c r="H21" s="27" t="s">
        <v>2325</v>
      </c>
    </row>
    <row r="22" spans="1:8" ht="24" hidden="1" customHeight="1" x14ac:dyDescent="0.3">
      <c r="A22" s="26" t="s">
        <v>2326</v>
      </c>
      <c r="B22" s="26" t="s">
        <v>2323</v>
      </c>
      <c r="C22" s="26" t="e">
        <v>#N/A</v>
      </c>
      <c r="D22" s="26" t="s">
        <v>2327</v>
      </c>
      <c r="E22" s="26"/>
      <c r="F22" s="24" t="s">
        <v>2250</v>
      </c>
      <c r="G22" s="25" t="s">
        <v>1483</v>
      </c>
      <c r="H22" s="27" t="s">
        <v>2328</v>
      </c>
    </row>
    <row r="23" spans="1:8" ht="24" hidden="1" customHeight="1" x14ac:dyDescent="0.3">
      <c r="A23" s="26" t="s">
        <v>2329</v>
      </c>
      <c r="B23" s="26" t="s">
        <v>2319</v>
      </c>
      <c r="C23" s="26" t="e">
        <v>#N/A</v>
      </c>
      <c r="D23" s="26" t="s">
        <v>2330</v>
      </c>
      <c r="E23" s="26"/>
      <c r="F23" s="24" t="s">
        <v>2250</v>
      </c>
      <c r="G23" s="25" t="s">
        <v>1483</v>
      </c>
      <c r="H23" s="27" t="s">
        <v>2331</v>
      </c>
    </row>
    <row r="24" spans="1:8" ht="24" hidden="1" customHeight="1" x14ac:dyDescent="0.3">
      <c r="A24" s="26" t="s">
        <v>2332</v>
      </c>
      <c r="B24" s="26" t="s">
        <v>2307</v>
      </c>
      <c r="C24" s="26" t="e">
        <v>#N/A</v>
      </c>
      <c r="D24" s="26" t="s">
        <v>2330</v>
      </c>
      <c r="E24" s="26"/>
      <c r="F24" s="24" t="s">
        <v>2250</v>
      </c>
      <c r="G24" s="25" t="s">
        <v>1483</v>
      </c>
      <c r="H24" s="27" t="s">
        <v>2333</v>
      </c>
    </row>
    <row r="25" spans="1:8" ht="24" hidden="1" customHeight="1" x14ac:dyDescent="0.3">
      <c r="A25" s="26" t="s">
        <v>2334</v>
      </c>
      <c r="B25" s="26" t="s">
        <v>2319</v>
      </c>
      <c r="C25" s="26" t="e">
        <v>#N/A</v>
      </c>
      <c r="D25" s="26" t="s">
        <v>2335</v>
      </c>
      <c r="E25" s="26"/>
      <c r="F25" s="24" t="s">
        <v>2250</v>
      </c>
      <c r="G25" s="25" t="s">
        <v>1483</v>
      </c>
      <c r="H25" s="27" t="s">
        <v>2336</v>
      </c>
    </row>
    <row r="26" spans="1:8" ht="24" hidden="1" customHeight="1" x14ac:dyDescent="0.3">
      <c r="A26" s="26" t="s">
        <v>2337</v>
      </c>
      <c r="B26" s="26" t="s">
        <v>2319</v>
      </c>
      <c r="C26" s="26" t="e">
        <v>#N/A</v>
      </c>
      <c r="D26" s="26" t="s">
        <v>2338</v>
      </c>
      <c r="E26" s="26"/>
      <c r="F26" s="24" t="s">
        <v>2250</v>
      </c>
      <c r="G26" s="25" t="s">
        <v>1483</v>
      </c>
      <c r="H26" s="27" t="s">
        <v>2339</v>
      </c>
    </row>
    <row r="27" spans="1:8" ht="24" hidden="1" customHeight="1" x14ac:dyDescent="0.3">
      <c r="A27" s="26" t="s">
        <v>2340</v>
      </c>
      <c r="B27" s="26" t="s">
        <v>2319</v>
      </c>
      <c r="C27" s="26" t="e">
        <v>#N/A</v>
      </c>
      <c r="D27" s="26" t="s">
        <v>2341</v>
      </c>
      <c r="E27" s="26"/>
      <c r="F27" s="24" t="s">
        <v>2250</v>
      </c>
      <c r="G27" s="25" t="s">
        <v>1483</v>
      </c>
      <c r="H27" s="27" t="s">
        <v>2342</v>
      </c>
    </row>
    <row r="28" spans="1:8" ht="24" hidden="1" customHeight="1" x14ac:dyDescent="0.3">
      <c r="A28" s="26" t="s">
        <v>2343</v>
      </c>
      <c r="B28" s="26" t="s">
        <v>2307</v>
      </c>
      <c r="C28" s="26" t="e">
        <v>#N/A</v>
      </c>
      <c r="D28" s="26" t="s">
        <v>2341</v>
      </c>
      <c r="E28" s="26"/>
      <c r="F28" s="24" t="s">
        <v>2250</v>
      </c>
      <c r="G28" s="25" t="s">
        <v>1483</v>
      </c>
      <c r="H28" s="27" t="s">
        <v>2344</v>
      </c>
    </row>
    <row r="29" spans="1:8" ht="24" hidden="1" customHeight="1" x14ac:dyDescent="0.3">
      <c r="A29" s="26" t="s">
        <v>2345</v>
      </c>
      <c r="B29" s="26" t="s">
        <v>2319</v>
      </c>
      <c r="C29" s="26" t="e">
        <v>#N/A</v>
      </c>
      <c r="D29" s="26" t="s">
        <v>2346</v>
      </c>
      <c r="E29" s="26"/>
      <c r="F29" s="24" t="s">
        <v>2250</v>
      </c>
      <c r="G29" s="25" t="s">
        <v>1483</v>
      </c>
      <c r="H29" s="27" t="s">
        <v>2347</v>
      </c>
    </row>
    <row r="30" spans="1:8" ht="24" hidden="1" customHeight="1" x14ac:dyDescent="0.3">
      <c r="A30" s="26" t="s">
        <v>2348</v>
      </c>
      <c r="B30" s="26" t="s">
        <v>2310</v>
      </c>
      <c r="C30" s="26" t="e">
        <v>#N/A</v>
      </c>
      <c r="D30" s="26" t="s">
        <v>2341</v>
      </c>
      <c r="E30" s="26"/>
      <c r="F30" s="24" t="s">
        <v>2250</v>
      </c>
      <c r="G30" s="25" t="s">
        <v>1483</v>
      </c>
      <c r="H30" s="27" t="s">
        <v>2349</v>
      </c>
    </row>
    <row r="31" spans="1:8" ht="24" customHeight="1" x14ac:dyDescent="0.3">
      <c r="A31" s="22" t="s">
        <v>2350</v>
      </c>
      <c r="B31" s="22" t="s">
        <v>2351</v>
      </c>
      <c r="C31" s="22" t="s">
        <v>2352</v>
      </c>
      <c r="D31" s="22">
        <v>7070</v>
      </c>
      <c r="E31" s="22" t="s">
        <v>2285</v>
      </c>
      <c r="F31" s="20" t="s">
        <v>2250</v>
      </c>
      <c r="G31" s="21" t="s">
        <v>1022</v>
      </c>
      <c r="H31" s="23"/>
    </row>
    <row r="32" spans="1:8" ht="24" customHeight="1" x14ac:dyDescent="0.3">
      <c r="A32" s="22" t="s">
        <v>21</v>
      </c>
      <c r="B32" s="22" t="s">
        <v>2353</v>
      </c>
      <c r="C32" s="22" t="s">
        <v>2354</v>
      </c>
      <c r="D32" s="22">
        <v>7075</v>
      </c>
      <c r="E32" s="22" t="s">
        <v>2285</v>
      </c>
      <c r="F32" s="20" t="s">
        <v>2250</v>
      </c>
      <c r="G32" s="21" t="s">
        <v>1022</v>
      </c>
      <c r="H32" s="23"/>
    </row>
    <row r="33" spans="1:8" ht="24" customHeight="1" x14ac:dyDescent="0.3">
      <c r="A33" s="22" t="s">
        <v>25</v>
      </c>
      <c r="B33" s="22" t="s">
        <v>2355</v>
      </c>
      <c r="C33" s="22" t="s">
        <v>2356</v>
      </c>
      <c r="D33" s="22">
        <v>7076</v>
      </c>
      <c r="E33" s="22" t="s">
        <v>2285</v>
      </c>
      <c r="F33" s="20" t="s">
        <v>2250</v>
      </c>
      <c r="G33" s="21" t="s">
        <v>1022</v>
      </c>
      <c r="H33" s="23"/>
    </row>
    <row r="34" spans="1:8" ht="24" customHeight="1" x14ac:dyDescent="0.3">
      <c r="A34" s="22" t="s">
        <v>14</v>
      </c>
      <c r="B34" s="22" t="s">
        <v>2357</v>
      </c>
      <c r="C34" s="22" t="s">
        <v>2358</v>
      </c>
      <c r="D34" s="22">
        <v>7077</v>
      </c>
      <c r="E34" s="22" t="s">
        <v>2285</v>
      </c>
      <c r="F34" s="20" t="s">
        <v>2250</v>
      </c>
      <c r="G34" s="21" t="s">
        <v>1022</v>
      </c>
      <c r="H34" s="23"/>
    </row>
    <row r="35" spans="1:8" ht="24" hidden="1" customHeight="1" x14ac:dyDescent="0.3">
      <c r="A35" s="22" t="s">
        <v>2359</v>
      </c>
      <c r="B35" s="22" t="s">
        <v>2355</v>
      </c>
      <c r="C35" s="22" t="e">
        <v>#N/A</v>
      </c>
      <c r="D35" s="22" t="s">
        <v>2360</v>
      </c>
      <c r="E35" s="22"/>
      <c r="F35" s="20" t="s">
        <v>2250</v>
      </c>
      <c r="G35" s="21" t="s">
        <v>1022</v>
      </c>
      <c r="H35" s="23" t="s">
        <v>2328</v>
      </c>
    </row>
    <row r="36" spans="1:8" ht="24" hidden="1" customHeight="1" x14ac:dyDescent="0.3">
      <c r="A36" s="22" t="s">
        <v>2361</v>
      </c>
      <c r="B36" s="22" t="s">
        <v>2355</v>
      </c>
      <c r="C36" s="22" t="e">
        <v>#N/A</v>
      </c>
      <c r="D36" s="22" t="s">
        <v>2362</v>
      </c>
      <c r="E36" s="22"/>
      <c r="F36" s="20" t="s">
        <v>2250</v>
      </c>
      <c r="G36" s="21" t="s">
        <v>1022</v>
      </c>
      <c r="H36" s="23" t="s">
        <v>2363</v>
      </c>
    </row>
    <row r="37" spans="1:8" ht="24" customHeight="1" x14ac:dyDescent="0.3">
      <c r="A37" s="30" t="s">
        <v>2364</v>
      </c>
      <c r="B37" s="30" t="s">
        <v>2365</v>
      </c>
      <c r="C37" s="30" t="s">
        <v>2366</v>
      </c>
      <c r="D37" s="30">
        <v>7060</v>
      </c>
      <c r="E37" s="30" t="s">
        <v>2285</v>
      </c>
      <c r="F37" s="28" t="s">
        <v>2250</v>
      </c>
      <c r="G37" s="29" t="s">
        <v>2367</v>
      </c>
      <c r="H37" s="31"/>
    </row>
    <row r="38" spans="1:8" ht="24" customHeight="1" x14ac:dyDescent="0.3">
      <c r="A38" s="30" t="s">
        <v>246</v>
      </c>
      <c r="B38" s="30" t="s">
        <v>2368</v>
      </c>
      <c r="C38" s="30" t="s">
        <v>2369</v>
      </c>
      <c r="D38" s="30">
        <v>7062</v>
      </c>
      <c r="E38" s="30" t="s">
        <v>2285</v>
      </c>
      <c r="F38" s="28" t="s">
        <v>2250</v>
      </c>
      <c r="G38" s="29" t="s">
        <v>2367</v>
      </c>
      <c r="H38" s="31"/>
    </row>
    <row r="39" spans="1:8" ht="24" hidden="1" customHeight="1" x14ac:dyDescent="0.3">
      <c r="A39" s="30" t="s">
        <v>2370</v>
      </c>
      <c r="B39" s="30" t="s">
        <v>2371</v>
      </c>
      <c r="C39" s="30" t="e">
        <v>#N/A</v>
      </c>
      <c r="D39" s="30">
        <v>7065</v>
      </c>
      <c r="E39" s="30" t="s">
        <v>2285</v>
      </c>
      <c r="F39" s="28" t="s">
        <v>2250</v>
      </c>
      <c r="G39" s="29" t="s">
        <v>2367</v>
      </c>
      <c r="H39" s="31"/>
    </row>
    <row r="40" spans="1:8" ht="24" customHeight="1" x14ac:dyDescent="0.3">
      <c r="A40" s="30" t="s">
        <v>28</v>
      </c>
      <c r="B40" s="30" t="s">
        <v>2371</v>
      </c>
      <c r="C40" s="30" t="s">
        <v>2372</v>
      </c>
      <c r="D40" s="30">
        <v>7066</v>
      </c>
      <c r="E40" s="30" t="s">
        <v>2285</v>
      </c>
      <c r="F40" s="28" t="s">
        <v>2250</v>
      </c>
      <c r="G40" s="29" t="s">
        <v>2367</v>
      </c>
      <c r="H40" s="31"/>
    </row>
    <row r="41" spans="1:8" ht="24" customHeight="1" x14ac:dyDescent="0.3">
      <c r="A41" s="30" t="s">
        <v>26</v>
      </c>
      <c r="B41" s="30" t="s">
        <v>2373</v>
      </c>
      <c r="C41" s="30" t="s">
        <v>2374</v>
      </c>
      <c r="D41" s="30">
        <v>7067</v>
      </c>
      <c r="E41" s="30" t="s">
        <v>2285</v>
      </c>
      <c r="F41" s="28" t="s">
        <v>2250</v>
      </c>
      <c r="G41" s="29" t="s">
        <v>2367</v>
      </c>
      <c r="H41" s="31"/>
    </row>
    <row r="42" spans="1:8" ht="24" hidden="1" customHeight="1" x14ac:dyDescent="0.3">
      <c r="A42" s="30" t="s">
        <v>2375</v>
      </c>
      <c r="B42" s="30" t="s">
        <v>2301</v>
      </c>
      <c r="C42" s="30" t="e">
        <v>#N/A</v>
      </c>
      <c r="D42" s="30">
        <v>7270</v>
      </c>
      <c r="E42" s="30" t="s">
        <v>2285</v>
      </c>
      <c r="F42" s="28" t="s">
        <v>2250</v>
      </c>
      <c r="G42" s="29" t="s">
        <v>2367</v>
      </c>
      <c r="H42" s="31"/>
    </row>
    <row r="43" spans="1:8" ht="24" hidden="1" customHeight="1" x14ac:dyDescent="0.3">
      <c r="A43" s="30" t="s">
        <v>2376</v>
      </c>
      <c r="B43" s="30" t="s">
        <v>2377</v>
      </c>
      <c r="C43" s="30" t="e">
        <v>#N/A</v>
      </c>
      <c r="D43" s="30">
        <v>7271</v>
      </c>
      <c r="E43" s="30" t="s">
        <v>2285</v>
      </c>
      <c r="F43" s="28" t="s">
        <v>2250</v>
      </c>
      <c r="G43" s="29" t="s">
        <v>2367</v>
      </c>
      <c r="H43" s="31"/>
    </row>
    <row r="44" spans="1:8" ht="24" hidden="1" customHeight="1" x14ac:dyDescent="0.3">
      <c r="A44" s="30" t="s">
        <v>2378</v>
      </c>
      <c r="B44" s="30" t="s">
        <v>2379</v>
      </c>
      <c r="C44" s="30" t="e">
        <v>#N/A</v>
      </c>
      <c r="D44" s="30">
        <v>7273</v>
      </c>
      <c r="E44" s="30" t="s">
        <v>2285</v>
      </c>
      <c r="F44" s="28" t="s">
        <v>2250</v>
      </c>
      <c r="G44" s="29" t="s">
        <v>2367</v>
      </c>
      <c r="H44" s="31"/>
    </row>
    <row r="45" spans="1:8" ht="24" hidden="1" customHeight="1" x14ac:dyDescent="0.3">
      <c r="A45" s="30" t="s">
        <v>2380</v>
      </c>
      <c r="B45" s="30" t="s">
        <v>2381</v>
      </c>
      <c r="C45" s="30" t="e">
        <v>#N/A</v>
      </c>
      <c r="D45" s="30">
        <v>7275</v>
      </c>
      <c r="E45" s="30" t="s">
        <v>2285</v>
      </c>
      <c r="F45" s="28" t="s">
        <v>2250</v>
      </c>
      <c r="G45" s="29" t="s">
        <v>2367</v>
      </c>
      <c r="H45" s="31"/>
    </row>
    <row r="46" spans="1:8" ht="24" hidden="1" customHeight="1" x14ac:dyDescent="0.3">
      <c r="A46" s="30" t="s">
        <v>2382</v>
      </c>
      <c r="B46" s="30" t="s">
        <v>2373</v>
      </c>
      <c r="C46" s="30" t="e">
        <v>#N/A</v>
      </c>
      <c r="D46" s="30">
        <v>7276</v>
      </c>
      <c r="E46" s="30" t="s">
        <v>2285</v>
      </c>
      <c r="F46" s="28" t="s">
        <v>2250</v>
      </c>
      <c r="G46" s="29" t="s">
        <v>2367</v>
      </c>
      <c r="H46" s="31"/>
    </row>
    <row r="47" spans="1:8" ht="24" hidden="1" customHeight="1" x14ac:dyDescent="0.3">
      <c r="A47" s="30" t="s">
        <v>2383</v>
      </c>
      <c r="B47" s="30" t="s">
        <v>2384</v>
      </c>
      <c r="C47" s="30" t="e">
        <v>#N/A</v>
      </c>
      <c r="D47" s="30">
        <v>7277</v>
      </c>
      <c r="E47" s="30" t="s">
        <v>2285</v>
      </c>
      <c r="F47" s="28" t="s">
        <v>2250</v>
      </c>
      <c r="G47" s="29" t="s">
        <v>2367</v>
      </c>
      <c r="H47" s="31"/>
    </row>
    <row r="48" spans="1:8" ht="24" hidden="1" customHeight="1" x14ac:dyDescent="0.3">
      <c r="A48" s="30" t="s">
        <v>579</v>
      </c>
      <c r="B48" s="30" t="s">
        <v>2385</v>
      </c>
      <c r="C48" s="30" t="e">
        <v>#N/A</v>
      </c>
      <c r="D48" s="30">
        <v>7279</v>
      </c>
      <c r="E48" s="30" t="s">
        <v>2285</v>
      </c>
      <c r="F48" s="28" t="s">
        <v>2250</v>
      </c>
      <c r="G48" s="29" t="s">
        <v>2367</v>
      </c>
      <c r="H48" s="31"/>
    </row>
    <row r="49" spans="1:8" ht="24" hidden="1" customHeight="1" x14ac:dyDescent="0.3">
      <c r="A49" s="30" t="s">
        <v>2386</v>
      </c>
      <c r="B49" s="30" t="s">
        <v>2384</v>
      </c>
      <c r="C49" s="30" t="e">
        <v>#N/A</v>
      </c>
      <c r="D49" s="30" t="s">
        <v>2387</v>
      </c>
      <c r="E49" s="30"/>
      <c r="F49" s="28" t="s">
        <v>2250</v>
      </c>
      <c r="G49" s="29" t="s">
        <v>2367</v>
      </c>
      <c r="H49" s="31" t="s">
        <v>2388</v>
      </c>
    </row>
    <row r="50" spans="1:8" ht="24" hidden="1" customHeight="1" x14ac:dyDescent="0.3">
      <c r="A50" s="30" t="s">
        <v>2389</v>
      </c>
      <c r="B50" s="30" t="s">
        <v>2390</v>
      </c>
      <c r="C50" s="30" t="e">
        <v>#N/A</v>
      </c>
      <c r="D50" s="30" t="s">
        <v>2391</v>
      </c>
      <c r="E50" s="30"/>
      <c r="F50" s="28" t="s">
        <v>2250</v>
      </c>
      <c r="G50" s="29" t="s">
        <v>2367</v>
      </c>
      <c r="H50" s="31" t="s">
        <v>2325</v>
      </c>
    </row>
    <row r="51" spans="1:8" ht="24" hidden="1" customHeight="1" x14ac:dyDescent="0.3">
      <c r="A51" s="30" t="s">
        <v>2392</v>
      </c>
      <c r="B51" s="30" t="s">
        <v>2377</v>
      </c>
      <c r="C51" s="30" t="e">
        <v>#N/A</v>
      </c>
      <c r="D51" s="30" t="s">
        <v>2393</v>
      </c>
      <c r="E51" s="30"/>
      <c r="F51" s="28" t="s">
        <v>2250</v>
      </c>
      <c r="G51" s="29" t="s">
        <v>2367</v>
      </c>
      <c r="H51" s="31" t="s">
        <v>2328</v>
      </c>
    </row>
    <row r="52" spans="1:8" ht="24" hidden="1" customHeight="1" x14ac:dyDescent="0.3">
      <c r="A52" s="30" t="s">
        <v>2394</v>
      </c>
      <c r="B52" s="30" t="s">
        <v>2379</v>
      </c>
      <c r="C52" s="30" t="e">
        <v>#N/A</v>
      </c>
      <c r="D52" s="30" t="s">
        <v>2391</v>
      </c>
      <c r="E52" s="30"/>
      <c r="F52" s="28" t="s">
        <v>2250</v>
      </c>
      <c r="G52" s="29" t="s">
        <v>2367</v>
      </c>
      <c r="H52" s="31" t="s">
        <v>2325</v>
      </c>
    </row>
    <row r="53" spans="1:8" ht="24" hidden="1" customHeight="1" x14ac:dyDescent="0.3">
      <c r="A53" s="30" t="s">
        <v>2395</v>
      </c>
      <c r="B53" s="30" t="s">
        <v>2381</v>
      </c>
      <c r="C53" s="30" t="e">
        <v>#N/A</v>
      </c>
      <c r="D53" s="30" t="s">
        <v>2396</v>
      </c>
      <c r="E53" s="30"/>
      <c r="F53" s="28" t="s">
        <v>2250</v>
      </c>
      <c r="G53" s="29" t="s">
        <v>2367</v>
      </c>
      <c r="H53" s="31" t="s">
        <v>2397</v>
      </c>
    </row>
    <row r="54" spans="1:8" ht="24" hidden="1" customHeight="1" x14ac:dyDescent="0.3">
      <c r="A54" s="30" t="s">
        <v>2398</v>
      </c>
      <c r="B54" s="30" t="s">
        <v>2381</v>
      </c>
      <c r="C54" s="30" t="e">
        <v>#N/A</v>
      </c>
      <c r="D54" s="30" t="s">
        <v>2393</v>
      </c>
      <c r="E54" s="30"/>
      <c r="F54" s="28" t="s">
        <v>2250</v>
      </c>
      <c r="G54" s="29" t="s">
        <v>2367</v>
      </c>
      <c r="H54" s="31" t="s">
        <v>2328</v>
      </c>
    </row>
    <row r="55" spans="1:8" ht="24" hidden="1" customHeight="1" x14ac:dyDescent="0.3">
      <c r="A55" s="30" t="s">
        <v>2399</v>
      </c>
      <c r="B55" s="30" t="s">
        <v>2381</v>
      </c>
      <c r="C55" s="30" t="e">
        <v>#N/A</v>
      </c>
      <c r="D55" s="30" t="s">
        <v>2391</v>
      </c>
      <c r="E55" s="30"/>
      <c r="F55" s="28" t="s">
        <v>2250</v>
      </c>
      <c r="G55" s="29" t="s">
        <v>2367</v>
      </c>
      <c r="H55" s="31" t="s">
        <v>2325</v>
      </c>
    </row>
    <row r="56" spans="1:8" ht="24" hidden="1" customHeight="1" x14ac:dyDescent="0.3">
      <c r="A56" s="30" t="s">
        <v>2400</v>
      </c>
      <c r="B56" s="30" t="s">
        <v>2301</v>
      </c>
      <c r="C56" s="30" t="e">
        <v>#N/A</v>
      </c>
      <c r="D56" s="30" t="s">
        <v>2391</v>
      </c>
      <c r="E56" s="30"/>
      <c r="F56" s="28" t="s">
        <v>2250</v>
      </c>
      <c r="G56" s="29" t="s">
        <v>2367</v>
      </c>
      <c r="H56" s="31" t="s">
        <v>2325</v>
      </c>
    </row>
    <row r="57" spans="1:8" ht="24" hidden="1" customHeight="1" thickBot="1" x14ac:dyDescent="0.35">
      <c r="A57" s="34" t="s">
        <v>2401</v>
      </c>
      <c r="B57" s="34" t="s">
        <v>2381</v>
      </c>
      <c r="C57" s="34" t="e">
        <v>#N/A</v>
      </c>
      <c r="D57" s="34" t="s">
        <v>2402</v>
      </c>
      <c r="E57" s="34"/>
      <c r="F57" s="32" t="s">
        <v>2250</v>
      </c>
      <c r="G57" s="33" t="s">
        <v>2367</v>
      </c>
      <c r="H57" s="35" t="s">
        <v>2363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2403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2404</v>
      </c>
      <c r="B2" s="372" t="s">
        <v>2405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2266</v>
      </c>
      <c r="C3" s="50" t="s">
        <v>72</v>
      </c>
      <c r="D3" s="50" t="s">
        <v>2267</v>
      </c>
      <c r="E3" s="50" t="s">
        <v>2406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2405</v>
      </c>
      <c r="C16" s="49"/>
      <c r="D16" s="45"/>
      <c r="E16" s="45"/>
      <c r="F16" s="38" t="s">
        <v>2407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2404</v>
      </c>
      <c r="B17" s="377" t="s">
        <v>2266</v>
      </c>
      <c r="C17" s="377" t="s">
        <v>72</v>
      </c>
      <c r="D17" s="377" t="s">
        <v>2267</v>
      </c>
      <c r="E17" s="377" t="s">
        <v>2406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2266</v>
      </c>
      <c r="G18" s="38" t="s">
        <v>2267</v>
      </c>
      <c r="H18" s="38" t="s">
        <v>2266</v>
      </c>
      <c r="I18" s="38" t="s">
        <v>2267</v>
      </c>
      <c r="J18" s="38" t="s">
        <v>2266</v>
      </c>
      <c r="K18" s="38" t="s">
        <v>2267</v>
      </c>
      <c r="L18" s="38" t="s">
        <v>2266</v>
      </c>
      <c r="M18" s="38" t="s">
        <v>2267</v>
      </c>
      <c r="N18" s="38" t="s">
        <v>2266</v>
      </c>
      <c r="O18" s="38" t="s">
        <v>2267</v>
      </c>
      <c r="P18" s="38" t="s">
        <v>2266</v>
      </c>
      <c r="Q18" s="38" t="s">
        <v>2267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10"/>
      <c r="B39" s="515" t="s">
        <v>2407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 x14ac:dyDescent="0.35">
      <c r="A40" s="510"/>
      <c r="B40" s="295" t="s">
        <v>2408</v>
      </c>
      <c r="C40" s="510"/>
      <c r="D40" s="295" t="s">
        <v>2409</v>
      </c>
      <c r="E40" s="510"/>
      <c r="F40" s="295" t="s">
        <v>2410</v>
      </c>
      <c r="G40" s="510"/>
      <c r="H40" s="295" t="s">
        <v>2411</v>
      </c>
      <c r="I40" s="510"/>
      <c r="J40" s="295" t="s">
        <v>2412</v>
      </c>
      <c r="K40" s="510"/>
      <c r="L40" s="295" t="s">
        <v>2413</v>
      </c>
      <c r="M40" s="510"/>
      <c r="N40" s="295" t="s">
        <v>2414</v>
      </c>
      <c r="O40" s="510"/>
      <c r="P40" s="295" t="s">
        <v>2415</v>
      </c>
      <c r="Q40" s="510"/>
      <c r="R40" s="295" t="s">
        <v>2416</v>
      </c>
      <c r="S40" s="510"/>
      <c r="T40" s="295" t="s">
        <v>2417</v>
      </c>
      <c r="U40" s="510"/>
      <c r="V40" s="295" t="s">
        <v>2418</v>
      </c>
      <c r="W40" s="510"/>
      <c r="X40" s="295" t="s">
        <v>2419</v>
      </c>
      <c r="Y40" s="510"/>
      <c r="Z40" s="295" t="s">
        <v>2420</v>
      </c>
      <c r="AA40" s="510"/>
      <c r="AB40" s="295" t="s">
        <v>2421</v>
      </c>
      <c r="AC40" s="510"/>
      <c r="AD40" s="295" t="s">
        <v>2422</v>
      </c>
      <c r="AE40" s="510"/>
      <c r="AF40" s="295" t="s">
        <v>2423</v>
      </c>
      <c r="AG40" s="510"/>
      <c r="AH40" s="295" t="s">
        <v>2424</v>
      </c>
      <c r="AI40" s="510"/>
      <c r="AJ40" s="510" t="s">
        <v>2261</v>
      </c>
      <c r="AK40" s="510" t="s">
        <v>2262</v>
      </c>
    </row>
    <row r="41" spans="1:37" ht="15.75" customHeight="1" x14ac:dyDescent="0.35">
      <c r="A41" s="513" t="s">
        <v>30</v>
      </c>
      <c r="B41" s="295" t="s">
        <v>2266</v>
      </c>
      <c r="C41" s="295" t="s">
        <v>2267</v>
      </c>
      <c r="D41" s="295" t="s">
        <v>2266</v>
      </c>
      <c r="E41" s="295" t="s">
        <v>2267</v>
      </c>
      <c r="F41" s="295" t="s">
        <v>2266</v>
      </c>
      <c r="G41" s="295" t="s">
        <v>2267</v>
      </c>
      <c r="H41" s="295" t="s">
        <v>2266</v>
      </c>
      <c r="I41" s="295" t="s">
        <v>2267</v>
      </c>
      <c r="J41" s="295" t="s">
        <v>2266</v>
      </c>
      <c r="K41" s="295" t="s">
        <v>2267</v>
      </c>
      <c r="L41" s="295" t="s">
        <v>2266</v>
      </c>
      <c r="M41" s="295" t="s">
        <v>2267</v>
      </c>
      <c r="N41" s="295" t="s">
        <v>2266</v>
      </c>
      <c r="O41" s="295" t="s">
        <v>2267</v>
      </c>
      <c r="P41" s="295" t="s">
        <v>2266</v>
      </c>
      <c r="Q41" s="295" t="s">
        <v>2267</v>
      </c>
      <c r="R41" s="295" t="s">
        <v>2266</v>
      </c>
      <c r="S41" s="295" t="s">
        <v>2267</v>
      </c>
      <c r="T41" s="295" t="s">
        <v>2266</v>
      </c>
      <c r="U41" s="295" t="s">
        <v>2267</v>
      </c>
      <c r="V41" s="295" t="s">
        <v>2266</v>
      </c>
      <c r="W41" s="295" t="s">
        <v>2267</v>
      </c>
      <c r="X41" s="295" t="s">
        <v>2266</v>
      </c>
      <c r="Y41" s="295" t="s">
        <v>2267</v>
      </c>
      <c r="Z41" s="295" t="s">
        <v>2266</v>
      </c>
      <c r="AA41" s="295" t="s">
        <v>2267</v>
      </c>
      <c r="AB41" s="295" t="s">
        <v>2266</v>
      </c>
      <c r="AC41" s="295" t="s">
        <v>2267</v>
      </c>
      <c r="AD41" s="295" t="s">
        <v>2266</v>
      </c>
      <c r="AE41" s="295" t="s">
        <v>2267</v>
      </c>
      <c r="AF41" s="295" t="s">
        <v>2266</v>
      </c>
      <c r="AG41" s="295" t="s">
        <v>2267</v>
      </c>
      <c r="AH41" s="295" t="s">
        <v>2266</v>
      </c>
      <c r="AI41" s="295" t="s">
        <v>2267</v>
      </c>
    </row>
    <row r="42" spans="1:37" ht="15.75" customHeight="1" x14ac:dyDescent="0.35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 x14ac:dyDescent="0.35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 x14ac:dyDescent="0.35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 x14ac:dyDescent="0.35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 x14ac:dyDescent="0.35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 x14ac:dyDescent="0.35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 x14ac:dyDescent="0.35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 x14ac:dyDescent="0.35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 x14ac:dyDescent="0.35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13" t="s">
        <v>2425</v>
      </c>
      <c r="B3" s="513" t="s">
        <v>83</v>
      </c>
    </row>
    <row r="4" spans="1:16" x14ac:dyDescent="0.35">
      <c r="A4" s="513" t="s">
        <v>2426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 x14ac:dyDescent="0.35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 x14ac:dyDescent="0.35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 x14ac:dyDescent="0.35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 x14ac:dyDescent="0.35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 x14ac:dyDescent="0.35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 x14ac:dyDescent="0.35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 x14ac:dyDescent="0.35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 x14ac:dyDescent="0.35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 x14ac:dyDescent="0.35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 x14ac:dyDescent="0.35">
      <c r="A14" s="2" t="s">
        <v>1036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 x14ac:dyDescent="0.35">
      <c r="A15" s="2" t="s">
        <v>1048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 x14ac:dyDescent="0.35">
      <c r="A16" s="2" t="s">
        <v>1040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 x14ac:dyDescent="0.35">
      <c r="A17" s="2" t="s">
        <v>1038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 x14ac:dyDescent="0.35">
      <c r="A18" s="2" t="s">
        <v>1034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 x14ac:dyDescent="0.35">
      <c r="A19" s="2" t="s">
        <v>1046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 x14ac:dyDescent="0.35">
      <c r="A20" s="2" t="s">
        <v>1042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 x14ac:dyDescent="0.35">
      <c r="A21" s="2" t="s">
        <v>1052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 x14ac:dyDescent="0.35">
      <c r="A22" s="2" t="s">
        <v>1097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 x14ac:dyDescent="0.35">
      <c r="A23" s="2" t="s">
        <v>1463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 x14ac:dyDescent="0.35">
      <c r="A24" s="2" t="s">
        <v>1466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 x14ac:dyDescent="0.35">
      <c r="A25" s="2" t="s">
        <v>1026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 x14ac:dyDescent="0.35">
      <c r="A26" s="2" t="s">
        <v>1070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 x14ac:dyDescent="0.35">
      <c r="A27" s="2" t="s">
        <v>1064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 x14ac:dyDescent="0.35">
      <c r="A28" s="514" t="s">
        <v>1031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 x14ac:dyDescent="0.35">
      <c r="A29" s="2" t="s">
        <v>1058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 x14ac:dyDescent="0.35">
      <c r="A30" s="2" t="s">
        <v>1060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 x14ac:dyDescent="0.35">
      <c r="A31" s="514" t="s">
        <v>1068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 x14ac:dyDescent="0.35">
      <c r="A32" s="2" t="s">
        <v>1561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 x14ac:dyDescent="0.35">
      <c r="A33" s="514" t="s">
        <v>1565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 x14ac:dyDescent="0.35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 x14ac:dyDescent="0.35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 x14ac:dyDescent="0.35">
      <c r="A36" s="2" t="s">
        <v>1437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 x14ac:dyDescent="0.35">
      <c r="A37" s="2" t="s">
        <v>1617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 x14ac:dyDescent="0.35">
      <c r="A38" s="2" t="s">
        <v>858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 x14ac:dyDescent="0.35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 x14ac:dyDescent="0.35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 x14ac:dyDescent="0.35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 x14ac:dyDescent="0.35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 x14ac:dyDescent="0.35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 x14ac:dyDescent="0.35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 x14ac:dyDescent="0.35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 x14ac:dyDescent="0.35">
      <c r="A46" s="2" t="s">
        <v>1426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 x14ac:dyDescent="0.35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 x14ac:dyDescent="0.35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 x14ac:dyDescent="0.35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 x14ac:dyDescent="0.35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 x14ac:dyDescent="0.35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 x14ac:dyDescent="0.35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 x14ac:dyDescent="0.35">
      <c r="A53" s="2" t="s">
        <v>1056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 x14ac:dyDescent="0.35">
      <c r="A54" s="2" t="s">
        <v>860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 x14ac:dyDescent="0.35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 x14ac:dyDescent="0.35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1498</v>
      </c>
      <c r="B3" s="50" t="s">
        <v>2427</v>
      </c>
      <c r="C3" s="50" t="s">
        <v>2428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07"/>
      <c r="B34" s="508" t="s">
        <v>2429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 x14ac:dyDescent="0.35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2226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2252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2427</v>
      </c>
      <c r="BQ35" s="295" t="s">
        <v>2428</v>
      </c>
    </row>
    <row r="36" spans="1:69" x14ac:dyDescent="0.35">
      <c r="A36" s="511" t="s">
        <v>1498</v>
      </c>
      <c r="B36" s="295" t="s">
        <v>2430</v>
      </c>
      <c r="C36" s="295" t="s">
        <v>2431</v>
      </c>
      <c r="D36" s="295" t="s">
        <v>2430</v>
      </c>
      <c r="E36" s="295" t="s">
        <v>2431</v>
      </c>
      <c r="F36" s="295" t="s">
        <v>2430</v>
      </c>
      <c r="G36" s="295" t="s">
        <v>2431</v>
      </c>
      <c r="H36" s="295" t="s">
        <v>2430</v>
      </c>
      <c r="I36" s="295" t="s">
        <v>2431</v>
      </c>
      <c r="J36" s="295" t="s">
        <v>2430</v>
      </c>
      <c r="K36" s="295" t="s">
        <v>2431</v>
      </c>
      <c r="L36" s="295" t="s">
        <v>2430</v>
      </c>
      <c r="M36" s="295" t="s">
        <v>2431</v>
      </c>
      <c r="N36" s="295" t="s">
        <v>2430</v>
      </c>
      <c r="O36" s="295" t="s">
        <v>2431</v>
      </c>
      <c r="P36" s="295" t="s">
        <v>2430</v>
      </c>
      <c r="Q36" s="295" t="s">
        <v>2431</v>
      </c>
      <c r="R36" s="295" t="s">
        <v>2430</v>
      </c>
      <c r="S36" s="295" t="s">
        <v>2431</v>
      </c>
      <c r="T36" s="295" t="s">
        <v>2430</v>
      </c>
      <c r="U36" s="295" t="s">
        <v>2431</v>
      </c>
      <c r="V36" s="295" t="s">
        <v>2430</v>
      </c>
      <c r="W36" s="295" t="s">
        <v>2431</v>
      </c>
      <c r="X36" s="295" t="s">
        <v>2430</v>
      </c>
      <c r="Y36" s="295" t="s">
        <v>2431</v>
      </c>
      <c r="Z36" s="295" t="s">
        <v>2430</v>
      </c>
      <c r="AA36" s="295" t="s">
        <v>2431</v>
      </c>
      <c r="AB36" s="295" t="s">
        <v>2430</v>
      </c>
      <c r="AC36" s="295" t="s">
        <v>2431</v>
      </c>
      <c r="AD36" s="295" t="s">
        <v>2430</v>
      </c>
      <c r="AE36" s="295" t="s">
        <v>2431</v>
      </c>
      <c r="AF36" s="295" t="s">
        <v>2430</v>
      </c>
      <c r="AG36" s="295" t="s">
        <v>2431</v>
      </c>
      <c r="AH36" s="295" t="s">
        <v>2430</v>
      </c>
      <c r="AI36" s="295" t="s">
        <v>2431</v>
      </c>
      <c r="AJ36" s="295" t="s">
        <v>2430</v>
      </c>
      <c r="AK36" s="295" t="s">
        <v>2431</v>
      </c>
      <c r="AL36" s="295" t="s">
        <v>2430</v>
      </c>
      <c r="AM36" s="295" t="s">
        <v>2431</v>
      </c>
      <c r="AN36" s="295" t="s">
        <v>2430</v>
      </c>
      <c r="AO36" s="295" t="s">
        <v>2431</v>
      </c>
      <c r="AP36" s="295" t="s">
        <v>2430</v>
      </c>
      <c r="AQ36" s="295" t="s">
        <v>2431</v>
      </c>
      <c r="AR36" s="295" t="s">
        <v>2430</v>
      </c>
      <c r="AS36" s="295" t="s">
        <v>2431</v>
      </c>
      <c r="AT36" s="295" t="s">
        <v>2430</v>
      </c>
      <c r="AU36" s="295" t="s">
        <v>2431</v>
      </c>
      <c r="AV36" s="295" t="s">
        <v>2430</v>
      </c>
      <c r="AW36" s="295" t="s">
        <v>2431</v>
      </c>
      <c r="AX36" s="295" t="s">
        <v>2430</v>
      </c>
      <c r="AY36" s="295" t="s">
        <v>2431</v>
      </c>
      <c r="AZ36" s="295" t="s">
        <v>2430</v>
      </c>
      <c r="BA36" s="295" t="s">
        <v>2431</v>
      </c>
      <c r="BB36" s="295" t="s">
        <v>2430</v>
      </c>
      <c r="BC36" s="295" t="s">
        <v>2431</v>
      </c>
      <c r="BD36" s="295" t="s">
        <v>2430</v>
      </c>
      <c r="BE36" s="295" t="s">
        <v>2431</v>
      </c>
      <c r="BF36" s="295" t="s">
        <v>2430</v>
      </c>
      <c r="BG36" s="295" t="s">
        <v>2431</v>
      </c>
      <c r="BH36" s="295" t="s">
        <v>2430</v>
      </c>
      <c r="BI36" s="295" t="s">
        <v>2431</v>
      </c>
      <c r="BJ36" s="295" t="s">
        <v>2430</v>
      </c>
      <c r="BK36" s="295" t="s">
        <v>2431</v>
      </c>
      <c r="BL36" s="295" t="s">
        <v>2430</v>
      </c>
      <c r="BM36" s="295" t="s">
        <v>2431</v>
      </c>
      <c r="BN36" s="295" t="s">
        <v>2430</v>
      </c>
      <c r="BO36" s="295" t="s">
        <v>2431</v>
      </c>
    </row>
    <row r="37" spans="1:69" x14ac:dyDescent="0.35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 x14ac:dyDescent="0.35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 x14ac:dyDescent="0.35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 x14ac:dyDescent="0.35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 x14ac:dyDescent="0.35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 x14ac:dyDescent="0.35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 x14ac:dyDescent="0.35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 x14ac:dyDescent="0.35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 x14ac:dyDescent="0.35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 x14ac:dyDescent="0.35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 x14ac:dyDescent="0.35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 x14ac:dyDescent="0.35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 x14ac:dyDescent="0.35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 x14ac:dyDescent="0.35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 x14ac:dyDescent="0.35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 x14ac:dyDescent="0.35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 x14ac:dyDescent="0.35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 x14ac:dyDescent="0.35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 x14ac:dyDescent="0.35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 x14ac:dyDescent="0.35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 x14ac:dyDescent="0.35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 x14ac:dyDescent="0.35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 x14ac:dyDescent="0.35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 x14ac:dyDescent="0.35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 x14ac:dyDescent="0.35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 x14ac:dyDescent="0.35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 x14ac:dyDescent="0.35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 x14ac:dyDescent="0.35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 x14ac:dyDescent="0.35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 x14ac:dyDescent="0.35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 x14ac:dyDescent="0.35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 x14ac:dyDescent="0.35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2432</v>
      </c>
      <c r="I1" t="s">
        <v>2432</v>
      </c>
      <c r="N1" t="s">
        <v>2433</v>
      </c>
    </row>
    <row r="2" spans="4:15" x14ac:dyDescent="0.3">
      <c r="D2" t="s">
        <v>2434</v>
      </c>
      <c r="I2" t="s">
        <v>2434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2433</v>
      </c>
      <c r="I4" t="s">
        <v>2433</v>
      </c>
    </row>
    <row r="5" spans="4:15" x14ac:dyDescent="0.3">
      <c r="N5" t="s">
        <v>2435</v>
      </c>
    </row>
    <row r="6" spans="4:15" x14ac:dyDescent="0.3">
      <c r="D6" t="s">
        <v>2436</v>
      </c>
      <c r="I6" t="s">
        <v>2436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2437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2438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2435</v>
      </c>
      <c r="I11" t="s">
        <v>2435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2439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2440</v>
      </c>
      <c r="I14" t="s">
        <v>215</v>
      </c>
      <c r="J14" t="s">
        <v>216</v>
      </c>
      <c r="N14" t="s">
        <v>876</v>
      </c>
      <c r="O14" s="278">
        <v>44508</v>
      </c>
    </row>
    <row r="15" spans="4:15" x14ac:dyDescent="0.3">
      <c r="N15" t="s">
        <v>878</v>
      </c>
      <c r="O15" s="278">
        <v>44508</v>
      </c>
    </row>
    <row r="16" spans="4:15" x14ac:dyDescent="0.3">
      <c r="D16" t="s">
        <v>2441</v>
      </c>
      <c r="I16" t="s">
        <v>225</v>
      </c>
      <c r="J16" t="s">
        <v>227</v>
      </c>
      <c r="N16" t="s">
        <v>787</v>
      </c>
      <c r="O16" s="278">
        <v>44508</v>
      </c>
    </row>
    <row r="17" spans="4:15" x14ac:dyDescent="0.3">
      <c r="D17" t="s">
        <v>2442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2443</v>
      </c>
      <c r="I19" t="s">
        <v>255</v>
      </c>
      <c r="J19" t="s">
        <v>256</v>
      </c>
      <c r="K19" t="s">
        <v>2444</v>
      </c>
      <c r="N19" t="s">
        <v>252</v>
      </c>
      <c r="O19" s="278">
        <v>44508</v>
      </c>
    </row>
    <row r="20" spans="4:15" x14ac:dyDescent="0.3">
      <c r="D20" t="s">
        <v>2445</v>
      </c>
      <c r="I20" t="s">
        <v>257</v>
      </c>
      <c r="J20" t="s">
        <v>258</v>
      </c>
    </row>
    <row r="21" spans="4:15" x14ac:dyDescent="0.3">
      <c r="N21" t="s">
        <v>2446</v>
      </c>
    </row>
    <row r="22" spans="4:15" x14ac:dyDescent="0.3">
      <c r="D22" t="s">
        <v>2447</v>
      </c>
      <c r="I22" t="s">
        <v>261</v>
      </c>
      <c r="J22" t="s">
        <v>262</v>
      </c>
      <c r="K22" t="s">
        <v>2444</v>
      </c>
    </row>
    <row r="23" spans="4:15" x14ac:dyDescent="0.3">
      <c r="D23" t="s">
        <v>2448</v>
      </c>
      <c r="I23" t="s">
        <v>263</v>
      </c>
      <c r="J23" t="s">
        <v>264</v>
      </c>
      <c r="N23" t="s">
        <v>2449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2450</v>
      </c>
      <c r="I25" t="s">
        <v>876</v>
      </c>
      <c r="J25" t="s">
        <v>877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2451</v>
      </c>
      <c r="I27" t="s">
        <v>878</v>
      </c>
      <c r="J27" t="s">
        <v>879</v>
      </c>
      <c r="K27" t="s">
        <v>2452</v>
      </c>
      <c r="N27" t="s">
        <v>269</v>
      </c>
      <c r="O27" s="278">
        <v>44512</v>
      </c>
    </row>
    <row r="28" spans="4:15" x14ac:dyDescent="0.3">
      <c r="N28" t="s">
        <v>866</v>
      </c>
      <c r="O28" s="278">
        <v>44512</v>
      </c>
    </row>
    <row r="29" spans="4:15" x14ac:dyDescent="0.3">
      <c r="D29" t="s">
        <v>2453</v>
      </c>
      <c r="I29" t="s">
        <v>787</v>
      </c>
      <c r="J29" t="s">
        <v>788</v>
      </c>
      <c r="N29" t="s">
        <v>872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2454</v>
      </c>
      <c r="I31" t="s">
        <v>222</v>
      </c>
      <c r="J31" t="s">
        <v>224</v>
      </c>
      <c r="N31" t="s">
        <v>884</v>
      </c>
      <c r="O31" s="278">
        <v>44512</v>
      </c>
    </row>
    <row r="32" spans="4:15" x14ac:dyDescent="0.3">
      <c r="N32" t="s">
        <v>2455</v>
      </c>
    </row>
    <row r="33" spans="4:15" x14ac:dyDescent="0.3">
      <c r="D33" t="s">
        <v>2456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2457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2446</v>
      </c>
      <c r="I36" t="s">
        <v>2446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2449</v>
      </c>
      <c r="I38" t="s">
        <v>2449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2458</v>
      </c>
      <c r="I40" t="s">
        <v>234</v>
      </c>
      <c r="J40" t="s">
        <v>238</v>
      </c>
      <c r="N40" t="s">
        <v>895</v>
      </c>
      <c r="O40" s="278">
        <v>44512</v>
      </c>
    </row>
    <row r="41" spans="4:15" x14ac:dyDescent="0.3">
      <c r="D41" t="s">
        <v>2459</v>
      </c>
      <c r="I41" t="s">
        <v>239</v>
      </c>
      <c r="J41" t="s">
        <v>240</v>
      </c>
      <c r="N41" t="s">
        <v>897</v>
      </c>
      <c r="O41" s="278">
        <v>44512</v>
      </c>
    </row>
    <row r="42" spans="4:15" x14ac:dyDescent="0.3">
      <c r="N42" t="s">
        <v>1448</v>
      </c>
      <c r="O42" s="278">
        <v>44512</v>
      </c>
    </row>
    <row r="43" spans="4:15" x14ac:dyDescent="0.3">
      <c r="D43" t="s">
        <v>2460</v>
      </c>
      <c r="I43" t="s">
        <v>267</v>
      </c>
      <c r="J43" t="s">
        <v>268</v>
      </c>
      <c r="N43" t="s">
        <v>1451</v>
      </c>
      <c r="O43" s="278">
        <v>44512</v>
      </c>
    </row>
    <row r="44" spans="4:15" x14ac:dyDescent="0.3">
      <c r="D44" t="s">
        <v>2461</v>
      </c>
      <c r="I44" t="s">
        <v>269</v>
      </c>
      <c r="J44" t="s">
        <v>270</v>
      </c>
      <c r="N44" t="s">
        <v>1453</v>
      </c>
      <c r="O44" s="278">
        <v>44512</v>
      </c>
    </row>
    <row r="45" spans="4:15" x14ac:dyDescent="0.3">
      <c r="N45" t="s">
        <v>1456</v>
      </c>
      <c r="O45" s="278">
        <v>44512</v>
      </c>
    </row>
    <row r="46" spans="4:15" x14ac:dyDescent="0.3">
      <c r="D46" t="s">
        <v>2462</v>
      </c>
      <c r="I46" t="s">
        <v>866</v>
      </c>
      <c r="J46" t="s">
        <v>867</v>
      </c>
      <c r="N46" t="s">
        <v>279</v>
      </c>
      <c r="O46" s="278">
        <v>44512</v>
      </c>
    </row>
    <row r="47" spans="4:15" x14ac:dyDescent="0.3">
      <c r="D47" t="s">
        <v>2463</v>
      </c>
      <c r="I47" t="s">
        <v>872</v>
      </c>
      <c r="J47" t="s">
        <v>2464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2465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2466</v>
      </c>
      <c r="I51" t="s">
        <v>884</v>
      </c>
      <c r="J51" t="s">
        <v>2467</v>
      </c>
      <c r="N51" t="s">
        <v>293</v>
      </c>
      <c r="O51" s="278">
        <v>44512</v>
      </c>
    </row>
    <row r="52" spans="4:15" x14ac:dyDescent="0.3">
      <c r="N52" t="s">
        <v>1459</v>
      </c>
      <c r="O52" s="278">
        <v>44512</v>
      </c>
    </row>
    <row r="53" spans="4:15" x14ac:dyDescent="0.3">
      <c r="D53" t="s">
        <v>2455</v>
      </c>
      <c r="I53" t="s">
        <v>2455</v>
      </c>
      <c r="N53" t="s">
        <v>1461</v>
      </c>
      <c r="O53" s="278">
        <v>44512</v>
      </c>
    </row>
    <row r="55" spans="4:15" x14ac:dyDescent="0.3">
      <c r="D55" t="s">
        <v>2468</v>
      </c>
      <c r="I55" t="s">
        <v>295</v>
      </c>
      <c r="J55" t="s">
        <v>2469</v>
      </c>
    </row>
    <row r="56" spans="4:15" x14ac:dyDescent="0.3">
      <c r="D56" t="s">
        <v>2470</v>
      </c>
      <c r="I56" t="s">
        <v>297</v>
      </c>
      <c r="J56" t="s">
        <v>298</v>
      </c>
    </row>
    <row r="58" spans="4:15" x14ac:dyDescent="0.3">
      <c r="D58" t="s">
        <v>2471</v>
      </c>
      <c r="I58" t="s">
        <v>272</v>
      </c>
      <c r="J58" t="s">
        <v>2472</v>
      </c>
    </row>
    <row r="59" spans="4:15" x14ac:dyDescent="0.3">
      <c r="D59" t="s">
        <v>2473</v>
      </c>
      <c r="I59" t="s">
        <v>274</v>
      </c>
      <c r="J59" t="s">
        <v>275</v>
      </c>
    </row>
    <row r="60" spans="4:15" x14ac:dyDescent="0.3">
      <c r="D60" t="s">
        <v>2474</v>
      </c>
      <c r="I60" t="s">
        <v>299</v>
      </c>
      <c r="J60" t="s">
        <v>300</v>
      </c>
    </row>
    <row r="61" spans="4:15" x14ac:dyDescent="0.3">
      <c r="D61" t="s">
        <v>2475</v>
      </c>
      <c r="I61" t="s">
        <v>303</v>
      </c>
      <c r="J61" t="s">
        <v>304</v>
      </c>
    </row>
    <row r="62" spans="4:15" x14ac:dyDescent="0.3">
      <c r="D62" t="s">
        <v>2476</v>
      </c>
      <c r="I62" t="s">
        <v>308</v>
      </c>
      <c r="J62" t="s">
        <v>309</v>
      </c>
    </row>
    <row r="64" spans="4:15" x14ac:dyDescent="0.3">
      <c r="D64" t="s">
        <v>2477</v>
      </c>
      <c r="I64" t="s">
        <v>895</v>
      </c>
      <c r="J64" t="s">
        <v>2478</v>
      </c>
    </row>
    <row r="65" spans="4:13" x14ac:dyDescent="0.3">
      <c r="D65" t="s">
        <v>2479</v>
      </c>
      <c r="I65" t="s">
        <v>897</v>
      </c>
      <c r="J65" t="s">
        <v>2480</v>
      </c>
      <c r="K65" t="s">
        <v>2481</v>
      </c>
    </row>
    <row r="67" spans="4:13" x14ac:dyDescent="0.3">
      <c r="D67" t="s">
        <v>2482</v>
      </c>
      <c r="I67" t="s">
        <v>1448</v>
      </c>
      <c r="J67" t="s">
        <v>1449</v>
      </c>
      <c r="K67" t="s">
        <v>2483</v>
      </c>
      <c r="L67" t="s">
        <v>2484</v>
      </c>
    </row>
    <row r="68" spans="4:13" x14ac:dyDescent="0.3">
      <c r="D68" t="s">
        <v>2485</v>
      </c>
      <c r="I68" t="s">
        <v>1451</v>
      </c>
      <c r="J68" t="s">
        <v>1452</v>
      </c>
      <c r="K68" t="s">
        <v>2483</v>
      </c>
      <c r="L68" t="s">
        <v>2484</v>
      </c>
    </row>
    <row r="70" spans="4:13" x14ac:dyDescent="0.3">
      <c r="D70" t="s">
        <v>2486</v>
      </c>
      <c r="I70" t="s">
        <v>1453</v>
      </c>
      <c r="J70" t="s">
        <v>1454</v>
      </c>
      <c r="K70" t="s">
        <v>2483</v>
      </c>
      <c r="L70" t="s">
        <v>2487</v>
      </c>
    </row>
    <row r="71" spans="4:13" x14ac:dyDescent="0.3">
      <c r="D71" t="s">
        <v>2488</v>
      </c>
      <c r="I71" t="s">
        <v>1456</v>
      </c>
      <c r="J71" t="s">
        <v>2489</v>
      </c>
      <c r="K71" t="s">
        <v>2483</v>
      </c>
      <c r="L71" t="s">
        <v>2490</v>
      </c>
      <c r="M71" t="s">
        <v>2491</v>
      </c>
    </row>
    <row r="73" spans="4:13" x14ac:dyDescent="0.3">
      <c r="D73" t="s">
        <v>2492</v>
      </c>
      <c r="I73" t="s">
        <v>279</v>
      </c>
      <c r="J73" t="s">
        <v>2493</v>
      </c>
    </row>
    <row r="74" spans="4:13" x14ac:dyDescent="0.3">
      <c r="D74" t="s">
        <v>2494</v>
      </c>
      <c r="I74" t="s">
        <v>301</v>
      </c>
      <c r="J74" t="s">
        <v>2495</v>
      </c>
    </row>
    <row r="75" spans="4:13" x14ac:dyDescent="0.3">
      <c r="D75" t="s">
        <v>2496</v>
      </c>
      <c r="I75" t="s">
        <v>306</v>
      </c>
      <c r="J75" t="s">
        <v>2497</v>
      </c>
    </row>
    <row r="76" spans="4:13" x14ac:dyDescent="0.3">
      <c r="D76" t="s">
        <v>2498</v>
      </c>
      <c r="I76" t="s">
        <v>310</v>
      </c>
      <c r="J76" t="s">
        <v>2499</v>
      </c>
    </row>
    <row r="78" spans="4:13" x14ac:dyDescent="0.3">
      <c r="D78" t="s">
        <v>2500</v>
      </c>
      <c r="I78" t="s">
        <v>291</v>
      </c>
      <c r="J78" t="s">
        <v>292</v>
      </c>
    </row>
    <row r="79" spans="4:13" x14ac:dyDescent="0.3">
      <c r="D79" t="s">
        <v>2501</v>
      </c>
      <c r="I79" t="s">
        <v>293</v>
      </c>
      <c r="J79" t="s">
        <v>294</v>
      </c>
    </row>
    <row r="81" spans="4:12" x14ac:dyDescent="0.3">
      <c r="D81" t="s">
        <v>2502</v>
      </c>
      <c r="I81" t="s">
        <v>1459</v>
      </c>
      <c r="J81" t="s">
        <v>2503</v>
      </c>
      <c r="K81" t="s">
        <v>2483</v>
      </c>
      <c r="L81" t="s">
        <v>2504</v>
      </c>
    </row>
    <row r="82" spans="4:12" x14ac:dyDescent="0.3">
      <c r="D82" t="s">
        <v>2505</v>
      </c>
      <c r="I82" t="s">
        <v>1461</v>
      </c>
      <c r="J82" t="s">
        <v>2506</v>
      </c>
      <c r="K82" t="s">
        <v>2483</v>
      </c>
      <c r="L82" t="s">
        <v>2507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1502</v>
      </c>
      <c r="B1" s="382"/>
      <c r="C1" s="382"/>
      <c r="D1" s="382"/>
      <c r="E1" s="58" t="s">
        <v>1504</v>
      </c>
      <c r="F1" s="59"/>
      <c r="G1" s="58" t="s">
        <v>1505</v>
      </c>
      <c r="H1" s="59"/>
      <c r="I1" s="60" t="s">
        <v>1507</v>
      </c>
      <c r="J1" s="61"/>
      <c r="K1" s="62" t="s">
        <v>1508</v>
      </c>
      <c r="L1" s="63"/>
      <c r="M1" s="63"/>
      <c r="N1" s="63"/>
      <c r="O1" s="63"/>
      <c r="P1" s="63"/>
      <c r="Q1" s="64" t="s">
        <v>1509</v>
      </c>
      <c r="R1" s="65"/>
      <c r="S1" s="64" t="s">
        <v>1510</v>
      </c>
      <c r="T1" s="65"/>
      <c r="U1" s="66" t="s">
        <v>2196</v>
      </c>
      <c r="V1" s="66"/>
      <c r="W1" s="66"/>
    </row>
    <row r="2" spans="1:26" x14ac:dyDescent="0.35">
      <c r="A2" s="291" t="s">
        <v>2508</v>
      </c>
      <c r="B2" s="318" t="s">
        <v>58</v>
      </c>
      <c r="C2" s="318" t="s">
        <v>2210</v>
      </c>
      <c r="D2" s="318" t="s">
        <v>2406</v>
      </c>
      <c r="E2" s="295" t="s">
        <v>2509</v>
      </c>
      <c r="F2" s="295" t="s">
        <v>2510</v>
      </c>
      <c r="G2" s="295" t="s">
        <v>2511</v>
      </c>
      <c r="H2" s="295" t="s">
        <v>2512</v>
      </c>
      <c r="I2" s="295" t="s">
        <v>2513</v>
      </c>
      <c r="J2" s="295" t="s">
        <v>2514</v>
      </c>
      <c r="K2" s="295" t="s">
        <v>2515</v>
      </c>
      <c r="L2" s="295" t="s">
        <v>2516</v>
      </c>
      <c r="M2" s="295" t="s">
        <v>2517</v>
      </c>
      <c r="N2" s="295" t="s">
        <v>2518</v>
      </c>
      <c r="O2" s="295" t="s">
        <v>2519</v>
      </c>
      <c r="P2" s="295" t="s">
        <v>2520</v>
      </c>
      <c r="Q2" s="295" t="s">
        <v>2521</v>
      </c>
      <c r="R2" s="295" t="s">
        <v>2522</v>
      </c>
      <c r="S2" s="295" t="s">
        <v>2523</v>
      </c>
      <c r="T2" s="295" t="s">
        <v>2524</v>
      </c>
      <c r="U2" s="295" t="s">
        <v>2525</v>
      </c>
      <c r="V2" s="295" t="s">
        <v>2526</v>
      </c>
      <c r="W2" s="295" t="s">
        <v>2406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2527</v>
      </c>
      <c r="O26" s="312"/>
      <c r="P26" s="313" t="s">
        <v>2528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2529</v>
      </c>
      <c r="B1" s="137" t="s">
        <v>2530</v>
      </c>
      <c r="C1" s="137" t="s">
        <v>2531</v>
      </c>
      <c r="E1" s="139" t="s">
        <v>2532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876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787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866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884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895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1448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1451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1453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1456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1459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1461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744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741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759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762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753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756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828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825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831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441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448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889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765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887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699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702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706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709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712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715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718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434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1444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437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722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411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414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725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681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439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728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731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784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735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738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733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2533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385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659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649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689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668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841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839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843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837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850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395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407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391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403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397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478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486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488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676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401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409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481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637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641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647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652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639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643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452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456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458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462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464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769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771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773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469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471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466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475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695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697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1004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1012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974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985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992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998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1008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1014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1036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1048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1040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1044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1034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1480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1474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1116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1477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1118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1082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1089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1103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1109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2534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1097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1101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1107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2535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1463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1466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1468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1113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899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923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496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506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510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502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490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494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527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539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541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543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508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519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521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529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504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531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500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427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1132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1143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792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796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798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800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802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804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807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809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554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854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856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1147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1139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1120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1128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1145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632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1070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1072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1075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1078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1080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562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595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577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558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604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609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584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1124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615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1134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620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600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590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568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573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626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1062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1026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1484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1054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545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552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1066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779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781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1406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1387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2536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1400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1402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1404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1392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1396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931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1471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2537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954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960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952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963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968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958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1149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1300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1302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1304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1306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1308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1310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1312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1314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1316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1318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1320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1322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1324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1326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1328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1330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1332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1334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1336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1338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1340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1342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1344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1346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1348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1352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1354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1356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1358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1360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1362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1364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1366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1368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1370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1372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1224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1382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1385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1378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1380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1374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948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2538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2539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2540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2541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2542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2543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2544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2545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2546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2547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2548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2549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2550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2551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2552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2553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2554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2555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2556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2557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2558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2559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2560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2561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2563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2564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2565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1617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2566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2567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2568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2569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2570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2571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2572</v>
      </c>
      <c r="B1" t="s">
        <v>381</v>
      </c>
      <c r="C1" t="s">
        <v>2210</v>
      </c>
      <c r="D1" s="316" t="s">
        <v>391</v>
      </c>
      <c r="F1" t="s">
        <v>59</v>
      </c>
      <c r="G1" t="s">
        <v>659</v>
      </c>
    </row>
    <row r="2" spans="1:7" ht="16.5" customHeight="1" x14ac:dyDescent="0.3">
      <c r="B2" t="s">
        <v>391</v>
      </c>
      <c r="D2" s="316" t="s">
        <v>403</v>
      </c>
      <c r="G2" t="s">
        <v>852</v>
      </c>
    </row>
    <row r="3" spans="1:7" ht="16.5" customHeight="1" x14ac:dyDescent="0.3">
      <c r="B3" t="s">
        <v>393</v>
      </c>
      <c r="D3" s="316" t="s">
        <v>381</v>
      </c>
      <c r="G3" t="s">
        <v>841</v>
      </c>
    </row>
    <row r="4" spans="1:7" ht="16.5" customHeight="1" x14ac:dyDescent="0.3">
      <c r="B4" t="s">
        <v>399</v>
      </c>
      <c r="D4" s="316" t="s">
        <v>691</v>
      </c>
      <c r="G4" t="s">
        <v>649</v>
      </c>
    </row>
    <row r="5" spans="1:7" ht="16.5" customHeight="1" x14ac:dyDescent="0.3">
      <c r="B5" t="s">
        <v>401</v>
      </c>
      <c r="D5" s="316" t="s">
        <v>687</v>
      </c>
      <c r="G5" t="s">
        <v>839</v>
      </c>
    </row>
    <row r="6" spans="1:7" ht="16.5" customHeight="1" x14ac:dyDescent="0.3">
      <c r="B6" t="s">
        <v>403</v>
      </c>
      <c r="D6" s="316" t="s">
        <v>843</v>
      </c>
      <c r="G6" t="s">
        <v>486</v>
      </c>
    </row>
    <row r="7" spans="1:7" ht="16.5" customHeight="1" x14ac:dyDescent="0.3">
      <c r="B7" t="s">
        <v>405</v>
      </c>
      <c r="D7" s="316" t="s">
        <v>393</v>
      </c>
      <c r="G7" t="s">
        <v>676</v>
      </c>
    </row>
    <row r="8" spans="1:7" ht="16.5" customHeight="1" x14ac:dyDescent="0.3">
      <c r="B8" t="s">
        <v>456</v>
      </c>
      <c r="D8" s="316" t="s">
        <v>405</v>
      </c>
      <c r="G8" t="s">
        <v>652</v>
      </c>
    </row>
    <row r="9" spans="1:7" ht="16.5" customHeight="1" x14ac:dyDescent="0.3">
      <c r="B9" t="s">
        <v>460</v>
      </c>
      <c r="D9" s="316" t="s">
        <v>478</v>
      </c>
      <c r="G9" t="s">
        <v>769</v>
      </c>
    </row>
    <row r="10" spans="1:7" ht="16.5" customHeight="1" x14ac:dyDescent="0.3">
      <c r="B10" t="s">
        <v>458</v>
      </c>
      <c r="D10" s="316" t="s">
        <v>484</v>
      </c>
      <c r="G10" t="s">
        <v>695</v>
      </c>
    </row>
    <row r="11" spans="1:7" ht="16.5" customHeight="1" x14ac:dyDescent="0.3">
      <c r="B11" t="s">
        <v>464</v>
      </c>
      <c r="D11" s="316" t="s">
        <v>488</v>
      </c>
      <c r="G11" t="s">
        <v>697</v>
      </c>
    </row>
    <row r="12" spans="1:7" ht="16.5" customHeight="1" x14ac:dyDescent="0.3">
      <c r="B12" t="s">
        <v>478</v>
      </c>
      <c r="D12" s="316" t="s">
        <v>641</v>
      </c>
      <c r="G12" t="s">
        <v>666</v>
      </c>
    </row>
    <row r="13" spans="1:7" ht="16.5" customHeight="1" x14ac:dyDescent="0.3">
      <c r="B13" t="s">
        <v>484</v>
      </c>
      <c r="D13" s="316" t="s">
        <v>647</v>
      </c>
      <c r="G13" t="s">
        <v>668</v>
      </c>
    </row>
    <row r="14" spans="1:7" ht="16.5" customHeight="1" x14ac:dyDescent="0.3">
      <c r="B14" t="s">
        <v>486</v>
      </c>
      <c r="D14" s="316" t="s">
        <v>456</v>
      </c>
      <c r="G14" t="s">
        <v>848</v>
      </c>
    </row>
    <row r="15" spans="1:7" ht="16.5" customHeight="1" x14ac:dyDescent="0.3">
      <c r="B15" t="s">
        <v>488</v>
      </c>
      <c r="D15" s="316" t="s">
        <v>458</v>
      </c>
      <c r="G15" t="s">
        <v>481</v>
      </c>
    </row>
    <row r="16" spans="1:7" ht="16.5" customHeight="1" x14ac:dyDescent="0.3">
      <c r="B16" t="s">
        <v>481</v>
      </c>
      <c r="D16" s="316" t="s">
        <v>464</v>
      </c>
    </row>
    <row r="17" spans="2:8" ht="16.5" customHeight="1" x14ac:dyDescent="0.3">
      <c r="B17" t="s">
        <v>641</v>
      </c>
      <c r="D17" s="316" t="s">
        <v>773</v>
      </c>
      <c r="G17" t="s">
        <v>676</v>
      </c>
      <c r="H17" t="s">
        <v>2142</v>
      </c>
    </row>
    <row r="18" spans="2:8" ht="16.5" customHeight="1" x14ac:dyDescent="0.3">
      <c r="B18" t="s">
        <v>649</v>
      </c>
      <c r="D18" s="316" t="s">
        <v>460</v>
      </c>
      <c r="G18" t="s">
        <v>852</v>
      </c>
      <c r="H18" t="s">
        <v>2150</v>
      </c>
    </row>
    <row r="19" spans="2:8" ht="16.5" customHeight="1" x14ac:dyDescent="0.3">
      <c r="B19" t="s">
        <v>647</v>
      </c>
      <c r="D19" s="316" t="s">
        <v>670</v>
      </c>
    </row>
    <row r="20" spans="2:8" ht="16.5" customHeight="1" x14ac:dyDescent="0.3">
      <c r="B20" t="s">
        <v>652</v>
      </c>
      <c r="D20" s="316" t="s">
        <v>399</v>
      </c>
    </row>
    <row r="21" spans="2:8" ht="16.5" customHeight="1" x14ac:dyDescent="0.3">
      <c r="B21" t="s">
        <v>659</v>
      </c>
      <c r="D21" s="316" t="s">
        <v>401</v>
      </c>
    </row>
    <row r="22" spans="2:8" ht="16.5" customHeight="1" x14ac:dyDescent="0.3">
      <c r="B22" t="s">
        <v>687</v>
      </c>
      <c r="D22" s="316" t="s">
        <v>475</v>
      </c>
    </row>
    <row r="23" spans="2:8" ht="16.5" customHeight="1" x14ac:dyDescent="0.3">
      <c r="B23" t="s">
        <v>691</v>
      </c>
      <c r="D23" s="316"/>
    </row>
    <row r="24" spans="2:8" ht="16.5" customHeight="1" x14ac:dyDescent="0.3">
      <c r="B24" t="s">
        <v>666</v>
      </c>
      <c r="D24" s="316"/>
    </row>
    <row r="25" spans="2:8" ht="16.5" customHeight="1" x14ac:dyDescent="0.3">
      <c r="B25" t="s">
        <v>695</v>
      </c>
      <c r="D25" s="316"/>
    </row>
    <row r="26" spans="2:8" ht="16.5" customHeight="1" x14ac:dyDescent="0.3">
      <c r="B26" t="s">
        <v>697</v>
      </c>
      <c r="D26" s="316"/>
    </row>
    <row r="27" spans="2:8" ht="16.5" customHeight="1" x14ac:dyDescent="0.3">
      <c r="B27" t="s">
        <v>676</v>
      </c>
      <c r="D27" s="316"/>
    </row>
    <row r="28" spans="2:8" ht="16.5" customHeight="1" x14ac:dyDescent="0.3">
      <c r="B28" t="s">
        <v>670</v>
      </c>
      <c r="D28" s="316"/>
    </row>
    <row r="29" spans="2:8" ht="16.5" customHeight="1" x14ac:dyDescent="0.3">
      <c r="B29" t="s">
        <v>668</v>
      </c>
      <c r="D29" s="316"/>
    </row>
    <row r="30" spans="2:8" ht="16.5" customHeight="1" x14ac:dyDescent="0.3">
      <c r="B30" t="s">
        <v>475</v>
      </c>
      <c r="D30" s="316"/>
    </row>
    <row r="31" spans="2:8" ht="16.5" customHeight="1" x14ac:dyDescent="0.3">
      <c r="B31" t="s">
        <v>769</v>
      </c>
      <c r="D31" s="316"/>
    </row>
    <row r="32" spans="2:8" ht="16.5" customHeight="1" x14ac:dyDescent="0.3">
      <c r="B32" t="s">
        <v>773</v>
      </c>
      <c r="D32" s="316"/>
    </row>
    <row r="33" spans="2:3" x14ac:dyDescent="0.3">
      <c r="B33" t="s">
        <v>839</v>
      </c>
    </row>
    <row r="34" spans="2:3" x14ac:dyDescent="0.3">
      <c r="B34" t="s">
        <v>841</v>
      </c>
    </row>
    <row r="35" spans="2:3" x14ac:dyDescent="0.3">
      <c r="B35" t="s">
        <v>848</v>
      </c>
    </row>
    <row r="36" spans="2:3" x14ac:dyDescent="0.3">
      <c r="B36" t="s">
        <v>843</v>
      </c>
    </row>
    <row r="37" spans="2:3" x14ac:dyDescent="0.3">
      <c r="B37" t="s">
        <v>852</v>
      </c>
    </row>
    <row r="39" spans="2:3" x14ac:dyDescent="0.3">
      <c r="B39" t="s">
        <v>771</v>
      </c>
      <c r="C39" t="s">
        <v>2144</v>
      </c>
    </row>
    <row r="41" spans="2:3" x14ac:dyDescent="0.3">
      <c r="C41" t="s">
        <v>1702</v>
      </c>
    </row>
    <row r="42" spans="2:3" x14ac:dyDescent="0.3">
      <c r="C42" t="s">
        <v>1705</v>
      </c>
    </row>
    <row r="43" spans="2:3" x14ac:dyDescent="0.3">
      <c r="B43" t="s">
        <v>466</v>
      </c>
      <c r="C43" t="s">
        <v>1711</v>
      </c>
    </row>
    <row r="44" spans="2:3" x14ac:dyDescent="0.3">
      <c r="C44" t="s">
        <v>1802</v>
      </c>
    </row>
    <row r="45" spans="2:3" x14ac:dyDescent="0.3">
      <c r="C45" t="s">
        <v>1908</v>
      </c>
    </row>
    <row r="46" spans="2:3" x14ac:dyDescent="0.3">
      <c r="C46" t="s">
        <v>1962</v>
      </c>
    </row>
    <row r="47" spans="2:3" x14ac:dyDescent="0.3">
      <c r="C47" t="s">
        <v>1963</v>
      </c>
    </row>
    <row r="48" spans="2:3" x14ac:dyDescent="0.3">
      <c r="C48" t="s">
        <v>1964</v>
      </c>
    </row>
    <row r="49" spans="3:3" x14ac:dyDescent="0.3">
      <c r="C49" t="s">
        <v>1965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2573</v>
      </c>
      <c r="B1" s="316" t="s">
        <v>295</v>
      </c>
      <c r="C1" t="s">
        <v>866</v>
      </c>
      <c r="D1" t="s">
        <v>1721</v>
      </c>
      <c r="F1" s="279" t="s">
        <v>2573</v>
      </c>
      <c r="G1" t="s">
        <v>381</v>
      </c>
      <c r="I1" t="s">
        <v>697</v>
      </c>
      <c r="J1" t="s">
        <v>2141</v>
      </c>
    </row>
    <row r="2" spans="1:10" ht="16.5" customHeight="1" x14ac:dyDescent="0.3">
      <c r="B2" s="316" t="s">
        <v>209</v>
      </c>
      <c r="C2" t="s">
        <v>872</v>
      </c>
      <c r="D2" t="s">
        <v>1756</v>
      </c>
      <c r="G2" t="s">
        <v>391</v>
      </c>
      <c r="I2" t="s">
        <v>676</v>
      </c>
      <c r="J2" t="s">
        <v>2142</v>
      </c>
    </row>
    <row r="3" spans="1:10" ht="16.5" customHeight="1" x14ac:dyDescent="0.3">
      <c r="B3" s="316" t="s">
        <v>211</v>
      </c>
      <c r="C3" t="s">
        <v>228</v>
      </c>
      <c r="D3" t="s">
        <v>1766</v>
      </c>
      <c r="G3" t="s">
        <v>393</v>
      </c>
      <c r="I3" t="s">
        <v>771</v>
      </c>
      <c r="J3" t="s">
        <v>2144</v>
      </c>
    </row>
    <row r="4" spans="1:10" ht="16.5" customHeight="1" x14ac:dyDescent="0.3">
      <c r="B4" s="316" t="s">
        <v>215</v>
      </c>
      <c r="C4" t="s">
        <v>441</v>
      </c>
      <c r="D4" t="s">
        <v>1801</v>
      </c>
      <c r="G4" t="s">
        <v>399</v>
      </c>
      <c r="I4" t="s">
        <v>852</v>
      </c>
      <c r="J4" t="s">
        <v>2150</v>
      </c>
    </row>
    <row r="5" spans="1:10" ht="16.5" customHeight="1" x14ac:dyDescent="0.3">
      <c r="B5" s="316" t="s">
        <v>217</v>
      </c>
      <c r="C5" t="s">
        <v>272</v>
      </c>
      <c r="D5" t="s">
        <v>1957</v>
      </c>
      <c r="G5" t="s">
        <v>401</v>
      </c>
    </row>
    <row r="6" spans="1:10" ht="16.5" customHeight="1" x14ac:dyDescent="0.3">
      <c r="B6" s="77" t="s">
        <v>222</v>
      </c>
      <c r="C6" t="s">
        <v>272</v>
      </c>
      <c r="D6" t="s">
        <v>2024</v>
      </c>
      <c r="G6" t="s">
        <v>403</v>
      </c>
    </row>
    <row r="7" spans="1:10" ht="16.5" customHeight="1" x14ac:dyDescent="0.3">
      <c r="B7" s="316" t="s">
        <v>225</v>
      </c>
      <c r="G7" t="s">
        <v>405</v>
      </c>
    </row>
    <row r="8" spans="1:10" ht="16.5" customHeight="1" x14ac:dyDescent="0.3">
      <c r="B8" s="316" t="s">
        <v>228</v>
      </c>
      <c r="C8" t="s">
        <v>215</v>
      </c>
      <c r="D8" t="s">
        <v>2089</v>
      </c>
      <c r="G8" t="s">
        <v>456</v>
      </c>
    </row>
    <row r="9" spans="1:10" ht="16.5" customHeight="1" x14ac:dyDescent="0.3">
      <c r="B9" s="72" t="s">
        <v>231</v>
      </c>
      <c r="D9" t="s">
        <v>2090</v>
      </c>
      <c r="G9" t="s">
        <v>460</v>
      </c>
      <c r="J9" t="s">
        <v>1702</v>
      </c>
    </row>
    <row r="10" spans="1:10" ht="16.5" customHeight="1" x14ac:dyDescent="0.3">
      <c r="B10" s="316" t="s">
        <v>249</v>
      </c>
      <c r="C10" t="s">
        <v>252</v>
      </c>
      <c r="D10" t="s">
        <v>2097</v>
      </c>
      <c r="G10" t="s">
        <v>458</v>
      </c>
      <c r="J10" t="s">
        <v>1705</v>
      </c>
    </row>
    <row r="11" spans="1:10" ht="16.5" customHeight="1" x14ac:dyDescent="0.3">
      <c r="B11" s="316" t="s">
        <v>252</v>
      </c>
      <c r="D11" t="s">
        <v>2101</v>
      </c>
      <c r="G11" t="s">
        <v>464</v>
      </c>
      <c r="J11" t="s">
        <v>1711</v>
      </c>
    </row>
    <row r="12" spans="1:10" ht="16.5" customHeight="1" x14ac:dyDescent="0.3">
      <c r="B12" s="316" t="s">
        <v>234</v>
      </c>
      <c r="D12" t="s">
        <v>2111</v>
      </c>
      <c r="G12" t="s">
        <v>478</v>
      </c>
      <c r="I12" t="s">
        <v>481</v>
      </c>
      <c r="J12" t="s">
        <v>1802</v>
      </c>
    </row>
    <row r="13" spans="1:10" ht="16.5" customHeight="1" x14ac:dyDescent="0.3">
      <c r="B13" s="316" t="s">
        <v>239</v>
      </c>
      <c r="D13" t="s">
        <v>2113</v>
      </c>
      <c r="G13" t="s">
        <v>484</v>
      </c>
      <c r="I13" t="s">
        <v>666</v>
      </c>
      <c r="J13" t="s">
        <v>1908</v>
      </c>
    </row>
    <row r="14" spans="1:10" ht="16.5" customHeight="1" x14ac:dyDescent="0.3">
      <c r="B14" s="316" t="s">
        <v>241</v>
      </c>
      <c r="C14" t="s">
        <v>269</v>
      </c>
      <c r="D14" t="s">
        <v>2114</v>
      </c>
      <c r="G14" t="s">
        <v>486</v>
      </c>
      <c r="I14" t="s">
        <v>454</v>
      </c>
      <c r="J14" t="s">
        <v>1962</v>
      </c>
    </row>
    <row r="15" spans="1:10" ht="16.5" customHeight="1" x14ac:dyDescent="0.3">
      <c r="B15" s="316" t="s">
        <v>269</v>
      </c>
      <c r="D15" t="s">
        <v>2115</v>
      </c>
      <c r="G15" t="s">
        <v>488</v>
      </c>
      <c r="I15" t="s">
        <v>460</v>
      </c>
      <c r="J15" t="s">
        <v>1963</v>
      </c>
    </row>
    <row r="16" spans="1:10" ht="16.5" customHeight="1" x14ac:dyDescent="0.3">
      <c r="B16" s="316" t="s">
        <v>272</v>
      </c>
      <c r="D16" t="s">
        <v>2119</v>
      </c>
      <c r="G16" t="s">
        <v>481</v>
      </c>
      <c r="I16" t="s">
        <v>466</v>
      </c>
      <c r="J16" t="s">
        <v>1964</v>
      </c>
    </row>
    <row r="17" spans="2:10" ht="16.5" customHeight="1" x14ac:dyDescent="0.3">
      <c r="B17" s="316" t="s">
        <v>274</v>
      </c>
      <c r="D17" t="s">
        <v>2120</v>
      </c>
      <c r="G17" t="s">
        <v>641</v>
      </c>
      <c r="J17" t="s">
        <v>1965</v>
      </c>
    </row>
    <row r="18" spans="2:10" ht="16.5" customHeight="1" x14ac:dyDescent="0.3">
      <c r="B18" s="316" t="s">
        <v>282</v>
      </c>
      <c r="C18" t="s">
        <v>881</v>
      </c>
      <c r="D18" t="s">
        <v>2154</v>
      </c>
      <c r="G18" t="s">
        <v>649</v>
      </c>
    </row>
    <row r="19" spans="2:10" ht="16.5" customHeight="1" x14ac:dyDescent="0.3">
      <c r="B19" s="316" t="s">
        <v>279</v>
      </c>
      <c r="C19" t="s">
        <v>897</v>
      </c>
      <c r="D19" t="s">
        <v>2155</v>
      </c>
      <c r="G19" t="s">
        <v>647</v>
      </c>
    </row>
    <row r="20" spans="2:10" ht="16.5" customHeight="1" x14ac:dyDescent="0.3">
      <c r="B20" s="316" t="s">
        <v>1448</v>
      </c>
      <c r="G20" t="s">
        <v>652</v>
      </c>
    </row>
    <row r="21" spans="2:10" ht="16.5" customHeight="1" x14ac:dyDescent="0.3">
      <c r="B21" s="316" t="s">
        <v>1451</v>
      </c>
      <c r="G21" t="s">
        <v>659</v>
      </c>
    </row>
    <row r="22" spans="2:10" ht="16.5" customHeight="1" x14ac:dyDescent="0.3">
      <c r="B22" s="316" t="s">
        <v>299</v>
      </c>
      <c r="G22" t="s">
        <v>687</v>
      </c>
    </row>
    <row r="23" spans="2:10" ht="16.5" customHeight="1" x14ac:dyDescent="0.3">
      <c r="B23" s="316" t="s">
        <v>1456</v>
      </c>
      <c r="G23" t="s">
        <v>691</v>
      </c>
    </row>
    <row r="24" spans="2:10" ht="16.5" customHeight="1" x14ac:dyDescent="0.3">
      <c r="B24" s="316" t="s">
        <v>1459</v>
      </c>
      <c r="G24" t="s">
        <v>666</v>
      </c>
    </row>
    <row r="25" spans="2:10" ht="16.5" customHeight="1" x14ac:dyDescent="0.3">
      <c r="B25" s="316" t="s">
        <v>1461</v>
      </c>
      <c r="G25" t="s">
        <v>695</v>
      </c>
    </row>
    <row r="26" spans="2:10" ht="16.5" customHeight="1" x14ac:dyDescent="0.3">
      <c r="B26" s="316" t="s">
        <v>1453</v>
      </c>
      <c r="G26" t="s">
        <v>697</v>
      </c>
    </row>
    <row r="27" spans="2:10" ht="16.5" customHeight="1" x14ac:dyDescent="0.3">
      <c r="B27" s="316" t="s">
        <v>303</v>
      </c>
      <c r="G27" t="s">
        <v>676</v>
      </c>
    </row>
    <row r="28" spans="2:10" ht="16.5" customHeight="1" x14ac:dyDescent="0.3">
      <c r="B28" s="316" t="s">
        <v>306</v>
      </c>
      <c r="G28" t="s">
        <v>670</v>
      </c>
    </row>
    <row r="29" spans="2:10" ht="16.5" customHeight="1" x14ac:dyDescent="0.3">
      <c r="B29" s="316" t="s">
        <v>308</v>
      </c>
      <c r="G29" t="s">
        <v>668</v>
      </c>
    </row>
    <row r="30" spans="2:10" ht="16.5" customHeight="1" x14ac:dyDescent="0.3">
      <c r="B30" s="316" t="s">
        <v>312</v>
      </c>
      <c r="G30" t="s">
        <v>475</v>
      </c>
    </row>
    <row r="31" spans="2:10" ht="16.5" customHeight="1" x14ac:dyDescent="0.3">
      <c r="B31" s="316" t="s">
        <v>316</v>
      </c>
      <c r="G31" t="s">
        <v>769</v>
      </c>
    </row>
    <row r="32" spans="2:10" ht="16.5" customHeight="1" x14ac:dyDescent="0.3">
      <c r="B32" s="316" t="s">
        <v>349</v>
      </c>
      <c r="G32" t="s">
        <v>773</v>
      </c>
    </row>
    <row r="33" spans="2:7" ht="16.5" customHeight="1" x14ac:dyDescent="0.3">
      <c r="B33" s="316" t="s">
        <v>352</v>
      </c>
      <c r="G33" t="s">
        <v>839</v>
      </c>
    </row>
    <row r="34" spans="2:7" ht="16.5" customHeight="1" x14ac:dyDescent="0.3">
      <c r="B34" s="316" t="s">
        <v>441</v>
      </c>
      <c r="G34" t="s">
        <v>841</v>
      </c>
    </row>
    <row r="35" spans="2:7" ht="16.5" customHeight="1" x14ac:dyDescent="0.3">
      <c r="B35" s="316" t="s">
        <v>445</v>
      </c>
      <c r="G35" t="s">
        <v>848</v>
      </c>
    </row>
    <row r="36" spans="2:7" ht="16.5" customHeight="1" x14ac:dyDescent="0.3">
      <c r="B36" s="316" t="s">
        <v>448</v>
      </c>
      <c r="G36" t="s">
        <v>843</v>
      </c>
    </row>
    <row r="37" spans="2:7" ht="16.5" customHeight="1" x14ac:dyDescent="0.3">
      <c r="B37" s="316" t="s">
        <v>744</v>
      </c>
      <c r="G37" t="s">
        <v>852</v>
      </c>
    </row>
    <row r="38" spans="2:7" ht="16.5" customHeight="1" x14ac:dyDescent="0.3">
      <c r="B38" s="316" t="s">
        <v>887</v>
      </c>
    </row>
    <row r="39" spans="2:7" ht="16.5" customHeight="1" x14ac:dyDescent="0.3">
      <c r="B39" s="316" t="s">
        <v>821</v>
      </c>
      <c r="G39" t="s">
        <v>771</v>
      </c>
    </row>
    <row r="40" spans="2:7" ht="16.5" customHeight="1" x14ac:dyDescent="0.3">
      <c r="B40" s="316" t="s">
        <v>878</v>
      </c>
      <c r="G40" s="279"/>
    </row>
    <row r="41" spans="2:7" ht="16.5" customHeight="1" x14ac:dyDescent="0.3">
      <c r="B41" s="316" t="s">
        <v>892</v>
      </c>
      <c r="G41" s="279"/>
    </row>
    <row r="42" spans="2:7" ht="16.5" customHeight="1" x14ac:dyDescent="0.3">
      <c r="B42" s="316" t="s">
        <v>895</v>
      </c>
      <c r="G42" t="s">
        <v>466</v>
      </c>
    </row>
    <row r="43" spans="2:7" ht="16.5" customHeight="1" x14ac:dyDescent="0.3">
      <c r="B43" s="316" t="s">
        <v>897</v>
      </c>
      <c r="G43" s="279"/>
    </row>
    <row r="45" spans="2:7" x14ac:dyDescent="0.3">
      <c r="B45" t="s">
        <v>866</v>
      </c>
    </row>
    <row r="46" spans="2:7" x14ac:dyDescent="0.3">
      <c r="B46" t="s">
        <v>872</v>
      </c>
    </row>
    <row r="47" spans="2:7" x14ac:dyDescent="0.3">
      <c r="B47" t="s">
        <v>881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2529</v>
      </c>
      <c r="B1" s="268" t="s">
        <v>2574</v>
      </c>
      <c r="C1" s="269" t="s">
        <v>2530</v>
      </c>
      <c r="D1" s="269" t="s">
        <v>2531</v>
      </c>
      <c r="E1" s="269" t="s">
        <v>30</v>
      </c>
      <c r="F1" s="269" t="s">
        <v>108</v>
      </c>
    </row>
    <row r="2" spans="1:6" x14ac:dyDescent="0.3">
      <c r="A2" s="269" t="s">
        <v>469</v>
      </c>
      <c r="B2" s="268" t="s">
        <v>2575</v>
      </c>
      <c r="C2" s="269" t="s">
        <v>51</v>
      </c>
      <c r="D2" s="269">
        <v>6</v>
      </c>
      <c r="E2" s="268" t="s">
        <v>2576</v>
      </c>
      <c r="F2" s="268" t="s">
        <v>2577</v>
      </c>
    </row>
    <row r="3" spans="1:6" x14ac:dyDescent="0.3">
      <c r="A3" s="269" t="s">
        <v>471</v>
      </c>
      <c r="B3" s="268" t="s">
        <v>2578</v>
      </c>
      <c r="C3" s="269" t="s">
        <v>51</v>
      </c>
      <c r="D3" s="269">
        <v>6</v>
      </c>
      <c r="E3" s="268" t="s">
        <v>2576</v>
      </c>
      <c r="F3" s="268" t="s">
        <v>2577</v>
      </c>
    </row>
    <row r="4" spans="1:6" x14ac:dyDescent="0.3">
      <c r="A4" s="269" t="s">
        <v>466</v>
      </c>
      <c r="B4" s="268" t="s">
        <v>2579</v>
      </c>
      <c r="C4" s="269" t="s">
        <v>51</v>
      </c>
      <c r="D4" s="269">
        <v>6</v>
      </c>
      <c r="E4" s="268" t="s">
        <v>2576</v>
      </c>
      <c r="F4" s="268" t="s">
        <v>2577</v>
      </c>
    </row>
    <row r="5" spans="1:6" x14ac:dyDescent="0.3">
      <c r="A5" s="269" t="s">
        <v>475</v>
      </c>
      <c r="B5" s="268" t="s">
        <v>2580</v>
      </c>
      <c r="C5" s="269" t="s">
        <v>51</v>
      </c>
      <c r="D5" s="269">
        <v>6</v>
      </c>
      <c r="E5" s="268" t="s">
        <v>2576</v>
      </c>
      <c r="F5" s="268" t="s">
        <v>2577</v>
      </c>
    </row>
    <row r="6" spans="1:6" x14ac:dyDescent="0.3">
      <c r="A6" s="269" t="s">
        <v>639</v>
      </c>
      <c r="B6" s="268" t="s">
        <v>2581</v>
      </c>
      <c r="C6" s="269" t="s">
        <v>51</v>
      </c>
      <c r="D6" s="269">
        <v>5</v>
      </c>
      <c r="E6" s="268" t="s">
        <v>2576</v>
      </c>
      <c r="F6" s="268" t="s">
        <v>2582</v>
      </c>
    </row>
    <row r="7" spans="1:6" x14ac:dyDescent="0.3">
      <c r="A7" s="269" t="s">
        <v>641</v>
      </c>
      <c r="B7" s="268" t="s">
        <v>2583</v>
      </c>
      <c r="C7" s="269" t="s">
        <v>51</v>
      </c>
      <c r="D7" s="269">
        <v>5</v>
      </c>
      <c r="E7" s="268" t="s">
        <v>2576</v>
      </c>
      <c r="F7" s="268" t="s">
        <v>2582</v>
      </c>
    </row>
    <row r="8" spans="1:6" x14ac:dyDescent="0.3">
      <c r="A8" s="269" t="s">
        <v>647</v>
      </c>
      <c r="B8" s="268" t="s">
        <v>2584</v>
      </c>
      <c r="C8" s="269" t="s">
        <v>51</v>
      </c>
      <c r="D8" s="269">
        <v>5</v>
      </c>
      <c r="E8" s="268" t="s">
        <v>2576</v>
      </c>
      <c r="F8" s="268" t="s">
        <v>2582</v>
      </c>
    </row>
    <row r="9" spans="1:6" x14ac:dyDescent="0.3">
      <c r="A9" s="269" t="s">
        <v>432</v>
      </c>
      <c r="B9" s="268" t="s">
        <v>2585</v>
      </c>
      <c r="C9" s="269" t="s">
        <v>51</v>
      </c>
      <c r="D9" s="269">
        <v>7</v>
      </c>
      <c r="E9" s="268" t="s">
        <v>2576</v>
      </c>
      <c r="F9" s="268" t="s">
        <v>2586</v>
      </c>
    </row>
    <row r="10" spans="1:6" x14ac:dyDescent="0.3">
      <c r="A10" s="269" t="s">
        <v>695</v>
      </c>
      <c r="B10" s="268" t="s">
        <v>2587</v>
      </c>
      <c r="C10" s="269" t="s">
        <v>51</v>
      </c>
      <c r="D10" s="269">
        <v>7</v>
      </c>
      <c r="E10" s="268" t="s">
        <v>2576</v>
      </c>
      <c r="F10" s="268" t="s">
        <v>2586</v>
      </c>
    </row>
    <row r="11" spans="1:6" x14ac:dyDescent="0.3">
      <c r="A11" s="269" t="s">
        <v>697</v>
      </c>
      <c r="B11" s="268" t="s">
        <v>2588</v>
      </c>
      <c r="C11" s="269" t="s">
        <v>51</v>
      </c>
      <c r="D11" s="269">
        <v>7</v>
      </c>
      <c r="E11" s="268" t="s">
        <v>2576</v>
      </c>
      <c r="F11" s="268" t="s">
        <v>2586</v>
      </c>
    </row>
    <row r="12" spans="1:6" x14ac:dyDescent="0.3">
      <c r="A12" s="269" t="s">
        <v>985</v>
      </c>
      <c r="B12" s="268" t="s">
        <v>986</v>
      </c>
      <c r="C12" s="269" t="s">
        <v>52</v>
      </c>
      <c r="D12" s="269">
        <v>1</v>
      </c>
      <c r="E12" s="268" t="s">
        <v>2589</v>
      </c>
      <c r="F12" s="268" t="s">
        <v>2590</v>
      </c>
    </row>
    <row r="13" spans="1:6" x14ac:dyDescent="0.3">
      <c r="A13" s="269" t="s">
        <v>992</v>
      </c>
      <c r="B13" s="268" t="s">
        <v>2591</v>
      </c>
      <c r="C13" s="269" t="s">
        <v>52</v>
      </c>
      <c r="D13" s="269">
        <v>1</v>
      </c>
      <c r="E13" s="268" t="s">
        <v>2589</v>
      </c>
      <c r="F13" s="268" t="s">
        <v>2590</v>
      </c>
    </row>
    <row r="14" spans="1:6" x14ac:dyDescent="0.3">
      <c r="A14" s="269" t="s">
        <v>998</v>
      </c>
      <c r="B14" s="268" t="s">
        <v>999</v>
      </c>
      <c r="C14" s="269" t="s">
        <v>52</v>
      </c>
      <c r="D14" s="269">
        <v>1</v>
      </c>
      <c r="E14" s="268" t="s">
        <v>2589</v>
      </c>
      <c r="F14" s="268" t="s">
        <v>2590</v>
      </c>
    </row>
    <row r="15" spans="1:6" x14ac:dyDescent="0.3">
      <c r="A15" s="269" t="s">
        <v>1004</v>
      </c>
      <c r="B15" s="268" t="s">
        <v>1005</v>
      </c>
      <c r="C15" s="269" t="s">
        <v>52</v>
      </c>
      <c r="D15" s="269">
        <v>1</v>
      </c>
      <c r="E15" s="268" t="s">
        <v>2589</v>
      </c>
      <c r="F15" s="268" t="s">
        <v>2590</v>
      </c>
    </row>
    <row r="16" spans="1:6" x14ac:dyDescent="0.3">
      <c r="A16" s="269" t="s">
        <v>1034</v>
      </c>
      <c r="B16" s="268" t="s">
        <v>2592</v>
      </c>
      <c r="C16" s="269" t="s">
        <v>52</v>
      </c>
      <c r="D16" s="269">
        <v>2</v>
      </c>
      <c r="E16" s="268" t="s">
        <v>2589</v>
      </c>
      <c r="F16" s="268" t="s">
        <v>2593</v>
      </c>
    </row>
    <row r="17" spans="1:6" x14ac:dyDescent="0.3">
      <c r="A17" s="269" t="s">
        <v>850</v>
      </c>
      <c r="B17" s="268" t="s">
        <v>851</v>
      </c>
      <c r="C17" s="269" t="s">
        <v>51</v>
      </c>
      <c r="D17" s="269">
        <v>3</v>
      </c>
      <c r="E17" s="268" t="s">
        <v>2576</v>
      </c>
      <c r="F17" s="268" t="s">
        <v>2172</v>
      </c>
    </row>
    <row r="18" spans="1:6" x14ac:dyDescent="0.3">
      <c r="A18" s="269" t="s">
        <v>2163</v>
      </c>
      <c r="B18" s="268" t="s">
        <v>2594</v>
      </c>
      <c r="C18" s="269" t="s">
        <v>54</v>
      </c>
      <c r="D18" s="269">
        <v>5</v>
      </c>
      <c r="E18" s="268" t="s">
        <v>2595</v>
      </c>
      <c r="F18" s="268" t="s">
        <v>2596</v>
      </c>
    </row>
    <row r="19" spans="1:6" x14ac:dyDescent="0.3">
      <c r="A19" s="269" t="s">
        <v>976</v>
      </c>
      <c r="B19" s="268" t="s">
        <v>977</v>
      </c>
      <c r="C19" s="269" t="s">
        <v>52</v>
      </c>
      <c r="D19" s="269">
        <v>7</v>
      </c>
      <c r="E19" s="268" t="s">
        <v>2589</v>
      </c>
      <c r="F19" s="268" t="s">
        <v>2597</v>
      </c>
    </row>
    <row r="20" spans="1:6" x14ac:dyDescent="0.3">
      <c r="A20" s="269" t="s">
        <v>1368</v>
      </c>
      <c r="B20" s="268" t="s">
        <v>1369</v>
      </c>
      <c r="C20" s="269" t="s">
        <v>56</v>
      </c>
      <c r="D20" s="269">
        <v>3</v>
      </c>
      <c r="E20" s="268" t="s">
        <v>2598</v>
      </c>
      <c r="F20" s="268" t="s">
        <v>2599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2600</v>
      </c>
      <c r="F21" s="268" t="s">
        <v>2601</v>
      </c>
    </row>
    <row r="22" spans="1:6" x14ac:dyDescent="0.3">
      <c r="A22" s="269" t="s">
        <v>1082</v>
      </c>
      <c r="B22" s="268" t="s">
        <v>2602</v>
      </c>
      <c r="C22" s="269" t="s">
        <v>52</v>
      </c>
      <c r="D22" s="269">
        <v>3</v>
      </c>
      <c r="E22" s="268" t="s">
        <v>2589</v>
      </c>
      <c r="F22" s="268" t="s">
        <v>2603</v>
      </c>
    </row>
    <row r="23" spans="1:6" x14ac:dyDescent="0.3">
      <c r="A23" s="269" t="s">
        <v>1089</v>
      </c>
      <c r="B23" s="268" t="s">
        <v>2604</v>
      </c>
      <c r="C23" s="269" t="s">
        <v>52</v>
      </c>
      <c r="D23" s="269">
        <v>3</v>
      </c>
      <c r="E23" s="268" t="s">
        <v>2589</v>
      </c>
      <c r="F23" s="268" t="s">
        <v>2603</v>
      </c>
    </row>
    <row r="24" spans="1:6" x14ac:dyDescent="0.3">
      <c r="A24" s="269" t="s">
        <v>1463</v>
      </c>
      <c r="B24" s="268" t="s">
        <v>1464</v>
      </c>
      <c r="C24" s="269" t="s">
        <v>52</v>
      </c>
      <c r="D24" s="269">
        <v>3</v>
      </c>
      <c r="E24" s="268" t="s">
        <v>2589</v>
      </c>
      <c r="F24" s="268" t="s">
        <v>2603</v>
      </c>
    </row>
    <row r="25" spans="1:6" x14ac:dyDescent="0.3">
      <c r="A25" s="269" t="s">
        <v>1466</v>
      </c>
      <c r="B25" s="268" t="s">
        <v>1467</v>
      </c>
      <c r="C25" s="269" t="s">
        <v>52</v>
      </c>
      <c r="D25" s="269">
        <v>3</v>
      </c>
      <c r="E25" s="268" t="s">
        <v>2589</v>
      </c>
      <c r="F25" s="268" t="s">
        <v>2603</v>
      </c>
    </row>
    <row r="26" spans="1:6" x14ac:dyDescent="0.3">
      <c r="A26" s="269" t="s">
        <v>1103</v>
      </c>
      <c r="B26" s="268" t="s">
        <v>2605</v>
      </c>
      <c r="C26" s="269" t="s">
        <v>52</v>
      </c>
      <c r="D26" s="269">
        <v>3</v>
      </c>
      <c r="E26" s="268" t="s">
        <v>2589</v>
      </c>
      <c r="F26" s="268" t="s">
        <v>2603</v>
      </c>
    </row>
    <row r="27" spans="1:6" x14ac:dyDescent="0.3">
      <c r="A27" s="269" t="s">
        <v>1109</v>
      </c>
      <c r="B27" s="268" t="s">
        <v>1110</v>
      </c>
      <c r="C27" s="269" t="s">
        <v>52</v>
      </c>
      <c r="D27" s="269">
        <v>3</v>
      </c>
      <c r="E27" s="268" t="s">
        <v>2589</v>
      </c>
      <c r="F27" s="268" t="s">
        <v>2603</v>
      </c>
    </row>
    <row r="28" spans="1:6" x14ac:dyDescent="0.3">
      <c r="A28" s="269" t="s">
        <v>1101</v>
      </c>
      <c r="B28" s="268" t="s">
        <v>2606</v>
      </c>
      <c r="C28" s="269" t="s">
        <v>52</v>
      </c>
      <c r="D28" s="269">
        <v>3</v>
      </c>
      <c r="E28" s="268" t="s">
        <v>2589</v>
      </c>
      <c r="F28" s="268" t="s">
        <v>2603</v>
      </c>
    </row>
    <row r="29" spans="1:6" x14ac:dyDescent="0.3">
      <c r="A29" s="269" t="s">
        <v>1107</v>
      </c>
      <c r="B29" s="268" t="s">
        <v>2607</v>
      </c>
      <c r="C29" s="269" t="s">
        <v>52</v>
      </c>
      <c r="D29" s="269">
        <v>3</v>
      </c>
      <c r="E29" s="268" t="s">
        <v>2589</v>
      </c>
      <c r="F29" s="268" t="s">
        <v>2603</v>
      </c>
    </row>
    <row r="30" spans="1:6" x14ac:dyDescent="0.3">
      <c r="A30" s="269" t="s">
        <v>899</v>
      </c>
      <c r="B30" s="268" t="s">
        <v>2608</v>
      </c>
      <c r="C30" s="269" t="s">
        <v>52</v>
      </c>
      <c r="D30" s="269">
        <v>4</v>
      </c>
      <c r="E30" s="268" t="s">
        <v>2589</v>
      </c>
      <c r="F30" s="268" t="s">
        <v>2609</v>
      </c>
    </row>
    <row r="31" spans="1:6" x14ac:dyDescent="0.3">
      <c r="A31" s="269" t="s">
        <v>496</v>
      </c>
      <c r="B31" s="268" t="s">
        <v>2610</v>
      </c>
      <c r="C31" s="269" t="s">
        <v>52</v>
      </c>
      <c r="D31" s="269">
        <v>5</v>
      </c>
      <c r="E31" s="268" t="s">
        <v>2589</v>
      </c>
      <c r="F31" s="268" t="s">
        <v>2611</v>
      </c>
    </row>
    <row r="32" spans="1:6" x14ac:dyDescent="0.3">
      <c r="A32" s="269" t="s">
        <v>510</v>
      </c>
      <c r="B32" s="268" t="s">
        <v>2612</v>
      </c>
      <c r="C32" s="269" t="s">
        <v>52</v>
      </c>
      <c r="D32" s="269">
        <v>5</v>
      </c>
      <c r="E32" s="268" t="s">
        <v>2589</v>
      </c>
      <c r="F32" s="268" t="s">
        <v>2611</v>
      </c>
    </row>
    <row r="33" spans="1:6" x14ac:dyDescent="0.3">
      <c r="A33" s="269" t="s">
        <v>502</v>
      </c>
      <c r="B33" s="268" t="s">
        <v>2613</v>
      </c>
      <c r="C33" s="269" t="s">
        <v>52</v>
      </c>
      <c r="D33" s="269">
        <v>5</v>
      </c>
      <c r="E33" s="268" t="s">
        <v>2589</v>
      </c>
      <c r="F33" s="268" t="s">
        <v>2611</v>
      </c>
    </row>
    <row r="34" spans="1:6" x14ac:dyDescent="0.3">
      <c r="A34" s="269" t="s">
        <v>508</v>
      </c>
      <c r="B34" s="268" t="s">
        <v>2614</v>
      </c>
      <c r="C34" s="269" t="s">
        <v>52</v>
      </c>
      <c r="D34" s="269">
        <v>5</v>
      </c>
      <c r="E34" s="268" t="s">
        <v>2589</v>
      </c>
      <c r="F34" s="268" t="s">
        <v>2611</v>
      </c>
    </row>
    <row r="35" spans="1:6" x14ac:dyDescent="0.3">
      <c r="A35" s="269" t="s">
        <v>519</v>
      </c>
      <c r="B35" s="268" t="s">
        <v>520</v>
      </c>
      <c r="C35" s="269" t="s">
        <v>52</v>
      </c>
      <c r="D35" s="269">
        <v>5</v>
      </c>
      <c r="E35" s="268" t="s">
        <v>2589</v>
      </c>
      <c r="F35" s="268" t="s">
        <v>2611</v>
      </c>
    </row>
    <row r="36" spans="1:6" x14ac:dyDescent="0.3">
      <c r="A36" s="269" t="s">
        <v>521</v>
      </c>
      <c r="B36" s="268" t="s">
        <v>2615</v>
      </c>
      <c r="C36" s="269" t="s">
        <v>52</v>
      </c>
      <c r="D36" s="269">
        <v>5</v>
      </c>
      <c r="E36" s="268" t="s">
        <v>2589</v>
      </c>
      <c r="F36" s="268" t="s">
        <v>2611</v>
      </c>
    </row>
    <row r="37" spans="1:6" x14ac:dyDescent="0.3">
      <c r="A37" s="269" t="s">
        <v>529</v>
      </c>
      <c r="B37" s="268" t="s">
        <v>530</v>
      </c>
      <c r="C37" s="269" t="s">
        <v>52</v>
      </c>
      <c r="D37" s="269">
        <v>5</v>
      </c>
      <c r="E37" s="268" t="s">
        <v>2589</v>
      </c>
      <c r="F37" s="268" t="s">
        <v>2611</v>
      </c>
    </row>
    <row r="38" spans="1:6" x14ac:dyDescent="0.3">
      <c r="A38" s="269" t="s">
        <v>504</v>
      </c>
      <c r="B38" s="268" t="s">
        <v>505</v>
      </c>
      <c r="C38" s="269" t="s">
        <v>52</v>
      </c>
      <c r="D38" s="269">
        <v>5</v>
      </c>
      <c r="E38" s="268" t="s">
        <v>2589</v>
      </c>
      <c r="F38" s="268" t="s">
        <v>2611</v>
      </c>
    </row>
    <row r="39" spans="1:6" x14ac:dyDescent="0.3">
      <c r="A39" s="269" t="s">
        <v>490</v>
      </c>
      <c r="B39" s="268" t="s">
        <v>2616</v>
      </c>
      <c r="C39" s="269" t="s">
        <v>52</v>
      </c>
      <c r="D39" s="269">
        <v>5</v>
      </c>
      <c r="E39" s="268" t="s">
        <v>2589</v>
      </c>
      <c r="F39" s="268" t="s">
        <v>2611</v>
      </c>
    </row>
    <row r="40" spans="1:6" x14ac:dyDescent="0.3">
      <c r="A40" s="269" t="s">
        <v>494</v>
      </c>
      <c r="B40" s="268" t="s">
        <v>2617</v>
      </c>
      <c r="C40" s="269" t="s">
        <v>52</v>
      </c>
      <c r="D40" s="269">
        <v>5</v>
      </c>
      <c r="E40" s="268" t="s">
        <v>2589</v>
      </c>
      <c r="F40" s="268" t="s">
        <v>2611</v>
      </c>
    </row>
    <row r="41" spans="1:6" x14ac:dyDescent="0.3">
      <c r="A41" s="269" t="s">
        <v>527</v>
      </c>
      <c r="B41" s="268" t="s">
        <v>2618</v>
      </c>
      <c r="C41" s="269" t="s">
        <v>52</v>
      </c>
      <c r="D41" s="269">
        <v>5</v>
      </c>
      <c r="E41" s="268" t="s">
        <v>2589</v>
      </c>
      <c r="F41" s="268" t="s">
        <v>2611</v>
      </c>
    </row>
    <row r="42" spans="1:6" x14ac:dyDescent="0.3">
      <c r="A42" s="269" t="s">
        <v>539</v>
      </c>
      <c r="B42" s="268" t="s">
        <v>2619</v>
      </c>
      <c r="C42" s="269" t="s">
        <v>52</v>
      </c>
      <c r="D42" s="269">
        <v>5</v>
      </c>
      <c r="E42" s="268" t="s">
        <v>2589</v>
      </c>
      <c r="F42" s="268" t="s">
        <v>2611</v>
      </c>
    </row>
    <row r="43" spans="1:6" x14ac:dyDescent="0.3">
      <c r="A43" s="269" t="s">
        <v>541</v>
      </c>
      <c r="B43" s="268" t="s">
        <v>2620</v>
      </c>
      <c r="C43" s="269" t="s">
        <v>52</v>
      </c>
      <c r="D43" s="269">
        <v>5</v>
      </c>
      <c r="E43" s="268" t="s">
        <v>2589</v>
      </c>
      <c r="F43" s="268" t="s">
        <v>2611</v>
      </c>
    </row>
    <row r="44" spans="1:6" x14ac:dyDescent="0.3">
      <c r="A44" s="269" t="s">
        <v>543</v>
      </c>
      <c r="B44" s="268" t="s">
        <v>2621</v>
      </c>
      <c r="C44" s="269" t="s">
        <v>52</v>
      </c>
      <c r="D44" s="269">
        <v>5</v>
      </c>
      <c r="E44" s="268" t="s">
        <v>2589</v>
      </c>
      <c r="F44" s="268" t="s">
        <v>2611</v>
      </c>
    </row>
    <row r="45" spans="1:6" x14ac:dyDescent="0.3">
      <c r="A45" s="269" t="s">
        <v>427</v>
      </c>
      <c r="B45" s="268" t="s">
        <v>2622</v>
      </c>
      <c r="C45" s="269" t="s">
        <v>54</v>
      </c>
      <c r="D45" s="269">
        <v>1</v>
      </c>
      <c r="E45" s="268" t="s">
        <v>2595</v>
      </c>
      <c r="F45" s="268" t="s">
        <v>2623</v>
      </c>
    </row>
    <row r="46" spans="1:6" x14ac:dyDescent="0.3">
      <c r="A46" s="269" t="s">
        <v>1132</v>
      </c>
      <c r="B46" s="268" t="s">
        <v>2624</v>
      </c>
      <c r="C46" s="269" t="s">
        <v>54</v>
      </c>
      <c r="D46" s="269">
        <v>1</v>
      </c>
      <c r="E46" s="268" t="s">
        <v>2595</v>
      </c>
      <c r="F46" s="268" t="s">
        <v>2623</v>
      </c>
    </row>
    <row r="47" spans="1:6" x14ac:dyDescent="0.3">
      <c r="A47" s="269" t="s">
        <v>1300</v>
      </c>
      <c r="B47" s="268" t="s">
        <v>2077</v>
      </c>
      <c r="C47" s="269" t="s">
        <v>56</v>
      </c>
      <c r="D47" s="269">
        <v>3</v>
      </c>
      <c r="E47" s="268" t="s">
        <v>2598</v>
      </c>
      <c r="F47" s="268" t="s">
        <v>2599</v>
      </c>
    </row>
    <row r="48" spans="1:6" x14ac:dyDescent="0.3">
      <c r="A48" s="269" t="s">
        <v>420</v>
      </c>
      <c r="B48" s="268" t="s">
        <v>421</v>
      </c>
      <c r="C48" s="269" t="s">
        <v>51</v>
      </c>
      <c r="D48" s="269">
        <v>1</v>
      </c>
      <c r="E48" s="268" t="s">
        <v>2576</v>
      </c>
      <c r="F48" s="268" t="s">
        <v>382</v>
      </c>
    </row>
    <row r="49" spans="1:6" x14ac:dyDescent="0.3">
      <c r="A49" s="269" t="s">
        <v>792</v>
      </c>
      <c r="B49" s="268" t="s">
        <v>793</v>
      </c>
      <c r="C49" s="269" t="s">
        <v>54</v>
      </c>
      <c r="D49" s="269">
        <v>2</v>
      </c>
      <c r="E49" s="268" t="s">
        <v>2595</v>
      </c>
      <c r="F49" s="268" t="s">
        <v>2625</v>
      </c>
    </row>
    <row r="50" spans="1:6" x14ac:dyDescent="0.3">
      <c r="A50" s="269" t="s">
        <v>796</v>
      </c>
      <c r="B50" s="268" t="s">
        <v>797</v>
      </c>
      <c r="C50" s="269" t="s">
        <v>54</v>
      </c>
      <c r="D50" s="269">
        <v>2</v>
      </c>
      <c r="E50" s="268" t="s">
        <v>2595</v>
      </c>
      <c r="F50" s="268" t="s">
        <v>2625</v>
      </c>
    </row>
    <row r="51" spans="1:6" x14ac:dyDescent="0.3">
      <c r="A51" s="269" t="s">
        <v>798</v>
      </c>
      <c r="B51" s="268" t="s">
        <v>799</v>
      </c>
      <c r="C51" s="269" t="s">
        <v>54</v>
      </c>
      <c r="D51" s="269">
        <v>2</v>
      </c>
      <c r="E51" s="268" t="s">
        <v>2595</v>
      </c>
      <c r="F51" s="268" t="s">
        <v>2625</v>
      </c>
    </row>
    <row r="52" spans="1:6" x14ac:dyDescent="0.3">
      <c r="A52" s="269" t="s">
        <v>800</v>
      </c>
      <c r="B52" s="268" t="s">
        <v>801</v>
      </c>
      <c r="C52" s="269" t="s">
        <v>54</v>
      </c>
      <c r="D52" s="269">
        <v>2</v>
      </c>
      <c r="E52" s="268" t="s">
        <v>2595</v>
      </c>
      <c r="F52" s="268" t="s">
        <v>2625</v>
      </c>
    </row>
    <row r="53" spans="1:6" x14ac:dyDescent="0.3">
      <c r="A53" s="269" t="s">
        <v>802</v>
      </c>
      <c r="B53" s="268" t="s">
        <v>803</v>
      </c>
      <c r="C53" s="269" t="s">
        <v>54</v>
      </c>
      <c r="D53" s="269">
        <v>2</v>
      </c>
      <c r="E53" s="268" t="s">
        <v>2595</v>
      </c>
      <c r="F53" s="268" t="s">
        <v>2625</v>
      </c>
    </row>
    <row r="54" spans="1:6" x14ac:dyDescent="0.3">
      <c r="A54" s="269" t="s">
        <v>804</v>
      </c>
      <c r="B54" s="268" t="s">
        <v>805</v>
      </c>
      <c r="C54" s="269" t="s">
        <v>54</v>
      </c>
      <c r="D54" s="269">
        <v>2</v>
      </c>
      <c r="E54" s="268" t="s">
        <v>2595</v>
      </c>
      <c r="F54" s="268" t="s">
        <v>2625</v>
      </c>
    </row>
    <row r="55" spans="1:6" x14ac:dyDescent="0.3">
      <c r="A55" s="269" t="s">
        <v>807</v>
      </c>
      <c r="B55" s="268" t="s">
        <v>808</v>
      </c>
      <c r="C55" s="269" t="s">
        <v>54</v>
      </c>
      <c r="D55" s="269">
        <v>2</v>
      </c>
      <c r="E55" s="268" t="s">
        <v>2595</v>
      </c>
      <c r="F55" s="268" t="s">
        <v>2625</v>
      </c>
    </row>
    <row r="56" spans="1:6" x14ac:dyDescent="0.3">
      <c r="A56" s="269" t="s">
        <v>809</v>
      </c>
      <c r="B56" s="268" t="s">
        <v>810</v>
      </c>
      <c r="C56" s="269" t="s">
        <v>54</v>
      </c>
      <c r="D56" s="269">
        <v>2</v>
      </c>
      <c r="E56" s="268" t="s">
        <v>2595</v>
      </c>
      <c r="F56" s="268" t="s">
        <v>2625</v>
      </c>
    </row>
    <row r="57" spans="1:6" x14ac:dyDescent="0.3">
      <c r="A57" s="269" t="s">
        <v>811</v>
      </c>
      <c r="B57" s="268" t="s">
        <v>812</v>
      </c>
      <c r="C57" s="269" t="s">
        <v>54</v>
      </c>
      <c r="D57" s="269">
        <v>2</v>
      </c>
      <c r="E57" s="268" t="s">
        <v>2595</v>
      </c>
      <c r="F57" s="268" t="s">
        <v>2625</v>
      </c>
    </row>
    <row r="58" spans="1:6" x14ac:dyDescent="0.3">
      <c r="A58" s="269" t="s">
        <v>1147</v>
      </c>
      <c r="B58" s="268" t="s">
        <v>1148</v>
      </c>
      <c r="C58" s="269" t="s">
        <v>54</v>
      </c>
      <c r="D58" s="269">
        <v>3</v>
      </c>
      <c r="E58" s="268" t="s">
        <v>2595</v>
      </c>
      <c r="F58" s="268" t="s">
        <v>2626</v>
      </c>
    </row>
    <row r="59" spans="1:6" x14ac:dyDescent="0.3">
      <c r="A59" s="269" t="s">
        <v>931</v>
      </c>
      <c r="B59" s="268" t="s">
        <v>2627</v>
      </c>
      <c r="C59" s="269" t="s">
        <v>56</v>
      </c>
      <c r="D59" s="269">
        <v>1</v>
      </c>
      <c r="E59" s="268" t="s">
        <v>2598</v>
      </c>
      <c r="F59" s="268" t="s">
        <v>2628</v>
      </c>
    </row>
    <row r="60" spans="1:6" x14ac:dyDescent="0.3">
      <c r="A60" s="269" t="s">
        <v>562</v>
      </c>
      <c r="B60" s="268" t="s">
        <v>2629</v>
      </c>
      <c r="C60" s="269" t="s">
        <v>54</v>
      </c>
      <c r="D60" s="269">
        <v>6</v>
      </c>
      <c r="E60" s="268" t="s">
        <v>2595</v>
      </c>
      <c r="F60" s="268" t="s">
        <v>561</v>
      </c>
    </row>
    <row r="61" spans="1:6" x14ac:dyDescent="0.3">
      <c r="A61" s="269" t="s">
        <v>595</v>
      </c>
      <c r="B61" s="268" t="s">
        <v>2630</v>
      </c>
      <c r="C61" s="269" t="s">
        <v>54</v>
      </c>
      <c r="D61" s="269">
        <v>6</v>
      </c>
      <c r="E61" s="268" t="s">
        <v>2595</v>
      </c>
      <c r="F61" s="268" t="s">
        <v>561</v>
      </c>
    </row>
    <row r="62" spans="1:6" x14ac:dyDescent="0.3">
      <c r="A62" s="269" t="s">
        <v>577</v>
      </c>
      <c r="B62" s="268" t="s">
        <v>2631</v>
      </c>
      <c r="C62" s="269" t="s">
        <v>54</v>
      </c>
      <c r="D62" s="269">
        <v>6</v>
      </c>
      <c r="E62" s="268" t="s">
        <v>2595</v>
      </c>
      <c r="F62" s="268" t="s">
        <v>561</v>
      </c>
    </row>
    <row r="63" spans="1:6" x14ac:dyDescent="0.3">
      <c r="A63" s="269" t="s">
        <v>558</v>
      </c>
      <c r="B63" s="268" t="s">
        <v>2632</v>
      </c>
      <c r="C63" s="269" t="s">
        <v>54</v>
      </c>
      <c r="D63" s="269">
        <v>6</v>
      </c>
      <c r="E63" s="268" t="s">
        <v>2595</v>
      </c>
      <c r="F63" s="268" t="s">
        <v>561</v>
      </c>
    </row>
    <row r="64" spans="1:6" x14ac:dyDescent="0.3">
      <c r="A64" s="269" t="s">
        <v>604</v>
      </c>
      <c r="B64" s="268" t="s">
        <v>2633</v>
      </c>
      <c r="C64" s="269" t="s">
        <v>54</v>
      </c>
      <c r="D64" s="269">
        <v>6</v>
      </c>
      <c r="E64" s="268" t="s">
        <v>2595</v>
      </c>
      <c r="F64" s="268" t="s">
        <v>561</v>
      </c>
    </row>
    <row r="65" spans="1:6" x14ac:dyDescent="0.3">
      <c r="A65" s="269" t="s">
        <v>609</v>
      </c>
      <c r="B65" s="268" t="s">
        <v>2634</v>
      </c>
      <c r="C65" s="269" t="s">
        <v>54</v>
      </c>
      <c r="D65" s="269">
        <v>6</v>
      </c>
      <c r="E65" s="268" t="s">
        <v>2595</v>
      </c>
      <c r="F65" s="268" t="s">
        <v>561</v>
      </c>
    </row>
    <row r="66" spans="1:6" x14ac:dyDescent="0.3">
      <c r="A66" s="269" t="s">
        <v>584</v>
      </c>
      <c r="B66" s="268" t="s">
        <v>2635</v>
      </c>
      <c r="C66" s="269" t="s">
        <v>54</v>
      </c>
      <c r="D66" s="269">
        <v>6</v>
      </c>
      <c r="E66" s="268" t="s">
        <v>2595</v>
      </c>
      <c r="F66" s="268" t="s">
        <v>561</v>
      </c>
    </row>
    <row r="67" spans="1:6" x14ac:dyDescent="0.3">
      <c r="A67" s="269" t="s">
        <v>615</v>
      </c>
      <c r="B67" s="268" t="s">
        <v>2636</v>
      </c>
      <c r="C67" s="269" t="s">
        <v>54</v>
      </c>
      <c r="D67" s="269">
        <v>7</v>
      </c>
      <c r="E67" s="268" t="s">
        <v>2595</v>
      </c>
      <c r="F67" s="268" t="s">
        <v>2637</v>
      </c>
    </row>
    <row r="68" spans="1:6" x14ac:dyDescent="0.3">
      <c r="A68" s="269" t="s">
        <v>1134</v>
      </c>
      <c r="B68" s="268" t="s">
        <v>2638</v>
      </c>
      <c r="C68" s="269" t="s">
        <v>54</v>
      </c>
      <c r="D68" s="269">
        <v>7</v>
      </c>
      <c r="E68" s="268" t="s">
        <v>2595</v>
      </c>
      <c r="F68" s="268" t="s">
        <v>2637</v>
      </c>
    </row>
    <row r="69" spans="1:6" x14ac:dyDescent="0.3">
      <c r="A69" s="269" t="s">
        <v>620</v>
      </c>
      <c r="B69" s="268" t="s">
        <v>2639</v>
      </c>
      <c r="C69" s="269" t="s">
        <v>54</v>
      </c>
      <c r="D69" s="269">
        <v>7</v>
      </c>
      <c r="E69" s="268" t="s">
        <v>2595</v>
      </c>
      <c r="F69" s="268" t="s">
        <v>2637</v>
      </c>
    </row>
    <row r="70" spans="1:6" x14ac:dyDescent="0.3">
      <c r="A70" s="269" t="s">
        <v>600</v>
      </c>
      <c r="B70" s="268" t="s">
        <v>601</v>
      </c>
      <c r="C70" s="269" t="s">
        <v>54</v>
      </c>
      <c r="D70" s="269">
        <v>7</v>
      </c>
      <c r="E70" s="268" t="s">
        <v>2595</v>
      </c>
      <c r="F70" s="268" t="s">
        <v>2637</v>
      </c>
    </row>
    <row r="71" spans="1:6" x14ac:dyDescent="0.3">
      <c r="A71" s="269" t="s">
        <v>590</v>
      </c>
      <c r="B71" s="268" t="s">
        <v>591</v>
      </c>
      <c r="C71" s="269" t="s">
        <v>54</v>
      </c>
      <c r="D71" s="269">
        <v>7</v>
      </c>
      <c r="E71" s="268" t="s">
        <v>2595</v>
      </c>
      <c r="F71" s="268" t="s">
        <v>2637</v>
      </c>
    </row>
    <row r="72" spans="1:6" x14ac:dyDescent="0.3">
      <c r="A72" s="269" t="s">
        <v>568</v>
      </c>
      <c r="B72" s="268" t="s">
        <v>2640</v>
      </c>
      <c r="C72" s="269" t="s">
        <v>54</v>
      </c>
      <c r="D72" s="269">
        <v>7</v>
      </c>
      <c r="E72" s="268" t="s">
        <v>2595</v>
      </c>
      <c r="F72" s="268" t="s">
        <v>2637</v>
      </c>
    </row>
    <row r="73" spans="1:6" x14ac:dyDescent="0.3">
      <c r="A73" s="269" t="s">
        <v>573</v>
      </c>
      <c r="B73" s="268" t="s">
        <v>2641</v>
      </c>
      <c r="C73" s="269" t="s">
        <v>54</v>
      </c>
      <c r="D73" s="269">
        <v>7</v>
      </c>
      <c r="E73" s="268" t="s">
        <v>2595</v>
      </c>
      <c r="F73" s="268" t="s">
        <v>2637</v>
      </c>
    </row>
    <row r="74" spans="1:6" x14ac:dyDescent="0.3">
      <c r="A74" s="269" t="s">
        <v>626</v>
      </c>
      <c r="B74" s="268" t="s">
        <v>2642</v>
      </c>
      <c r="C74" s="269" t="s">
        <v>54</v>
      </c>
      <c r="D74" s="269">
        <v>7</v>
      </c>
      <c r="E74" s="268" t="s">
        <v>2595</v>
      </c>
      <c r="F74" s="268" t="s">
        <v>2637</v>
      </c>
    </row>
    <row r="75" spans="1:6" x14ac:dyDescent="0.3">
      <c r="A75" s="269" t="s">
        <v>1062</v>
      </c>
      <c r="B75" s="268" t="s">
        <v>1065</v>
      </c>
      <c r="C75" s="269" t="s">
        <v>54</v>
      </c>
      <c r="D75" s="269">
        <v>7</v>
      </c>
      <c r="E75" s="268" t="s">
        <v>2595</v>
      </c>
      <c r="F75" s="268" t="s">
        <v>2637</v>
      </c>
    </row>
    <row r="76" spans="1:6" x14ac:dyDescent="0.3">
      <c r="A76" s="269" t="s">
        <v>1026</v>
      </c>
      <c r="B76" s="268" t="s">
        <v>2643</v>
      </c>
      <c r="C76" s="269" t="s">
        <v>54</v>
      </c>
      <c r="D76" s="269">
        <v>7</v>
      </c>
      <c r="E76" s="268" t="s">
        <v>2595</v>
      </c>
      <c r="F76" s="268" t="s">
        <v>2637</v>
      </c>
    </row>
    <row r="77" spans="1:6" x14ac:dyDescent="0.3">
      <c r="A77" s="269" t="s">
        <v>1484</v>
      </c>
      <c r="B77" s="268" t="s">
        <v>2644</v>
      </c>
      <c r="C77" s="269" t="s">
        <v>54</v>
      </c>
      <c r="D77" s="269">
        <v>7</v>
      </c>
      <c r="E77" s="268" t="s">
        <v>2595</v>
      </c>
      <c r="F77" s="268" t="s">
        <v>2637</v>
      </c>
    </row>
    <row r="78" spans="1:6" x14ac:dyDescent="0.3">
      <c r="A78" s="269" t="s">
        <v>1054</v>
      </c>
      <c r="B78" s="268" t="s">
        <v>1055</v>
      </c>
      <c r="C78" s="269" t="s">
        <v>54</v>
      </c>
      <c r="D78" s="269">
        <v>7</v>
      </c>
      <c r="E78" s="268" t="s">
        <v>2595</v>
      </c>
      <c r="F78" s="268" t="s">
        <v>2637</v>
      </c>
    </row>
    <row r="79" spans="1:6" x14ac:dyDescent="0.3">
      <c r="A79" s="269" t="s">
        <v>545</v>
      </c>
      <c r="B79" s="268" t="s">
        <v>546</v>
      </c>
      <c r="C79" s="269" t="s">
        <v>54</v>
      </c>
      <c r="D79" s="269">
        <v>7</v>
      </c>
      <c r="E79" s="268" t="s">
        <v>2595</v>
      </c>
      <c r="F79" s="268" t="s">
        <v>2637</v>
      </c>
    </row>
    <row r="80" spans="1:6" x14ac:dyDescent="0.3">
      <c r="A80" s="269" t="s">
        <v>552</v>
      </c>
      <c r="B80" s="268" t="s">
        <v>553</v>
      </c>
      <c r="C80" s="269" t="s">
        <v>54</v>
      </c>
      <c r="D80" s="269">
        <v>7</v>
      </c>
      <c r="E80" s="268" t="s">
        <v>2595</v>
      </c>
      <c r="F80" s="268" t="s">
        <v>2637</v>
      </c>
    </row>
    <row r="81" spans="1:6" x14ac:dyDescent="0.3">
      <c r="A81" s="269" t="s">
        <v>779</v>
      </c>
      <c r="B81" s="268" t="s">
        <v>780</v>
      </c>
      <c r="C81" s="269" t="s">
        <v>54</v>
      </c>
      <c r="D81" s="269">
        <v>8</v>
      </c>
      <c r="E81" s="268" t="s">
        <v>2595</v>
      </c>
      <c r="F81" s="268" t="s">
        <v>2586</v>
      </c>
    </row>
    <row r="82" spans="1:6" x14ac:dyDescent="0.3">
      <c r="A82" s="269" t="s">
        <v>781</v>
      </c>
      <c r="B82" s="268" t="s">
        <v>782</v>
      </c>
      <c r="C82" s="269" t="s">
        <v>54</v>
      </c>
      <c r="D82" s="269">
        <v>8</v>
      </c>
      <c r="E82" s="268" t="s">
        <v>2595</v>
      </c>
      <c r="F82" s="268" t="s">
        <v>2586</v>
      </c>
    </row>
    <row r="83" spans="1:6" x14ac:dyDescent="0.3">
      <c r="A83" s="269" t="s">
        <v>2536</v>
      </c>
      <c r="B83" s="268" t="s">
        <v>2645</v>
      </c>
      <c r="C83" s="269" t="s">
        <v>55</v>
      </c>
      <c r="D83" s="269">
        <v>2</v>
      </c>
      <c r="E83" s="268" t="s">
        <v>2646</v>
      </c>
      <c r="F83" s="268" t="s">
        <v>2647</v>
      </c>
    </row>
    <row r="84" spans="1:6" x14ac:dyDescent="0.3">
      <c r="A84" s="269" t="s">
        <v>954</v>
      </c>
      <c r="B84" s="268" t="s">
        <v>955</v>
      </c>
      <c r="C84" s="269" t="s">
        <v>56</v>
      </c>
      <c r="D84" s="269">
        <v>2</v>
      </c>
      <c r="E84" s="268" t="s">
        <v>2598</v>
      </c>
      <c r="F84" s="268" t="s">
        <v>2648</v>
      </c>
    </row>
    <row r="85" spans="1:6" x14ac:dyDescent="0.3">
      <c r="A85" s="269" t="s">
        <v>960</v>
      </c>
      <c r="B85" s="268" t="s">
        <v>961</v>
      </c>
      <c r="C85" s="269" t="s">
        <v>56</v>
      </c>
      <c r="D85" s="269">
        <v>2</v>
      </c>
      <c r="E85" s="268" t="s">
        <v>2598</v>
      </c>
      <c r="F85" s="268" t="s">
        <v>2648</v>
      </c>
    </row>
    <row r="86" spans="1:6" x14ac:dyDescent="0.3">
      <c r="A86" s="269" t="s">
        <v>1149</v>
      </c>
      <c r="B86" s="268" t="s">
        <v>2649</v>
      </c>
      <c r="C86" s="269" t="s">
        <v>56</v>
      </c>
      <c r="D86" s="269">
        <v>3</v>
      </c>
      <c r="E86" s="268" t="s">
        <v>2598</v>
      </c>
      <c r="F86" s="268" t="s">
        <v>2599</v>
      </c>
    </row>
    <row r="87" spans="1:6" x14ac:dyDescent="0.3">
      <c r="A87" s="269" t="s">
        <v>952</v>
      </c>
      <c r="B87" s="268" t="s">
        <v>953</v>
      </c>
      <c r="C87" s="269" t="s">
        <v>56</v>
      </c>
      <c r="D87" s="269">
        <v>2</v>
      </c>
      <c r="E87" s="268" t="s">
        <v>2598</v>
      </c>
      <c r="F87" s="268" t="s">
        <v>2648</v>
      </c>
    </row>
    <row r="88" spans="1:6" x14ac:dyDescent="0.3">
      <c r="A88" s="269" t="s">
        <v>963</v>
      </c>
      <c r="B88" s="268" t="s">
        <v>964</v>
      </c>
      <c r="C88" s="269" t="s">
        <v>56</v>
      </c>
      <c r="D88" s="269">
        <v>2</v>
      </c>
      <c r="E88" s="268" t="s">
        <v>2598</v>
      </c>
      <c r="F88" s="268" t="s">
        <v>2648</v>
      </c>
    </row>
    <row r="89" spans="1:6" x14ac:dyDescent="0.3">
      <c r="A89" s="269" t="s">
        <v>968</v>
      </c>
      <c r="B89" s="268" t="s">
        <v>2650</v>
      </c>
      <c r="C89" s="269" t="s">
        <v>56</v>
      </c>
      <c r="D89" s="269">
        <v>2</v>
      </c>
      <c r="E89" s="268" t="s">
        <v>2598</v>
      </c>
      <c r="F89" s="268" t="s">
        <v>2648</v>
      </c>
    </row>
    <row r="90" spans="1:6" x14ac:dyDescent="0.3">
      <c r="A90" s="269" t="s">
        <v>1382</v>
      </c>
      <c r="B90" s="268" t="s">
        <v>2651</v>
      </c>
      <c r="C90" s="269" t="s">
        <v>56</v>
      </c>
      <c r="D90" s="269">
        <v>4</v>
      </c>
      <c r="E90" s="268" t="s">
        <v>2598</v>
      </c>
      <c r="F90" s="268" t="s">
        <v>2652</v>
      </c>
    </row>
    <row r="91" spans="1:6" x14ac:dyDescent="0.3">
      <c r="A91" s="269" t="s">
        <v>1385</v>
      </c>
      <c r="B91" s="268" t="s">
        <v>2653</v>
      </c>
      <c r="C91" s="269" t="s">
        <v>56</v>
      </c>
      <c r="D91" s="269">
        <v>4</v>
      </c>
      <c r="E91" s="268" t="s">
        <v>2598</v>
      </c>
      <c r="F91" s="268" t="s">
        <v>2652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2654</v>
      </c>
      <c r="F92" s="268" t="s">
        <v>1510</v>
      </c>
    </row>
    <row r="93" spans="1:6" x14ac:dyDescent="0.3">
      <c r="A93" s="269" t="s">
        <v>2538</v>
      </c>
      <c r="B93" s="268" t="s">
        <v>2655</v>
      </c>
      <c r="C93" s="269" t="s">
        <v>57</v>
      </c>
      <c r="D93" s="269">
        <v>1</v>
      </c>
      <c r="E93" s="268" t="s">
        <v>2654</v>
      </c>
      <c r="F93" s="268" t="s">
        <v>2656</v>
      </c>
    </row>
    <row r="94" spans="1:6" x14ac:dyDescent="0.3">
      <c r="A94" s="269" t="s">
        <v>2539</v>
      </c>
      <c r="B94" s="268" t="s">
        <v>2657</v>
      </c>
      <c r="C94" s="269" t="s">
        <v>57</v>
      </c>
      <c r="D94" s="269">
        <v>1</v>
      </c>
      <c r="E94" s="268" t="s">
        <v>2654</v>
      </c>
      <c r="F94" s="268" t="s">
        <v>2656</v>
      </c>
    </row>
    <row r="95" spans="1:6" x14ac:dyDescent="0.3">
      <c r="A95" s="269" t="s">
        <v>2540</v>
      </c>
      <c r="B95" s="268" t="s">
        <v>2658</v>
      </c>
      <c r="C95" s="269" t="s">
        <v>57</v>
      </c>
      <c r="D95" s="269">
        <v>1</v>
      </c>
      <c r="E95" s="268" t="s">
        <v>2654</v>
      </c>
      <c r="F95" s="268" t="s">
        <v>2656</v>
      </c>
    </row>
    <row r="96" spans="1:6" x14ac:dyDescent="0.3">
      <c r="A96" s="269" t="s">
        <v>1948</v>
      </c>
      <c r="B96" s="268" t="s">
        <v>2659</v>
      </c>
      <c r="C96" s="269" t="s">
        <v>57</v>
      </c>
      <c r="D96" s="269">
        <v>1</v>
      </c>
      <c r="E96" s="268" t="s">
        <v>2654</v>
      </c>
      <c r="F96" s="268" t="s">
        <v>2656</v>
      </c>
    </row>
    <row r="97" spans="1:6" x14ac:dyDescent="0.3">
      <c r="A97" s="269" t="s">
        <v>2541</v>
      </c>
      <c r="B97" s="268" t="s">
        <v>2660</v>
      </c>
      <c r="C97" s="269" t="s">
        <v>57</v>
      </c>
      <c r="D97" s="269">
        <v>2</v>
      </c>
      <c r="E97" s="268" t="s">
        <v>2654</v>
      </c>
      <c r="F97" s="268" t="s">
        <v>2661</v>
      </c>
    </row>
    <row r="98" spans="1:6" x14ac:dyDescent="0.3">
      <c r="A98" s="269" t="s">
        <v>2542</v>
      </c>
      <c r="B98" s="268" t="s">
        <v>2662</v>
      </c>
      <c r="C98" s="269" t="s">
        <v>57</v>
      </c>
      <c r="D98" s="269">
        <v>2</v>
      </c>
      <c r="E98" s="268" t="s">
        <v>2654</v>
      </c>
      <c r="F98" s="268" t="s">
        <v>2661</v>
      </c>
    </row>
    <row r="99" spans="1:6" x14ac:dyDescent="0.3">
      <c r="A99" s="269" t="s">
        <v>2543</v>
      </c>
      <c r="B99" s="268" t="s">
        <v>2663</v>
      </c>
      <c r="C99" s="269" t="s">
        <v>57</v>
      </c>
      <c r="D99" s="269">
        <v>2</v>
      </c>
      <c r="E99" s="268" t="s">
        <v>2654</v>
      </c>
      <c r="F99" s="268" t="s">
        <v>2661</v>
      </c>
    </row>
    <row r="100" spans="1:6" x14ac:dyDescent="0.3">
      <c r="A100" s="269" t="s">
        <v>2544</v>
      </c>
      <c r="B100" s="268" t="s">
        <v>2664</v>
      </c>
      <c r="C100" s="269" t="s">
        <v>57</v>
      </c>
      <c r="D100" s="269">
        <v>2</v>
      </c>
      <c r="E100" s="268" t="s">
        <v>2654</v>
      </c>
      <c r="F100" s="268" t="s">
        <v>2661</v>
      </c>
    </row>
    <row r="101" spans="1:6" x14ac:dyDescent="0.3">
      <c r="A101" s="269" t="s">
        <v>2545</v>
      </c>
      <c r="B101" s="268" t="s">
        <v>2665</v>
      </c>
      <c r="C101" s="269" t="s">
        <v>57</v>
      </c>
      <c r="D101" s="269">
        <v>2</v>
      </c>
      <c r="E101" s="268" t="s">
        <v>2654</v>
      </c>
      <c r="F101" s="268" t="s">
        <v>2661</v>
      </c>
    </row>
    <row r="102" spans="1:6" x14ac:dyDescent="0.3">
      <c r="A102" s="269" t="s">
        <v>2546</v>
      </c>
      <c r="B102" s="268" t="s">
        <v>2666</v>
      </c>
      <c r="C102" s="269" t="s">
        <v>57</v>
      </c>
      <c r="D102" s="269">
        <v>2</v>
      </c>
      <c r="E102" s="268" t="s">
        <v>2654</v>
      </c>
      <c r="F102" s="268" t="s">
        <v>2661</v>
      </c>
    </row>
    <row r="103" spans="1:6" x14ac:dyDescent="0.3">
      <c r="A103" s="269" t="s">
        <v>2547</v>
      </c>
      <c r="B103" s="268" t="s">
        <v>2667</v>
      </c>
      <c r="C103" s="269" t="s">
        <v>57</v>
      </c>
      <c r="D103" s="269">
        <v>2</v>
      </c>
      <c r="E103" s="268" t="s">
        <v>2654</v>
      </c>
      <c r="F103" s="268" t="s">
        <v>2661</v>
      </c>
    </row>
    <row r="104" spans="1:6" x14ac:dyDescent="0.3">
      <c r="A104" s="269" t="s">
        <v>2548</v>
      </c>
      <c r="B104" s="268" t="s">
        <v>2668</v>
      </c>
      <c r="C104" s="269" t="s">
        <v>57</v>
      </c>
      <c r="D104" s="269">
        <v>2</v>
      </c>
      <c r="E104" s="268" t="s">
        <v>2654</v>
      </c>
      <c r="F104" s="268" t="s">
        <v>2661</v>
      </c>
    </row>
    <row r="105" spans="1:6" x14ac:dyDescent="0.3">
      <c r="A105" s="269" t="s">
        <v>2549</v>
      </c>
      <c r="B105" s="268" t="s">
        <v>2669</v>
      </c>
      <c r="C105" s="269" t="s">
        <v>57</v>
      </c>
      <c r="D105" s="269">
        <v>2</v>
      </c>
      <c r="E105" s="268" t="s">
        <v>2654</v>
      </c>
      <c r="F105" s="268" t="s">
        <v>2661</v>
      </c>
    </row>
    <row r="106" spans="1:6" x14ac:dyDescent="0.3">
      <c r="A106" s="269" t="s">
        <v>2566</v>
      </c>
      <c r="B106" s="268" t="s">
        <v>2670</v>
      </c>
      <c r="C106" s="269" t="s">
        <v>57</v>
      </c>
      <c r="D106" s="269">
        <v>3</v>
      </c>
      <c r="E106" s="268" t="s">
        <v>2654</v>
      </c>
      <c r="F106" s="268" t="s">
        <v>2671</v>
      </c>
    </row>
    <row r="107" spans="1:6" x14ac:dyDescent="0.3">
      <c r="A107" s="269" t="s">
        <v>2567</v>
      </c>
      <c r="B107" s="268" t="s">
        <v>2672</v>
      </c>
      <c r="C107" s="269" t="s">
        <v>57</v>
      </c>
      <c r="D107" s="269">
        <v>3</v>
      </c>
      <c r="E107" s="268" t="s">
        <v>2654</v>
      </c>
      <c r="F107" s="268" t="s">
        <v>2671</v>
      </c>
    </row>
    <row r="108" spans="1:6" x14ac:dyDescent="0.3">
      <c r="A108" s="269" t="s">
        <v>2568</v>
      </c>
      <c r="B108" s="268" t="s">
        <v>2673</v>
      </c>
      <c r="C108" s="269" t="s">
        <v>57</v>
      </c>
      <c r="D108" s="269">
        <v>3</v>
      </c>
      <c r="E108" s="268" t="s">
        <v>2654</v>
      </c>
      <c r="F108" s="268" t="s">
        <v>2671</v>
      </c>
    </row>
    <row r="109" spans="1:6" x14ac:dyDescent="0.3">
      <c r="A109" s="269" t="s">
        <v>2569</v>
      </c>
      <c r="B109" s="268" t="s">
        <v>2674</v>
      </c>
      <c r="C109" s="269" t="s">
        <v>57</v>
      </c>
      <c r="D109" s="269">
        <v>3</v>
      </c>
      <c r="E109" s="268" t="s">
        <v>2654</v>
      </c>
      <c r="F109" s="268" t="s">
        <v>2671</v>
      </c>
    </row>
    <row r="110" spans="1:6" x14ac:dyDescent="0.3">
      <c r="A110" s="269" t="s">
        <v>2570</v>
      </c>
      <c r="B110" s="268" t="s">
        <v>2675</v>
      </c>
      <c r="C110" s="269" t="s">
        <v>57</v>
      </c>
      <c r="D110" s="269">
        <v>3</v>
      </c>
      <c r="E110" s="268" t="s">
        <v>2654</v>
      </c>
      <c r="F110" s="268" t="s">
        <v>2671</v>
      </c>
    </row>
    <row r="111" spans="1:6" x14ac:dyDescent="0.3">
      <c r="A111" s="269" t="s">
        <v>2571</v>
      </c>
      <c r="B111" s="268" t="s">
        <v>2676</v>
      </c>
      <c r="C111" s="269" t="s">
        <v>57</v>
      </c>
      <c r="D111" s="269">
        <v>3</v>
      </c>
      <c r="E111" s="268" t="s">
        <v>2654</v>
      </c>
      <c r="F111" s="268" t="s">
        <v>2671</v>
      </c>
    </row>
    <row r="112" spans="1:6" x14ac:dyDescent="0.3">
      <c r="A112" s="269" t="s">
        <v>2552</v>
      </c>
      <c r="B112" s="268" t="s">
        <v>2677</v>
      </c>
      <c r="C112" s="269" t="s">
        <v>57</v>
      </c>
      <c r="D112" s="269">
        <v>2</v>
      </c>
      <c r="E112" s="268" t="s">
        <v>2654</v>
      </c>
      <c r="F112" s="268" t="s">
        <v>2661</v>
      </c>
    </row>
    <row r="113" spans="1:6" x14ac:dyDescent="0.3">
      <c r="A113" s="269" t="s">
        <v>1402</v>
      </c>
      <c r="B113" s="268" t="s">
        <v>1403</v>
      </c>
      <c r="C113" s="269" t="s">
        <v>55</v>
      </c>
      <c r="D113" s="269">
        <v>2</v>
      </c>
      <c r="E113" s="268" t="s">
        <v>2646</v>
      </c>
      <c r="F113" s="268" t="s">
        <v>2647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2600</v>
      </c>
      <c r="F114" s="268" t="s">
        <v>2678</v>
      </c>
    </row>
    <row r="115" spans="1:6" x14ac:dyDescent="0.3">
      <c r="A115" s="269" t="s">
        <v>2550</v>
      </c>
      <c r="B115" s="268" t="s">
        <v>2679</v>
      </c>
      <c r="C115" s="269" t="s">
        <v>57</v>
      </c>
      <c r="D115" s="269">
        <v>2</v>
      </c>
      <c r="E115" s="268" t="s">
        <v>2654</v>
      </c>
      <c r="F115" s="268" t="s">
        <v>2661</v>
      </c>
    </row>
    <row r="116" spans="1:6" x14ac:dyDescent="0.3">
      <c r="A116" s="269" t="s">
        <v>1070</v>
      </c>
      <c r="B116" s="268" t="s">
        <v>1071</v>
      </c>
      <c r="C116" s="269" t="s">
        <v>54</v>
      </c>
      <c r="D116" s="269">
        <v>5</v>
      </c>
      <c r="E116" s="268" t="s">
        <v>2595</v>
      </c>
      <c r="F116" s="268" t="s">
        <v>2596</v>
      </c>
    </row>
    <row r="117" spans="1:6" x14ac:dyDescent="0.3">
      <c r="A117" s="269" t="s">
        <v>2551</v>
      </c>
      <c r="B117" s="268" t="s">
        <v>2680</v>
      </c>
      <c r="C117" s="269" t="s">
        <v>57</v>
      </c>
      <c r="D117" s="269">
        <v>2</v>
      </c>
      <c r="E117" s="268" t="s">
        <v>2654</v>
      </c>
      <c r="F117" s="268" t="s">
        <v>2661</v>
      </c>
    </row>
    <row r="118" spans="1:6" x14ac:dyDescent="0.3">
      <c r="A118" s="269" t="s">
        <v>2555</v>
      </c>
      <c r="B118" s="268" t="s">
        <v>2681</v>
      </c>
      <c r="C118" s="269" t="s">
        <v>57</v>
      </c>
      <c r="D118" s="269">
        <v>2</v>
      </c>
      <c r="E118" s="268" t="s">
        <v>2654</v>
      </c>
      <c r="F118" s="268" t="s">
        <v>2661</v>
      </c>
    </row>
    <row r="119" spans="1:6" x14ac:dyDescent="0.3">
      <c r="A119" s="269" t="s">
        <v>2554</v>
      </c>
      <c r="B119" s="268" t="s">
        <v>2682</v>
      </c>
      <c r="C119" s="269" t="s">
        <v>57</v>
      </c>
      <c r="D119" s="269">
        <v>2</v>
      </c>
      <c r="E119" s="268" t="s">
        <v>2654</v>
      </c>
      <c r="F119" s="268" t="s">
        <v>2661</v>
      </c>
    </row>
    <row r="120" spans="1:6" x14ac:dyDescent="0.3">
      <c r="A120" s="269" t="s">
        <v>2553</v>
      </c>
      <c r="B120" s="268" t="s">
        <v>2683</v>
      </c>
      <c r="C120" s="269" t="s">
        <v>57</v>
      </c>
      <c r="D120" s="269">
        <v>2</v>
      </c>
      <c r="E120" s="268" t="s">
        <v>2654</v>
      </c>
      <c r="F120" s="268" t="s">
        <v>2661</v>
      </c>
    </row>
    <row r="121" spans="1:6" x14ac:dyDescent="0.3">
      <c r="A121" s="269" t="s">
        <v>1120</v>
      </c>
      <c r="B121" s="268" t="s">
        <v>2684</v>
      </c>
      <c r="C121" s="269" t="s">
        <v>54</v>
      </c>
      <c r="D121" s="269">
        <v>4</v>
      </c>
      <c r="E121" s="268" t="s">
        <v>2595</v>
      </c>
      <c r="F121" s="268" t="s">
        <v>2685</v>
      </c>
    </row>
    <row r="122" spans="1:6" x14ac:dyDescent="0.3">
      <c r="A122" s="269" t="s">
        <v>1139</v>
      </c>
      <c r="B122" s="268" t="s">
        <v>2686</v>
      </c>
      <c r="C122" s="269" t="s">
        <v>54</v>
      </c>
      <c r="D122" s="269">
        <v>4</v>
      </c>
      <c r="E122" s="268" t="s">
        <v>2595</v>
      </c>
      <c r="F122" s="268" t="s">
        <v>2685</v>
      </c>
    </row>
    <row r="123" spans="1:6" x14ac:dyDescent="0.3">
      <c r="A123" s="269" t="s">
        <v>1128</v>
      </c>
      <c r="B123" s="268" t="s">
        <v>2687</v>
      </c>
      <c r="C123" s="269" t="s">
        <v>54</v>
      </c>
      <c r="D123" s="269">
        <v>4</v>
      </c>
      <c r="E123" s="268" t="s">
        <v>2595</v>
      </c>
      <c r="F123" s="268" t="s">
        <v>2685</v>
      </c>
    </row>
    <row r="124" spans="1:6" x14ac:dyDescent="0.3">
      <c r="A124" s="269" t="s">
        <v>643</v>
      </c>
      <c r="B124" s="268" t="s">
        <v>644</v>
      </c>
      <c r="C124" s="269" t="s">
        <v>51</v>
      </c>
      <c r="D124" s="269">
        <v>5</v>
      </c>
      <c r="E124" s="268" t="s">
        <v>2576</v>
      </c>
      <c r="F124" s="268" t="s">
        <v>2582</v>
      </c>
    </row>
    <row r="125" spans="1:6" x14ac:dyDescent="0.3">
      <c r="A125" s="269" t="s">
        <v>652</v>
      </c>
      <c r="B125" s="268" t="s">
        <v>2688</v>
      </c>
      <c r="C125" s="269" t="s">
        <v>51</v>
      </c>
      <c r="D125" s="269">
        <v>5</v>
      </c>
      <c r="E125" s="268" t="s">
        <v>2576</v>
      </c>
      <c r="F125" s="268" t="s">
        <v>2582</v>
      </c>
    </row>
    <row r="126" spans="1:6" x14ac:dyDescent="0.3">
      <c r="A126" s="269" t="s">
        <v>1097</v>
      </c>
      <c r="B126" s="268" t="s">
        <v>1098</v>
      </c>
      <c r="C126" s="269" t="s">
        <v>52</v>
      </c>
      <c r="D126" s="269">
        <v>3</v>
      </c>
      <c r="E126" s="268" t="s">
        <v>2589</v>
      </c>
      <c r="F126" s="268" t="s">
        <v>2603</v>
      </c>
    </row>
    <row r="127" spans="1:6" x14ac:dyDescent="0.3">
      <c r="A127" s="269" t="s">
        <v>1378</v>
      </c>
      <c r="B127" s="268" t="s">
        <v>1379</v>
      </c>
      <c r="C127" s="269" t="s">
        <v>56</v>
      </c>
      <c r="D127" s="269">
        <v>5</v>
      </c>
      <c r="E127" s="268" t="s">
        <v>2598</v>
      </c>
      <c r="F127" s="268" t="s">
        <v>2689</v>
      </c>
    </row>
    <row r="128" spans="1:6" x14ac:dyDescent="0.3">
      <c r="A128" s="269" t="s">
        <v>1380</v>
      </c>
      <c r="B128" s="268" t="s">
        <v>1381</v>
      </c>
      <c r="C128" s="269" t="s">
        <v>56</v>
      </c>
      <c r="D128" s="269">
        <v>5</v>
      </c>
      <c r="E128" s="268" t="s">
        <v>2598</v>
      </c>
      <c r="F128" s="268" t="s">
        <v>2689</v>
      </c>
    </row>
    <row r="129" spans="1:6" x14ac:dyDescent="0.3">
      <c r="A129" s="269" t="s">
        <v>958</v>
      </c>
      <c r="B129" s="268" t="s">
        <v>959</v>
      </c>
      <c r="C129" s="269" t="s">
        <v>56</v>
      </c>
      <c r="D129" s="269">
        <v>2</v>
      </c>
      <c r="E129" s="268" t="s">
        <v>2598</v>
      </c>
      <c r="F129" s="268" t="s">
        <v>2648</v>
      </c>
    </row>
    <row r="130" spans="1:6" x14ac:dyDescent="0.3">
      <c r="A130" s="269" t="s">
        <v>2557</v>
      </c>
      <c r="B130" s="268" t="s">
        <v>2690</v>
      </c>
      <c r="C130" s="269" t="s">
        <v>57</v>
      </c>
      <c r="D130" s="269">
        <v>2</v>
      </c>
      <c r="E130" s="268" t="s">
        <v>2654</v>
      </c>
      <c r="F130" s="268" t="s">
        <v>2661</v>
      </c>
    </row>
    <row r="131" spans="1:6" x14ac:dyDescent="0.3">
      <c r="A131" s="269" t="s">
        <v>1066</v>
      </c>
      <c r="B131" s="268" t="s">
        <v>1067</v>
      </c>
      <c r="C131" s="269" t="s">
        <v>54</v>
      </c>
      <c r="D131" s="269">
        <v>7</v>
      </c>
      <c r="E131" s="268" t="s">
        <v>2595</v>
      </c>
      <c r="F131" s="268" t="s">
        <v>2637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2600</v>
      </c>
      <c r="F132" s="268" t="s">
        <v>2691</v>
      </c>
    </row>
    <row r="133" spans="1:6" x14ac:dyDescent="0.3">
      <c r="A133" s="269" t="s">
        <v>2565</v>
      </c>
      <c r="B133" s="268" t="s">
        <v>2692</v>
      </c>
      <c r="C133" s="269" t="s">
        <v>57</v>
      </c>
      <c r="D133" s="269">
        <v>2</v>
      </c>
      <c r="E133" s="268" t="s">
        <v>2654</v>
      </c>
      <c r="F133" s="268" t="s">
        <v>2661</v>
      </c>
    </row>
    <row r="134" spans="1:6" x14ac:dyDescent="0.3">
      <c r="A134" s="269" t="s">
        <v>2562</v>
      </c>
      <c r="B134" s="268" t="s">
        <v>2693</v>
      </c>
      <c r="C134" s="269" t="s">
        <v>57</v>
      </c>
      <c r="D134" s="269">
        <v>2</v>
      </c>
      <c r="E134" s="268" t="s">
        <v>2654</v>
      </c>
      <c r="F134" s="268" t="s">
        <v>2661</v>
      </c>
    </row>
    <row r="135" spans="1:6" x14ac:dyDescent="0.3">
      <c r="A135" s="269" t="s">
        <v>2558</v>
      </c>
      <c r="B135" s="268" t="s">
        <v>2694</v>
      </c>
      <c r="C135" s="269" t="s">
        <v>57</v>
      </c>
      <c r="D135" s="269">
        <v>2</v>
      </c>
      <c r="E135" s="268" t="s">
        <v>2654</v>
      </c>
      <c r="F135" s="268" t="s">
        <v>2661</v>
      </c>
    </row>
    <row r="136" spans="1:6" x14ac:dyDescent="0.3">
      <c r="A136" s="269" t="s">
        <v>2564</v>
      </c>
      <c r="B136" s="268" t="s">
        <v>2695</v>
      </c>
      <c r="C136" s="269" t="s">
        <v>57</v>
      </c>
      <c r="D136" s="269">
        <v>2</v>
      </c>
      <c r="E136" s="268" t="s">
        <v>2654</v>
      </c>
      <c r="F136" s="268" t="s">
        <v>2661</v>
      </c>
    </row>
    <row r="137" spans="1:6" x14ac:dyDescent="0.3">
      <c r="A137" s="269" t="s">
        <v>2563</v>
      </c>
      <c r="B137" s="268" t="s">
        <v>2696</v>
      </c>
      <c r="C137" s="269" t="s">
        <v>57</v>
      </c>
      <c r="D137" s="269">
        <v>2</v>
      </c>
      <c r="E137" s="268" t="s">
        <v>2654</v>
      </c>
      <c r="F137" s="268" t="s">
        <v>2661</v>
      </c>
    </row>
    <row r="138" spans="1:6" x14ac:dyDescent="0.3">
      <c r="A138" s="269" t="s">
        <v>1302</v>
      </c>
      <c r="B138" s="268" t="s">
        <v>1303</v>
      </c>
      <c r="C138" s="269" t="s">
        <v>56</v>
      </c>
      <c r="D138" s="269">
        <v>3</v>
      </c>
      <c r="E138" s="268" t="s">
        <v>2598</v>
      </c>
      <c r="F138" s="268" t="s">
        <v>2599</v>
      </c>
    </row>
    <row r="139" spans="1:6" x14ac:dyDescent="0.3">
      <c r="A139" s="269" t="s">
        <v>506</v>
      </c>
      <c r="B139" s="268" t="s">
        <v>2697</v>
      </c>
      <c r="C139" s="269" t="s">
        <v>52</v>
      </c>
      <c r="D139" s="269">
        <v>5</v>
      </c>
      <c r="E139" s="268" t="s">
        <v>2589</v>
      </c>
      <c r="F139" s="268" t="s">
        <v>2611</v>
      </c>
    </row>
    <row r="140" spans="1:6" x14ac:dyDescent="0.3">
      <c r="A140" s="269" t="s">
        <v>1304</v>
      </c>
      <c r="B140" s="268" t="s">
        <v>1305</v>
      </c>
      <c r="C140" s="269" t="s">
        <v>56</v>
      </c>
      <c r="D140" s="269">
        <v>3</v>
      </c>
      <c r="E140" s="268" t="s">
        <v>2598</v>
      </c>
      <c r="F140" s="268" t="s">
        <v>2599</v>
      </c>
    </row>
    <row r="141" spans="1:6" x14ac:dyDescent="0.3">
      <c r="A141" s="269" t="s">
        <v>1306</v>
      </c>
      <c r="B141" s="268" t="s">
        <v>1307</v>
      </c>
      <c r="C141" s="269" t="s">
        <v>56</v>
      </c>
      <c r="D141" s="269">
        <v>3</v>
      </c>
      <c r="E141" s="268" t="s">
        <v>2598</v>
      </c>
      <c r="F141" s="268" t="s">
        <v>2599</v>
      </c>
    </row>
    <row r="142" spans="1:6" x14ac:dyDescent="0.3">
      <c r="A142" s="269" t="s">
        <v>1308</v>
      </c>
      <c r="B142" s="268" t="s">
        <v>1309</v>
      </c>
      <c r="C142" s="269" t="s">
        <v>56</v>
      </c>
      <c r="D142" s="269">
        <v>3</v>
      </c>
      <c r="E142" s="268" t="s">
        <v>2598</v>
      </c>
      <c r="F142" s="268" t="s">
        <v>2599</v>
      </c>
    </row>
    <row r="143" spans="1:6" x14ac:dyDescent="0.3">
      <c r="A143" s="269" t="s">
        <v>1310</v>
      </c>
      <c r="B143" s="268" t="s">
        <v>1311</v>
      </c>
      <c r="C143" s="269" t="s">
        <v>56</v>
      </c>
      <c r="D143" s="269">
        <v>3</v>
      </c>
      <c r="E143" s="268" t="s">
        <v>2598</v>
      </c>
      <c r="F143" s="268" t="s">
        <v>2599</v>
      </c>
    </row>
    <row r="144" spans="1:6" x14ac:dyDescent="0.3">
      <c r="A144" s="269" t="s">
        <v>1113</v>
      </c>
      <c r="B144" s="268" t="s">
        <v>1114</v>
      </c>
      <c r="C144" s="269" t="s">
        <v>52</v>
      </c>
      <c r="D144" s="269">
        <v>3</v>
      </c>
      <c r="E144" s="268" t="s">
        <v>2589</v>
      </c>
      <c r="F144" s="268" t="s">
        <v>2603</v>
      </c>
    </row>
    <row r="145" spans="1:6" x14ac:dyDescent="0.3">
      <c r="A145" s="269" t="s">
        <v>925</v>
      </c>
      <c r="B145" s="268" t="s">
        <v>2698</v>
      </c>
      <c r="C145" s="269" t="s">
        <v>52</v>
      </c>
      <c r="D145" s="269">
        <v>4</v>
      </c>
      <c r="E145" s="268" t="s">
        <v>2589</v>
      </c>
      <c r="F145" s="268" t="s">
        <v>2609</v>
      </c>
    </row>
    <row r="146" spans="1:6" x14ac:dyDescent="0.3">
      <c r="A146" s="269" t="s">
        <v>1480</v>
      </c>
      <c r="B146" s="268" t="s">
        <v>2699</v>
      </c>
      <c r="C146" s="269" t="s">
        <v>52</v>
      </c>
      <c r="D146" s="269">
        <v>2</v>
      </c>
      <c r="E146" s="268" t="s">
        <v>2589</v>
      </c>
      <c r="F146" s="268" t="s">
        <v>2593</v>
      </c>
    </row>
    <row r="147" spans="1:6" x14ac:dyDescent="0.3">
      <c r="A147" s="269" t="s">
        <v>1474</v>
      </c>
      <c r="B147" s="268" t="s">
        <v>2700</v>
      </c>
      <c r="C147" s="269" t="s">
        <v>52</v>
      </c>
      <c r="D147" s="269">
        <v>2</v>
      </c>
      <c r="E147" s="268" t="s">
        <v>2589</v>
      </c>
      <c r="F147" s="268" t="s">
        <v>2593</v>
      </c>
    </row>
    <row r="148" spans="1:6" x14ac:dyDescent="0.3">
      <c r="A148" s="269" t="s">
        <v>1116</v>
      </c>
      <c r="B148" s="268" t="s">
        <v>2701</v>
      </c>
      <c r="C148" s="269" t="s">
        <v>52</v>
      </c>
      <c r="D148" s="269">
        <v>2</v>
      </c>
      <c r="E148" s="268" t="s">
        <v>2589</v>
      </c>
      <c r="F148" s="268" t="s">
        <v>2593</v>
      </c>
    </row>
    <row r="149" spans="1:6" x14ac:dyDescent="0.3">
      <c r="A149" s="269" t="s">
        <v>1477</v>
      </c>
      <c r="B149" s="268" t="s">
        <v>2702</v>
      </c>
      <c r="C149" s="269" t="s">
        <v>52</v>
      </c>
      <c r="D149" s="269">
        <v>2</v>
      </c>
      <c r="E149" s="268" t="s">
        <v>2589</v>
      </c>
      <c r="F149" s="268" t="s">
        <v>2593</v>
      </c>
    </row>
    <row r="150" spans="1:6" x14ac:dyDescent="0.3">
      <c r="A150" s="269" t="s">
        <v>1118</v>
      </c>
      <c r="B150" s="268" t="s">
        <v>2703</v>
      </c>
      <c r="C150" s="269" t="s">
        <v>52</v>
      </c>
      <c r="D150" s="269">
        <v>2</v>
      </c>
      <c r="E150" s="268" t="s">
        <v>2589</v>
      </c>
      <c r="F150" s="268" t="s">
        <v>2593</v>
      </c>
    </row>
    <row r="151" spans="1:6" x14ac:dyDescent="0.3">
      <c r="A151" s="269" t="s">
        <v>733</v>
      </c>
      <c r="B151" s="268" t="s">
        <v>734</v>
      </c>
      <c r="C151" s="269" t="s">
        <v>50</v>
      </c>
      <c r="D151" s="269">
        <v>5</v>
      </c>
      <c r="E151" s="268" t="s">
        <v>2704</v>
      </c>
      <c r="F151" s="268" t="s">
        <v>2705</v>
      </c>
    </row>
    <row r="152" spans="1:6" x14ac:dyDescent="0.3">
      <c r="A152" s="269" t="s">
        <v>876</v>
      </c>
      <c r="B152" s="268" t="s">
        <v>877</v>
      </c>
      <c r="C152" s="269" t="s">
        <v>49</v>
      </c>
      <c r="D152" s="269">
        <v>2</v>
      </c>
      <c r="E152" s="268" t="s">
        <v>2600</v>
      </c>
      <c r="F152" s="268" t="s">
        <v>2678</v>
      </c>
    </row>
    <row r="153" spans="1:6" x14ac:dyDescent="0.3">
      <c r="A153" s="269" t="s">
        <v>1014</v>
      </c>
      <c r="B153" s="268" t="s">
        <v>1015</v>
      </c>
      <c r="C153" s="269" t="s">
        <v>52</v>
      </c>
      <c r="D153" s="269">
        <v>1</v>
      </c>
      <c r="E153" s="268" t="s">
        <v>2589</v>
      </c>
      <c r="F153" s="268" t="s">
        <v>2590</v>
      </c>
    </row>
    <row r="154" spans="1:6" x14ac:dyDescent="0.3">
      <c r="A154" s="269" t="s">
        <v>974</v>
      </c>
      <c r="B154" s="268" t="s">
        <v>975</v>
      </c>
      <c r="C154" s="269" t="s">
        <v>52</v>
      </c>
      <c r="D154" s="269">
        <v>1</v>
      </c>
      <c r="E154" s="268" t="s">
        <v>2589</v>
      </c>
      <c r="F154" s="268" t="s">
        <v>2590</v>
      </c>
    </row>
    <row r="155" spans="1:6" x14ac:dyDescent="0.3">
      <c r="A155" s="269" t="s">
        <v>1072</v>
      </c>
      <c r="B155" s="268" t="s">
        <v>1073</v>
      </c>
      <c r="C155" s="269" t="s">
        <v>54</v>
      </c>
      <c r="D155" s="269">
        <v>5</v>
      </c>
      <c r="E155" s="268" t="s">
        <v>2595</v>
      </c>
      <c r="F155" s="268" t="s">
        <v>2596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2576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2576</v>
      </c>
      <c r="F157" s="268" t="s">
        <v>382</v>
      </c>
    </row>
    <row r="158" spans="1:6" x14ac:dyDescent="0.3">
      <c r="A158" s="269" t="s">
        <v>385</v>
      </c>
      <c r="B158" s="268" t="s">
        <v>2706</v>
      </c>
      <c r="C158" s="269" t="s">
        <v>51</v>
      </c>
      <c r="D158" s="269">
        <v>1</v>
      </c>
      <c r="E158" s="268" t="s">
        <v>2576</v>
      </c>
      <c r="F158" s="268" t="s">
        <v>382</v>
      </c>
    </row>
    <row r="159" spans="1:6" x14ac:dyDescent="0.3">
      <c r="A159" s="269" t="s">
        <v>649</v>
      </c>
      <c r="B159" s="268" t="s">
        <v>2707</v>
      </c>
      <c r="C159" s="269" t="s">
        <v>51</v>
      </c>
      <c r="D159" s="269">
        <v>2</v>
      </c>
      <c r="E159" s="268" t="s">
        <v>2576</v>
      </c>
      <c r="F159" s="268" t="s">
        <v>2708</v>
      </c>
    </row>
    <row r="160" spans="1:6" x14ac:dyDescent="0.3">
      <c r="A160" s="269" t="s">
        <v>659</v>
      </c>
      <c r="B160" s="268" t="s">
        <v>2708</v>
      </c>
      <c r="C160" s="269" t="s">
        <v>51</v>
      </c>
      <c r="D160" s="269">
        <v>2</v>
      </c>
      <c r="E160" s="268" t="s">
        <v>2576</v>
      </c>
      <c r="F160" s="268" t="s">
        <v>2708</v>
      </c>
    </row>
    <row r="161" spans="1:6" x14ac:dyDescent="0.3">
      <c r="A161" s="269" t="s">
        <v>668</v>
      </c>
      <c r="B161" s="268" t="s">
        <v>2709</v>
      </c>
      <c r="C161" s="269" t="s">
        <v>51</v>
      </c>
      <c r="D161" s="269">
        <v>2</v>
      </c>
      <c r="E161" s="268" t="s">
        <v>2576</v>
      </c>
      <c r="F161" s="268" t="s">
        <v>2708</v>
      </c>
    </row>
    <row r="162" spans="1:6" x14ac:dyDescent="0.3">
      <c r="A162" s="269" t="s">
        <v>689</v>
      </c>
      <c r="B162" s="268" t="s">
        <v>2710</v>
      </c>
      <c r="C162" s="269" t="s">
        <v>51</v>
      </c>
      <c r="D162" s="269">
        <v>2</v>
      </c>
      <c r="E162" s="268" t="s">
        <v>2576</v>
      </c>
      <c r="F162" s="268" t="s">
        <v>2708</v>
      </c>
    </row>
    <row r="163" spans="1:6" x14ac:dyDescent="0.3">
      <c r="A163" s="269" t="s">
        <v>841</v>
      </c>
      <c r="B163" s="268" t="s">
        <v>2711</v>
      </c>
      <c r="C163" s="269" t="s">
        <v>51</v>
      </c>
      <c r="D163" s="269">
        <v>3</v>
      </c>
      <c r="E163" s="268" t="s">
        <v>2576</v>
      </c>
      <c r="F163" s="268" t="s">
        <v>2172</v>
      </c>
    </row>
    <row r="164" spans="1:6" x14ac:dyDescent="0.3">
      <c r="A164" s="269" t="s">
        <v>839</v>
      </c>
      <c r="B164" s="268" t="s">
        <v>2712</v>
      </c>
      <c r="C164" s="269" t="s">
        <v>51</v>
      </c>
      <c r="D164" s="269">
        <v>3</v>
      </c>
      <c r="E164" s="268" t="s">
        <v>2576</v>
      </c>
      <c r="F164" s="268" t="s">
        <v>2172</v>
      </c>
    </row>
    <row r="165" spans="1:6" x14ac:dyDescent="0.3">
      <c r="A165" s="269" t="s">
        <v>391</v>
      </c>
      <c r="B165" s="268" t="s">
        <v>2713</v>
      </c>
      <c r="C165" s="269" t="s">
        <v>51</v>
      </c>
      <c r="D165" s="269">
        <v>4</v>
      </c>
      <c r="E165" s="268" t="s">
        <v>2576</v>
      </c>
      <c r="F165" s="268" t="s">
        <v>2714</v>
      </c>
    </row>
    <row r="166" spans="1:6" x14ac:dyDescent="0.3">
      <c r="A166" s="269" t="s">
        <v>395</v>
      </c>
      <c r="B166" s="268" t="s">
        <v>2715</v>
      </c>
      <c r="C166" s="269" t="s">
        <v>51</v>
      </c>
      <c r="D166" s="269">
        <v>4</v>
      </c>
      <c r="E166" s="268" t="s">
        <v>2576</v>
      </c>
      <c r="F166" s="268" t="s">
        <v>2714</v>
      </c>
    </row>
    <row r="167" spans="1:6" x14ac:dyDescent="0.3">
      <c r="A167" s="269" t="s">
        <v>403</v>
      </c>
      <c r="B167" s="268" t="s">
        <v>2716</v>
      </c>
      <c r="C167" s="269" t="s">
        <v>51</v>
      </c>
      <c r="D167" s="269">
        <v>4</v>
      </c>
      <c r="E167" s="268" t="s">
        <v>2576</v>
      </c>
      <c r="F167" s="268" t="s">
        <v>2714</v>
      </c>
    </row>
    <row r="168" spans="1:6" x14ac:dyDescent="0.3">
      <c r="A168" s="269" t="s">
        <v>407</v>
      </c>
      <c r="B168" s="268" t="s">
        <v>2717</v>
      </c>
      <c r="C168" s="269" t="s">
        <v>51</v>
      </c>
      <c r="D168" s="269">
        <v>4</v>
      </c>
      <c r="E168" s="268" t="s">
        <v>2576</v>
      </c>
      <c r="F168" s="268" t="s">
        <v>2714</v>
      </c>
    </row>
    <row r="169" spans="1:6" x14ac:dyDescent="0.3">
      <c r="A169" s="269" t="s">
        <v>397</v>
      </c>
      <c r="B169" s="268" t="s">
        <v>2718</v>
      </c>
      <c r="C169" s="269" t="s">
        <v>51</v>
      </c>
      <c r="D169" s="269">
        <v>4</v>
      </c>
      <c r="E169" s="268" t="s">
        <v>2576</v>
      </c>
      <c r="F169" s="268" t="s">
        <v>2714</v>
      </c>
    </row>
    <row r="170" spans="1:6" x14ac:dyDescent="0.3">
      <c r="A170" s="269" t="s">
        <v>409</v>
      </c>
      <c r="B170" s="268" t="s">
        <v>410</v>
      </c>
      <c r="C170" s="269" t="s">
        <v>51</v>
      </c>
      <c r="D170" s="269">
        <v>4</v>
      </c>
      <c r="E170" s="268" t="s">
        <v>2576</v>
      </c>
      <c r="F170" s="268" t="s">
        <v>2714</v>
      </c>
    </row>
    <row r="171" spans="1:6" x14ac:dyDescent="0.3">
      <c r="A171" s="269" t="s">
        <v>478</v>
      </c>
      <c r="B171" s="268" t="s">
        <v>2719</v>
      </c>
      <c r="C171" s="269" t="s">
        <v>51</v>
      </c>
      <c r="D171" s="269">
        <v>4</v>
      </c>
      <c r="E171" s="268" t="s">
        <v>2576</v>
      </c>
      <c r="F171" s="268" t="s">
        <v>2714</v>
      </c>
    </row>
    <row r="172" spans="1:6" x14ac:dyDescent="0.3">
      <c r="A172" s="269" t="s">
        <v>481</v>
      </c>
      <c r="B172" s="268" t="s">
        <v>2720</v>
      </c>
      <c r="C172" s="269" t="s">
        <v>51</v>
      </c>
      <c r="D172" s="269">
        <v>4</v>
      </c>
      <c r="E172" s="268" t="s">
        <v>2576</v>
      </c>
      <c r="F172" s="268" t="s">
        <v>2714</v>
      </c>
    </row>
    <row r="173" spans="1:6" x14ac:dyDescent="0.3">
      <c r="A173" s="269" t="s">
        <v>486</v>
      </c>
      <c r="B173" s="268" t="s">
        <v>2721</v>
      </c>
      <c r="C173" s="269" t="s">
        <v>51</v>
      </c>
      <c r="D173" s="269">
        <v>4</v>
      </c>
      <c r="E173" s="268" t="s">
        <v>2576</v>
      </c>
      <c r="F173" s="268" t="s">
        <v>2714</v>
      </c>
    </row>
    <row r="174" spans="1:6" x14ac:dyDescent="0.3">
      <c r="A174" s="269" t="s">
        <v>488</v>
      </c>
      <c r="B174" s="268" t="s">
        <v>2722</v>
      </c>
      <c r="C174" s="269" t="s">
        <v>51</v>
      </c>
      <c r="D174" s="269">
        <v>4</v>
      </c>
      <c r="E174" s="268" t="s">
        <v>2576</v>
      </c>
      <c r="F174" s="268" t="s">
        <v>2714</v>
      </c>
    </row>
    <row r="175" spans="1:6" x14ac:dyDescent="0.3">
      <c r="A175" s="269" t="s">
        <v>676</v>
      </c>
      <c r="B175" s="268" t="s">
        <v>2723</v>
      </c>
      <c r="C175" s="269" t="s">
        <v>51</v>
      </c>
      <c r="D175" s="269">
        <v>4</v>
      </c>
      <c r="E175" s="268" t="s">
        <v>2576</v>
      </c>
      <c r="F175" s="268" t="s">
        <v>2714</v>
      </c>
    </row>
    <row r="176" spans="1:6" x14ac:dyDescent="0.3">
      <c r="A176" s="269" t="s">
        <v>452</v>
      </c>
      <c r="B176" s="268" t="s">
        <v>2724</v>
      </c>
      <c r="C176" s="269" t="s">
        <v>51</v>
      </c>
      <c r="D176" s="269">
        <v>6</v>
      </c>
      <c r="E176" s="268" t="s">
        <v>2576</v>
      </c>
      <c r="F176" s="268" t="s">
        <v>2577</v>
      </c>
    </row>
    <row r="177" spans="1:6" x14ac:dyDescent="0.3">
      <c r="A177" s="269" t="s">
        <v>456</v>
      </c>
      <c r="B177" s="268" t="s">
        <v>2725</v>
      </c>
      <c r="C177" s="269" t="s">
        <v>51</v>
      </c>
      <c r="D177" s="269">
        <v>6</v>
      </c>
      <c r="E177" s="268" t="s">
        <v>2576</v>
      </c>
      <c r="F177" s="268" t="s">
        <v>2577</v>
      </c>
    </row>
    <row r="178" spans="1:6" x14ac:dyDescent="0.3">
      <c r="A178" s="269" t="s">
        <v>458</v>
      </c>
      <c r="B178" s="268" t="s">
        <v>2726</v>
      </c>
      <c r="C178" s="269" t="s">
        <v>51</v>
      </c>
      <c r="D178" s="269">
        <v>6</v>
      </c>
      <c r="E178" s="268" t="s">
        <v>2576</v>
      </c>
      <c r="F178" s="268" t="s">
        <v>2577</v>
      </c>
    </row>
    <row r="179" spans="1:6" x14ac:dyDescent="0.3">
      <c r="A179" s="269" t="s">
        <v>462</v>
      </c>
      <c r="B179" s="268" t="s">
        <v>2727</v>
      </c>
      <c r="C179" s="269" t="s">
        <v>51</v>
      </c>
      <c r="D179" s="269">
        <v>6</v>
      </c>
      <c r="E179" s="268" t="s">
        <v>2576</v>
      </c>
      <c r="F179" s="268" t="s">
        <v>2577</v>
      </c>
    </row>
    <row r="180" spans="1:6" x14ac:dyDescent="0.3">
      <c r="A180" s="269" t="s">
        <v>464</v>
      </c>
      <c r="B180" s="268" t="s">
        <v>2728</v>
      </c>
      <c r="C180" s="269" t="s">
        <v>51</v>
      </c>
      <c r="D180" s="269">
        <v>6</v>
      </c>
      <c r="E180" s="268" t="s">
        <v>2576</v>
      </c>
      <c r="F180" s="268" t="s">
        <v>2577</v>
      </c>
    </row>
    <row r="181" spans="1:6" x14ac:dyDescent="0.3">
      <c r="A181" s="269" t="s">
        <v>769</v>
      </c>
      <c r="B181" s="268" t="s">
        <v>2729</v>
      </c>
      <c r="C181" s="269" t="s">
        <v>51</v>
      </c>
      <c r="D181" s="269">
        <v>6</v>
      </c>
      <c r="E181" s="268" t="s">
        <v>2576</v>
      </c>
      <c r="F181" s="268" t="s">
        <v>2577</v>
      </c>
    </row>
    <row r="182" spans="1:6" x14ac:dyDescent="0.3">
      <c r="A182" s="269" t="s">
        <v>771</v>
      </c>
      <c r="B182" s="268" t="s">
        <v>2730</v>
      </c>
      <c r="C182" s="269" t="s">
        <v>51</v>
      </c>
      <c r="D182" s="269">
        <v>6</v>
      </c>
      <c r="E182" s="268" t="s">
        <v>2576</v>
      </c>
      <c r="F182" s="268" t="s">
        <v>2577</v>
      </c>
    </row>
    <row r="183" spans="1:6" x14ac:dyDescent="0.3">
      <c r="A183" s="269" t="s">
        <v>773</v>
      </c>
      <c r="B183" s="268" t="s">
        <v>2731</v>
      </c>
      <c r="C183" s="269" t="s">
        <v>51</v>
      </c>
      <c r="D183" s="269">
        <v>6</v>
      </c>
      <c r="E183" s="268" t="s">
        <v>2576</v>
      </c>
      <c r="F183" s="268" t="s">
        <v>2577</v>
      </c>
    </row>
    <row r="184" spans="1:6" x14ac:dyDescent="0.3">
      <c r="A184" s="269" t="s">
        <v>1008</v>
      </c>
      <c r="B184" s="268" t="s">
        <v>1009</v>
      </c>
      <c r="C184" s="269" t="s">
        <v>52</v>
      </c>
      <c r="D184" s="269">
        <v>1</v>
      </c>
      <c r="E184" s="268" t="s">
        <v>2589</v>
      </c>
      <c r="F184" s="268" t="s">
        <v>2590</v>
      </c>
    </row>
    <row r="185" spans="1:6" x14ac:dyDescent="0.3">
      <c r="A185" s="269" t="s">
        <v>923</v>
      </c>
      <c r="B185" s="268" t="s">
        <v>924</v>
      </c>
      <c r="C185" s="269" t="s">
        <v>52</v>
      </c>
      <c r="D185" s="269">
        <v>4</v>
      </c>
      <c r="E185" s="268" t="s">
        <v>2589</v>
      </c>
      <c r="F185" s="268" t="s">
        <v>2609</v>
      </c>
    </row>
    <row r="186" spans="1:6" x14ac:dyDescent="0.3">
      <c r="A186" s="269" t="s">
        <v>1374</v>
      </c>
      <c r="B186" s="268" t="s">
        <v>1375</v>
      </c>
      <c r="C186" s="269" t="s">
        <v>56</v>
      </c>
      <c r="D186" s="269">
        <v>5</v>
      </c>
      <c r="E186" s="268" t="s">
        <v>2598</v>
      </c>
      <c r="F186" s="268" t="s">
        <v>2689</v>
      </c>
    </row>
    <row r="187" spans="1:6" x14ac:dyDescent="0.3">
      <c r="A187" s="269" t="s">
        <v>856</v>
      </c>
      <c r="B187" s="268" t="s">
        <v>857</v>
      </c>
      <c r="C187" s="269" t="s">
        <v>54</v>
      </c>
      <c r="D187" s="269">
        <v>3</v>
      </c>
      <c r="E187" s="268" t="s">
        <v>2595</v>
      </c>
      <c r="F187" s="268" t="s">
        <v>2626</v>
      </c>
    </row>
    <row r="188" spans="1:6" x14ac:dyDescent="0.3">
      <c r="A188" s="269" t="s">
        <v>1012</v>
      </c>
      <c r="B188" s="268" t="s">
        <v>1013</v>
      </c>
      <c r="C188" s="269" t="s">
        <v>52</v>
      </c>
      <c r="D188" s="269">
        <v>1</v>
      </c>
      <c r="E188" s="268" t="s">
        <v>2589</v>
      </c>
      <c r="F188" s="268" t="s">
        <v>2590</v>
      </c>
    </row>
    <row r="189" spans="1:6" x14ac:dyDescent="0.3">
      <c r="A189" s="269" t="s">
        <v>1468</v>
      </c>
      <c r="B189" s="268" t="s">
        <v>1469</v>
      </c>
      <c r="C189" s="269" t="s">
        <v>52</v>
      </c>
      <c r="D189" s="269">
        <v>3</v>
      </c>
      <c r="E189" s="268" t="s">
        <v>2589</v>
      </c>
      <c r="F189" s="268" t="s">
        <v>2603</v>
      </c>
    </row>
    <row r="190" spans="1:6" x14ac:dyDescent="0.3">
      <c r="A190" s="269" t="s">
        <v>948</v>
      </c>
      <c r="B190" s="268" t="s">
        <v>949</v>
      </c>
      <c r="C190" s="269" t="s">
        <v>56</v>
      </c>
      <c r="D190" s="269">
        <v>7</v>
      </c>
      <c r="E190" s="268" t="s">
        <v>2598</v>
      </c>
      <c r="F190" s="268" t="s">
        <v>2732</v>
      </c>
    </row>
    <row r="191" spans="1:6" x14ac:dyDescent="0.3">
      <c r="A191" s="269" t="s">
        <v>1406</v>
      </c>
      <c r="B191" s="268" t="s">
        <v>1407</v>
      </c>
      <c r="C191" s="269" t="s">
        <v>55</v>
      </c>
      <c r="D191" s="269">
        <v>1</v>
      </c>
      <c r="E191" s="268" t="s">
        <v>2646</v>
      </c>
      <c r="F191" s="268" t="s">
        <v>2733</v>
      </c>
    </row>
    <row r="192" spans="1:6" x14ac:dyDescent="0.3">
      <c r="A192" s="269" t="s">
        <v>981</v>
      </c>
      <c r="B192" s="268" t="s">
        <v>2734</v>
      </c>
      <c r="C192" s="269" t="s">
        <v>52</v>
      </c>
      <c r="D192" s="269">
        <v>7</v>
      </c>
      <c r="E192" s="268" t="s">
        <v>2589</v>
      </c>
      <c r="F192" s="268" t="s">
        <v>2597</v>
      </c>
    </row>
    <row r="193" spans="1:6" x14ac:dyDescent="0.3">
      <c r="A193" s="269" t="s">
        <v>983</v>
      </c>
      <c r="B193" s="268" t="s">
        <v>984</v>
      </c>
      <c r="C193" s="269" t="s">
        <v>52</v>
      </c>
      <c r="D193" s="269">
        <v>7</v>
      </c>
      <c r="E193" s="268" t="s">
        <v>2589</v>
      </c>
      <c r="F193" s="268" t="s">
        <v>2597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2600</v>
      </c>
      <c r="F194" s="268" t="s">
        <v>2678</v>
      </c>
    </row>
    <row r="195" spans="1:6" x14ac:dyDescent="0.3">
      <c r="A195" s="269" t="s">
        <v>854</v>
      </c>
      <c r="B195" s="268" t="s">
        <v>855</v>
      </c>
      <c r="C195" s="269" t="s">
        <v>54</v>
      </c>
      <c r="D195" s="269">
        <v>3</v>
      </c>
      <c r="E195" s="268" t="s">
        <v>2595</v>
      </c>
      <c r="F195" s="268" t="s">
        <v>2626</v>
      </c>
    </row>
    <row r="196" spans="1:6" x14ac:dyDescent="0.3">
      <c r="A196" s="269" t="s">
        <v>554</v>
      </c>
      <c r="B196" s="268" t="s">
        <v>2735</v>
      </c>
      <c r="C196" s="269" t="s">
        <v>54</v>
      </c>
      <c r="D196" s="269">
        <v>3</v>
      </c>
      <c r="E196" s="268" t="s">
        <v>2595</v>
      </c>
      <c r="F196" s="268" t="s">
        <v>2626</v>
      </c>
    </row>
    <row r="197" spans="1:6" x14ac:dyDescent="0.3">
      <c r="A197" s="269" t="s">
        <v>632</v>
      </c>
      <c r="B197" s="268" t="s">
        <v>633</v>
      </c>
      <c r="C197" s="269" t="s">
        <v>54</v>
      </c>
      <c r="D197" s="269">
        <v>5</v>
      </c>
      <c r="E197" s="268" t="s">
        <v>2595</v>
      </c>
      <c r="F197" s="268" t="s">
        <v>2596</v>
      </c>
    </row>
    <row r="198" spans="1:6" x14ac:dyDescent="0.3">
      <c r="A198" s="269" t="s">
        <v>2556</v>
      </c>
      <c r="B198" s="268" t="s">
        <v>2736</v>
      </c>
      <c r="C198" s="269" t="s">
        <v>57</v>
      </c>
      <c r="D198" s="269">
        <v>2</v>
      </c>
      <c r="E198" s="268" t="s">
        <v>2654</v>
      </c>
      <c r="F198" s="268" t="s">
        <v>2661</v>
      </c>
    </row>
    <row r="199" spans="1:6" x14ac:dyDescent="0.3">
      <c r="A199" s="269" t="s">
        <v>1372</v>
      </c>
      <c r="B199" s="268" t="s">
        <v>1373</v>
      </c>
      <c r="C199" s="269" t="s">
        <v>56</v>
      </c>
      <c r="D199" s="269">
        <v>3</v>
      </c>
      <c r="E199" s="268" t="s">
        <v>2598</v>
      </c>
      <c r="F199" s="268" t="s">
        <v>2599</v>
      </c>
    </row>
    <row r="200" spans="1:6" x14ac:dyDescent="0.3">
      <c r="A200" s="269" t="s">
        <v>1370</v>
      </c>
      <c r="B200" s="268" t="s">
        <v>1371</v>
      </c>
      <c r="C200" s="269" t="s">
        <v>56</v>
      </c>
      <c r="D200" s="269">
        <v>3</v>
      </c>
      <c r="E200" s="268" t="s">
        <v>2598</v>
      </c>
      <c r="F200" s="268" t="s">
        <v>2599</v>
      </c>
    </row>
    <row r="201" spans="1:6" x14ac:dyDescent="0.3">
      <c r="A201" s="269" t="s">
        <v>1617</v>
      </c>
      <c r="B201" s="268" t="s">
        <v>1618</v>
      </c>
      <c r="C201" s="269" t="s">
        <v>57</v>
      </c>
      <c r="D201" s="269">
        <v>2</v>
      </c>
      <c r="E201" s="268" t="s">
        <v>2654</v>
      </c>
      <c r="F201" s="268" t="s">
        <v>2661</v>
      </c>
    </row>
    <row r="202" spans="1:6" x14ac:dyDescent="0.3">
      <c r="A202" s="269" t="s">
        <v>423</v>
      </c>
      <c r="B202" s="268" t="s">
        <v>424</v>
      </c>
      <c r="C202" s="269" t="s">
        <v>51</v>
      </c>
      <c r="D202" s="269">
        <v>2</v>
      </c>
      <c r="E202" s="268" t="s">
        <v>2576</v>
      </c>
      <c r="F202" s="268" t="s">
        <v>2708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2595</v>
      </c>
      <c r="F203" s="268" t="s">
        <v>561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2600</v>
      </c>
      <c r="F204" s="268" t="s">
        <v>1510</v>
      </c>
    </row>
    <row r="205" spans="1:6" x14ac:dyDescent="0.3">
      <c r="A205" s="269" t="s">
        <v>1387</v>
      </c>
      <c r="B205" s="268" t="s">
        <v>2737</v>
      </c>
      <c r="C205" s="269" t="s">
        <v>55</v>
      </c>
      <c r="D205" s="269">
        <v>2</v>
      </c>
      <c r="E205" s="268" t="s">
        <v>2646</v>
      </c>
      <c r="F205" s="268" t="s">
        <v>2647</v>
      </c>
    </row>
    <row r="206" spans="1:6" x14ac:dyDescent="0.3">
      <c r="A206" s="269" t="s">
        <v>1143</v>
      </c>
      <c r="B206" s="268" t="s">
        <v>1144</v>
      </c>
      <c r="C206" s="269" t="s">
        <v>54</v>
      </c>
      <c r="D206" s="269">
        <v>1</v>
      </c>
      <c r="E206" s="268" t="s">
        <v>2595</v>
      </c>
      <c r="F206" s="268" t="s">
        <v>2623</v>
      </c>
    </row>
    <row r="207" spans="1:6" x14ac:dyDescent="0.3">
      <c r="A207" s="269" t="s">
        <v>2559</v>
      </c>
      <c r="B207" s="268" t="s">
        <v>2738</v>
      </c>
      <c r="C207" s="269" t="s">
        <v>57</v>
      </c>
      <c r="D207" s="269">
        <v>2</v>
      </c>
      <c r="E207" s="268" t="s">
        <v>2654</v>
      </c>
      <c r="F207" s="268" t="s">
        <v>2661</v>
      </c>
    </row>
    <row r="208" spans="1:6" x14ac:dyDescent="0.3">
      <c r="A208" s="269" t="s">
        <v>837</v>
      </c>
      <c r="B208" s="268" t="s">
        <v>838</v>
      </c>
      <c r="C208" s="269" t="s">
        <v>51</v>
      </c>
      <c r="D208" s="269">
        <v>3</v>
      </c>
      <c r="E208" s="268" t="s">
        <v>2576</v>
      </c>
      <c r="F208" s="268" t="s">
        <v>2172</v>
      </c>
    </row>
    <row r="209" spans="1:6" x14ac:dyDescent="0.3">
      <c r="A209" s="269" t="s">
        <v>1050</v>
      </c>
      <c r="B209" s="268" t="s">
        <v>1051</v>
      </c>
      <c r="C209" s="269" t="s">
        <v>52</v>
      </c>
      <c r="D209" s="269">
        <v>2</v>
      </c>
      <c r="E209" s="268" t="s">
        <v>2589</v>
      </c>
      <c r="F209" s="268" t="s">
        <v>2593</v>
      </c>
    </row>
    <row r="210" spans="1:6" x14ac:dyDescent="0.3">
      <c r="A210" s="269" t="s">
        <v>1145</v>
      </c>
      <c r="B210" s="268" t="s">
        <v>1146</v>
      </c>
      <c r="C210" s="269" t="s">
        <v>54</v>
      </c>
      <c r="D210" s="269">
        <v>4</v>
      </c>
      <c r="E210" s="268" t="s">
        <v>2595</v>
      </c>
      <c r="F210" s="268" t="s">
        <v>2685</v>
      </c>
    </row>
    <row r="211" spans="1:6" x14ac:dyDescent="0.3">
      <c r="A211" s="269" t="s">
        <v>1040</v>
      </c>
      <c r="B211" s="268" t="s">
        <v>2739</v>
      </c>
      <c r="C211" s="269" t="s">
        <v>52</v>
      </c>
      <c r="D211" s="269">
        <v>2</v>
      </c>
      <c r="E211" s="268" t="s">
        <v>2589</v>
      </c>
      <c r="F211" s="268" t="s">
        <v>2593</v>
      </c>
    </row>
    <row r="212" spans="1:6" x14ac:dyDescent="0.3">
      <c r="A212" s="269" t="s">
        <v>1396</v>
      </c>
      <c r="B212" s="268" t="s">
        <v>1397</v>
      </c>
      <c r="C212" s="269" t="s">
        <v>55</v>
      </c>
      <c r="D212" s="269">
        <v>2</v>
      </c>
      <c r="E212" s="268" t="s">
        <v>2646</v>
      </c>
      <c r="F212" s="268" t="s">
        <v>2647</v>
      </c>
    </row>
    <row r="213" spans="1:6" x14ac:dyDescent="0.3">
      <c r="A213" s="269" t="s">
        <v>531</v>
      </c>
      <c r="B213" s="268" t="s">
        <v>532</v>
      </c>
      <c r="C213" s="269" t="s">
        <v>52</v>
      </c>
      <c r="D213" s="269">
        <v>5</v>
      </c>
      <c r="E213" s="268" t="s">
        <v>2589</v>
      </c>
      <c r="F213" s="268" t="s">
        <v>2611</v>
      </c>
    </row>
    <row r="214" spans="1:6" x14ac:dyDescent="0.3">
      <c r="A214" s="269" t="s">
        <v>1075</v>
      </c>
      <c r="B214" s="268" t="s">
        <v>1076</v>
      </c>
      <c r="C214" s="269" t="s">
        <v>54</v>
      </c>
      <c r="D214" s="269">
        <v>5</v>
      </c>
      <c r="E214" s="268" t="s">
        <v>2595</v>
      </c>
      <c r="F214" s="268" t="s">
        <v>2596</v>
      </c>
    </row>
    <row r="215" spans="1:6" x14ac:dyDescent="0.3">
      <c r="A215" s="269" t="s">
        <v>1044</v>
      </c>
      <c r="B215" s="268" t="s">
        <v>2740</v>
      </c>
      <c r="C215" s="269" t="s">
        <v>52</v>
      </c>
      <c r="D215" s="269">
        <v>2</v>
      </c>
      <c r="E215" s="268" t="s">
        <v>2589</v>
      </c>
      <c r="F215" s="268" t="s">
        <v>2593</v>
      </c>
    </row>
    <row r="216" spans="1:6" x14ac:dyDescent="0.3">
      <c r="A216" s="269" t="s">
        <v>1404</v>
      </c>
      <c r="B216" s="268" t="s">
        <v>1405</v>
      </c>
      <c r="C216" s="269" t="s">
        <v>55</v>
      </c>
      <c r="D216" s="269">
        <v>2</v>
      </c>
      <c r="E216" s="268" t="s">
        <v>2646</v>
      </c>
      <c r="F216" s="268" t="s">
        <v>2647</v>
      </c>
    </row>
    <row r="217" spans="1:6" x14ac:dyDescent="0.3">
      <c r="A217" s="269" t="s">
        <v>831</v>
      </c>
      <c r="B217" s="268" t="s">
        <v>832</v>
      </c>
      <c r="C217" s="269" t="s">
        <v>49</v>
      </c>
      <c r="D217" s="269">
        <v>6</v>
      </c>
      <c r="E217" s="268" t="s">
        <v>2600</v>
      </c>
      <c r="F217" s="268" t="s">
        <v>824</v>
      </c>
    </row>
    <row r="218" spans="1:6" x14ac:dyDescent="0.3">
      <c r="A218" s="269" t="s">
        <v>887</v>
      </c>
      <c r="B218" s="268" t="s">
        <v>2741</v>
      </c>
      <c r="C218" s="269" t="s">
        <v>49</v>
      </c>
      <c r="D218" s="269">
        <v>9</v>
      </c>
      <c r="E218" s="268" t="s">
        <v>2600</v>
      </c>
      <c r="F218" s="268" t="s">
        <v>1510</v>
      </c>
    </row>
    <row r="219" spans="1:6" x14ac:dyDescent="0.3">
      <c r="A219" s="269" t="s">
        <v>244</v>
      </c>
      <c r="B219" s="268" t="s">
        <v>2742</v>
      </c>
      <c r="C219" s="269" t="s">
        <v>54</v>
      </c>
      <c r="D219" s="269">
        <v>6</v>
      </c>
      <c r="E219" s="268" t="s">
        <v>2595</v>
      </c>
      <c r="F219" s="268" t="s">
        <v>561</v>
      </c>
    </row>
    <row r="220" spans="1:6" x14ac:dyDescent="0.3">
      <c r="A220" s="269" t="s">
        <v>1330</v>
      </c>
      <c r="B220" s="268" t="s">
        <v>1331</v>
      </c>
      <c r="C220" s="269" t="s">
        <v>56</v>
      </c>
      <c r="D220" s="269">
        <v>3</v>
      </c>
      <c r="E220" s="268" t="s">
        <v>2598</v>
      </c>
      <c r="F220" s="268" t="s">
        <v>2599</v>
      </c>
    </row>
    <row r="221" spans="1:6" x14ac:dyDescent="0.3">
      <c r="A221" s="269" t="s">
        <v>1332</v>
      </c>
      <c r="B221" s="268" t="s">
        <v>1333</v>
      </c>
      <c r="C221" s="269" t="s">
        <v>56</v>
      </c>
      <c r="D221" s="269">
        <v>3</v>
      </c>
      <c r="E221" s="268" t="s">
        <v>2598</v>
      </c>
      <c r="F221" s="268" t="s">
        <v>2599</v>
      </c>
    </row>
    <row r="222" spans="1:6" x14ac:dyDescent="0.3">
      <c r="A222" s="269" t="s">
        <v>1334</v>
      </c>
      <c r="B222" s="268" t="s">
        <v>1335</v>
      </c>
      <c r="C222" s="269" t="s">
        <v>56</v>
      </c>
      <c r="D222" s="269">
        <v>3</v>
      </c>
      <c r="E222" s="268" t="s">
        <v>2598</v>
      </c>
      <c r="F222" s="268" t="s">
        <v>2599</v>
      </c>
    </row>
    <row r="223" spans="1:6" x14ac:dyDescent="0.3">
      <c r="A223" s="269" t="s">
        <v>1336</v>
      </c>
      <c r="B223" s="268" t="s">
        <v>1337</v>
      </c>
      <c r="C223" s="269" t="s">
        <v>56</v>
      </c>
      <c r="D223" s="269">
        <v>3</v>
      </c>
      <c r="E223" s="268" t="s">
        <v>2598</v>
      </c>
      <c r="F223" s="268" t="s">
        <v>2599</v>
      </c>
    </row>
    <row r="224" spans="1:6" x14ac:dyDescent="0.3">
      <c r="A224" s="269" t="s">
        <v>1338</v>
      </c>
      <c r="B224" s="268" t="s">
        <v>1339</v>
      </c>
      <c r="C224" s="269" t="s">
        <v>56</v>
      </c>
      <c r="D224" s="269">
        <v>3</v>
      </c>
      <c r="E224" s="268" t="s">
        <v>2598</v>
      </c>
      <c r="F224" s="268" t="s">
        <v>2599</v>
      </c>
    </row>
    <row r="225" spans="1:6" x14ac:dyDescent="0.3">
      <c r="A225" s="269" t="s">
        <v>1340</v>
      </c>
      <c r="B225" s="268" t="s">
        <v>1341</v>
      </c>
      <c r="C225" s="269" t="s">
        <v>56</v>
      </c>
      <c r="D225" s="269">
        <v>3</v>
      </c>
      <c r="E225" s="268" t="s">
        <v>2598</v>
      </c>
      <c r="F225" s="268" t="s">
        <v>2599</v>
      </c>
    </row>
    <row r="226" spans="1:6" x14ac:dyDescent="0.3">
      <c r="A226" s="269" t="s">
        <v>1342</v>
      </c>
      <c r="B226" s="268" t="s">
        <v>1343</v>
      </c>
      <c r="C226" s="269" t="s">
        <v>56</v>
      </c>
      <c r="D226" s="269">
        <v>3</v>
      </c>
      <c r="E226" s="268" t="s">
        <v>2598</v>
      </c>
      <c r="F226" s="268" t="s">
        <v>2599</v>
      </c>
    </row>
    <row r="227" spans="1:6" x14ac:dyDescent="0.3">
      <c r="A227" s="269" t="s">
        <v>1344</v>
      </c>
      <c r="B227" s="268" t="s">
        <v>1345</v>
      </c>
      <c r="C227" s="269" t="s">
        <v>56</v>
      </c>
      <c r="D227" s="269">
        <v>3</v>
      </c>
      <c r="E227" s="268" t="s">
        <v>2598</v>
      </c>
      <c r="F227" s="268" t="s">
        <v>2599</v>
      </c>
    </row>
    <row r="228" spans="1:6" x14ac:dyDescent="0.3">
      <c r="A228" s="269" t="s">
        <v>1346</v>
      </c>
      <c r="B228" s="268" t="s">
        <v>1347</v>
      </c>
      <c r="C228" s="269" t="s">
        <v>56</v>
      </c>
      <c r="D228" s="269">
        <v>3</v>
      </c>
      <c r="E228" s="268" t="s">
        <v>2598</v>
      </c>
      <c r="F228" s="268" t="s">
        <v>2599</v>
      </c>
    </row>
    <row r="229" spans="1:6" x14ac:dyDescent="0.3">
      <c r="A229" s="269" t="s">
        <v>1348</v>
      </c>
      <c r="B229" s="268" t="s">
        <v>1349</v>
      </c>
      <c r="C229" s="269" t="s">
        <v>56</v>
      </c>
      <c r="D229" s="269">
        <v>3</v>
      </c>
      <c r="E229" s="268" t="s">
        <v>2598</v>
      </c>
      <c r="F229" s="268" t="s">
        <v>2599</v>
      </c>
    </row>
    <row r="230" spans="1:6" x14ac:dyDescent="0.3">
      <c r="A230" s="269" t="s">
        <v>1350</v>
      </c>
      <c r="B230" s="268" t="s">
        <v>1351</v>
      </c>
      <c r="C230" s="269" t="s">
        <v>56</v>
      </c>
      <c r="D230" s="269">
        <v>3</v>
      </c>
      <c r="E230" s="268" t="s">
        <v>2598</v>
      </c>
      <c r="F230" s="268" t="s">
        <v>2599</v>
      </c>
    </row>
    <row r="231" spans="1:6" x14ac:dyDescent="0.3">
      <c r="A231" s="269" t="s">
        <v>1224</v>
      </c>
      <c r="B231" s="268" t="s">
        <v>2743</v>
      </c>
      <c r="C231" s="269" t="s">
        <v>56</v>
      </c>
      <c r="D231" s="269">
        <v>4</v>
      </c>
      <c r="E231" s="268" t="s">
        <v>2598</v>
      </c>
      <c r="F231" s="268" t="s">
        <v>2652</v>
      </c>
    </row>
    <row r="232" spans="1:6" x14ac:dyDescent="0.3">
      <c r="A232" s="269" t="s">
        <v>1400</v>
      </c>
      <c r="B232" s="268" t="s">
        <v>1401</v>
      </c>
      <c r="C232" s="269" t="s">
        <v>55</v>
      </c>
      <c r="D232" s="269">
        <v>2</v>
      </c>
      <c r="E232" s="268" t="s">
        <v>2646</v>
      </c>
      <c r="F232" s="268" t="s">
        <v>2647</v>
      </c>
    </row>
    <row r="233" spans="1:6" x14ac:dyDescent="0.3">
      <c r="A233" s="269" t="s">
        <v>143</v>
      </c>
      <c r="B233" s="268" t="s">
        <v>2744</v>
      </c>
      <c r="C233" s="269" t="s">
        <v>45</v>
      </c>
      <c r="D233" s="269">
        <v>1</v>
      </c>
      <c r="E233" s="268" t="s">
        <v>148</v>
      </c>
      <c r="F233" s="268" t="s">
        <v>2745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2745</v>
      </c>
    </row>
    <row r="235" spans="1:6" x14ac:dyDescent="0.3">
      <c r="A235" s="269" t="s">
        <v>170</v>
      </c>
      <c r="B235" s="268" t="s">
        <v>2746</v>
      </c>
      <c r="C235" s="269" t="s">
        <v>45</v>
      </c>
      <c r="D235" s="269">
        <v>1</v>
      </c>
      <c r="E235" s="268" t="s">
        <v>148</v>
      </c>
      <c r="F235" s="268" t="s">
        <v>2745</v>
      </c>
    </row>
    <row r="236" spans="1:6" x14ac:dyDescent="0.3">
      <c r="A236" s="269" t="s">
        <v>188</v>
      </c>
      <c r="B236" s="268" t="s">
        <v>2747</v>
      </c>
      <c r="C236" s="269" t="s">
        <v>45</v>
      </c>
      <c r="D236" s="269">
        <v>2</v>
      </c>
      <c r="E236" s="268" t="s">
        <v>148</v>
      </c>
      <c r="F236" s="268" t="s">
        <v>2748</v>
      </c>
    </row>
    <row r="237" spans="1:6" x14ac:dyDescent="0.3">
      <c r="A237" s="269" t="s">
        <v>179</v>
      </c>
      <c r="B237" s="268" t="s">
        <v>2749</v>
      </c>
      <c r="C237" s="269" t="s">
        <v>45</v>
      </c>
      <c r="D237" s="269">
        <v>3</v>
      </c>
      <c r="E237" s="268" t="s">
        <v>148</v>
      </c>
      <c r="F237" s="268" t="s">
        <v>2749</v>
      </c>
    </row>
    <row r="238" spans="1:6" x14ac:dyDescent="0.3">
      <c r="A238" s="269" t="s">
        <v>200</v>
      </c>
      <c r="B238" s="268" t="s">
        <v>2750</v>
      </c>
      <c r="C238" s="269" t="s">
        <v>49</v>
      </c>
      <c r="D238" s="269">
        <v>1</v>
      </c>
      <c r="E238" s="268" t="s">
        <v>2600</v>
      </c>
      <c r="F238" s="268" t="s">
        <v>2751</v>
      </c>
    </row>
    <row r="239" spans="1:6" x14ac:dyDescent="0.3">
      <c r="A239" s="269" t="s">
        <v>211</v>
      </c>
      <c r="B239" s="268" t="s">
        <v>2752</v>
      </c>
      <c r="C239" s="269" t="s">
        <v>49</v>
      </c>
      <c r="D239" s="269">
        <v>2</v>
      </c>
      <c r="E239" s="268" t="s">
        <v>2600</v>
      </c>
      <c r="F239" s="268" t="s">
        <v>2678</v>
      </c>
    </row>
    <row r="240" spans="1:6" x14ac:dyDescent="0.3">
      <c r="A240" s="269" t="s">
        <v>225</v>
      </c>
      <c r="B240" s="268" t="s">
        <v>2753</v>
      </c>
      <c r="C240" s="269" t="s">
        <v>49</v>
      </c>
      <c r="D240" s="269">
        <v>2</v>
      </c>
      <c r="E240" s="268" t="s">
        <v>2600</v>
      </c>
      <c r="F240" s="268" t="s">
        <v>2678</v>
      </c>
    </row>
    <row r="241" spans="1:6" x14ac:dyDescent="0.3">
      <c r="A241" s="269" t="s">
        <v>295</v>
      </c>
      <c r="B241" s="268" t="s">
        <v>2754</v>
      </c>
      <c r="C241" s="269" t="s">
        <v>49</v>
      </c>
      <c r="D241" s="269">
        <v>4</v>
      </c>
      <c r="E241" s="268" t="s">
        <v>2600</v>
      </c>
      <c r="F241" s="268" t="s">
        <v>2691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2600</v>
      </c>
      <c r="F242" s="268" t="s">
        <v>2601</v>
      </c>
    </row>
    <row r="243" spans="1:6" x14ac:dyDescent="0.3">
      <c r="A243" s="269" t="s">
        <v>866</v>
      </c>
      <c r="B243" s="268" t="s">
        <v>867</v>
      </c>
      <c r="C243" s="269" t="s">
        <v>49</v>
      </c>
      <c r="D243" s="269">
        <v>3</v>
      </c>
      <c r="E243" s="268" t="s">
        <v>2600</v>
      </c>
      <c r="F243" s="268" t="s">
        <v>2601</v>
      </c>
    </row>
    <row r="244" spans="1:6" x14ac:dyDescent="0.3">
      <c r="A244" s="269" t="s">
        <v>272</v>
      </c>
      <c r="B244" s="268" t="s">
        <v>2472</v>
      </c>
      <c r="C244" s="269" t="s">
        <v>49</v>
      </c>
      <c r="D244" s="269">
        <v>4</v>
      </c>
      <c r="E244" s="268" t="s">
        <v>2600</v>
      </c>
      <c r="F244" s="268" t="s">
        <v>2691</v>
      </c>
    </row>
    <row r="245" spans="1:6" x14ac:dyDescent="0.3">
      <c r="A245" s="269" t="s">
        <v>895</v>
      </c>
      <c r="B245" s="268" t="s">
        <v>2755</v>
      </c>
      <c r="C245" s="269" t="s">
        <v>49</v>
      </c>
      <c r="D245" s="269">
        <v>4</v>
      </c>
      <c r="E245" s="268" t="s">
        <v>2600</v>
      </c>
      <c r="F245" s="268" t="s">
        <v>2691</v>
      </c>
    </row>
    <row r="246" spans="1:6" x14ac:dyDescent="0.3">
      <c r="A246" s="269" t="s">
        <v>441</v>
      </c>
      <c r="B246" s="268" t="s">
        <v>2756</v>
      </c>
      <c r="C246" s="269" t="s">
        <v>49</v>
      </c>
      <c r="D246" s="269">
        <v>9</v>
      </c>
      <c r="E246" s="268" t="s">
        <v>2600</v>
      </c>
      <c r="F246" s="268" t="s">
        <v>1510</v>
      </c>
    </row>
    <row r="247" spans="1:6" x14ac:dyDescent="0.3">
      <c r="A247" s="269" t="s">
        <v>448</v>
      </c>
      <c r="B247" s="268" t="s">
        <v>2757</v>
      </c>
      <c r="C247" s="269" t="s">
        <v>49</v>
      </c>
      <c r="D247" s="269">
        <v>9</v>
      </c>
      <c r="E247" s="268" t="s">
        <v>2600</v>
      </c>
      <c r="F247" s="268" t="s">
        <v>1510</v>
      </c>
    </row>
    <row r="248" spans="1:6" x14ac:dyDescent="0.3">
      <c r="A248" s="269" t="s">
        <v>316</v>
      </c>
      <c r="B248" s="268" t="s">
        <v>2758</v>
      </c>
      <c r="C248" s="269" t="s">
        <v>49</v>
      </c>
      <c r="D248" s="269">
        <v>9</v>
      </c>
      <c r="E248" s="268" t="s">
        <v>2600</v>
      </c>
      <c r="F248" s="268" t="s">
        <v>1510</v>
      </c>
    </row>
    <row r="249" spans="1:6" x14ac:dyDescent="0.3">
      <c r="A249" s="269" t="s">
        <v>889</v>
      </c>
      <c r="B249" s="268" t="s">
        <v>2759</v>
      </c>
      <c r="C249" s="269" t="s">
        <v>49</v>
      </c>
      <c r="D249" s="269">
        <v>9</v>
      </c>
      <c r="E249" s="268" t="s">
        <v>2600</v>
      </c>
      <c r="F249" s="268" t="s">
        <v>1510</v>
      </c>
    </row>
    <row r="250" spans="1:6" x14ac:dyDescent="0.3">
      <c r="A250" s="269" t="s">
        <v>828</v>
      </c>
      <c r="B250" s="268" t="s">
        <v>2760</v>
      </c>
      <c r="C250" s="269" t="s">
        <v>49</v>
      </c>
      <c r="D250" s="269">
        <v>6</v>
      </c>
      <c r="E250" s="268" t="s">
        <v>2600</v>
      </c>
      <c r="F250" s="268" t="s">
        <v>824</v>
      </c>
    </row>
    <row r="251" spans="1:6" x14ac:dyDescent="0.3">
      <c r="A251" s="269" t="s">
        <v>744</v>
      </c>
      <c r="B251" s="268" t="s">
        <v>2761</v>
      </c>
      <c r="C251" s="269" t="s">
        <v>49</v>
      </c>
      <c r="D251" s="269">
        <v>5</v>
      </c>
      <c r="E251" s="268" t="s">
        <v>2600</v>
      </c>
      <c r="F251" s="268" t="s">
        <v>2762</v>
      </c>
    </row>
    <row r="252" spans="1:6" x14ac:dyDescent="0.3">
      <c r="A252" s="269" t="s">
        <v>787</v>
      </c>
      <c r="B252" s="268" t="s">
        <v>788</v>
      </c>
      <c r="C252" s="269" t="s">
        <v>49</v>
      </c>
      <c r="D252" s="269">
        <v>2</v>
      </c>
      <c r="E252" s="268" t="s">
        <v>2600</v>
      </c>
      <c r="F252" s="268" t="s">
        <v>2678</v>
      </c>
    </row>
    <row r="253" spans="1:6" x14ac:dyDescent="0.3">
      <c r="A253" s="269" t="s">
        <v>222</v>
      </c>
      <c r="B253" s="268" t="s">
        <v>2763</v>
      </c>
      <c r="C253" s="269" t="s">
        <v>49</v>
      </c>
      <c r="D253" s="269">
        <v>2</v>
      </c>
      <c r="E253" s="268" t="s">
        <v>2600</v>
      </c>
      <c r="F253" s="268" t="s">
        <v>2678</v>
      </c>
    </row>
    <row r="254" spans="1:6" x14ac:dyDescent="0.3">
      <c r="A254" s="269" t="s">
        <v>741</v>
      </c>
      <c r="B254" s="268" t="s">
        <v>2764</v>
      </c>
      <c r="C254" s="269" t="s">
        <v>49</v>
      </c>
      <c r="D254" s="269">
        <v>5</v>
      </c>
      <c r="E254" s="268" t="s">
        <v>2600</v>
      </c>
      <c r="F254" s="268" t="s">
        <v>2762</v>
      </c>
    </row>
    <row r="255" spans="1:6" x14ac:dyDescent="0.3">
      <c r="A255" s="269" t="s">
        <v>759</v>
      </c>
      <c r="B255" s="268" t="s">
        <v>2765</v>
      </c>
      <c r="C255" s="269" t="s">
        <v>49</v>
      </c>
      <c r="D255" s="269">
        <v>5</v>
      </c>
      <c r="E255" s="268" t="s">
        <v>2600</v>
      </c>
      <c r="F255" s="268" t="s">
        <v>2762</v>
      </c>
    </row>
    <row r="256" spans="1:6" x14ac:dyDescent="0.3">
      <c r="A256" s="269" t="s">
        <v>762</v>
      </c>
      <c r="B256" s="268" t="s">
        <v>2766</v>
      </c>
      <c r="C256" s="269" t="s">
        <v>49</v>
      </c>
      <c r="D256" s="269">
        <v>5</v>
      </c>
      <c r="E256" s="268" t="s">
        <v>2600</v>
      </c>
      <c r="F256" s="268" t="s">
        <v>2762</v>
      </c>
    </row>
    <row r="257" spans="1:6" x14ac:dyDescent="0.3">
      <c r="A257" s="269" t="s">
        <v>765</v>
      </c>
      <c r="B257" s="268" t="s">
        <v>2767</v>
      </c>
      <c r="C257" s="269" t="s">
        <v>49</v>
      </c>
      <c r="D257" s="269">
        <v>9</v>
      </c>
      <c r="E257" s="268" t="s">
        <v>2600</v>
      </c>
      <c r="F257" s="268" t="s">
        <v>1510</v>
      </c>
    </row>
    <row r="258" spans="1:6" x14ac:dyDescent="0.3">
      <c r="A258" s="269" t="s">
        <v>241</v>
      </c>
      <c r="B258" s="268" t="s">
        <v>2768</v>
      </c>
      <c r="C258" s="269" t="s">
        <v>49</v>
      </c>
      <c r="D258" s="269">
        <v>3</v>
      </c>
      <c r="E258" s="268" t="s">
        <v>2600</v>
      </c>
      <c r="F258" s="268" t="s">
        <v>2601</v>
      </c>
    </row>
    <row r="259" spans="1:6" x14ac:dyDescent="0.3">
      <c r="A259" s="269" t="s">
        <v>884</v>
      </c>
      <c r="B259" s="268" t="s">
        <v>2467</v>
      </c>
      <c r="C259" s="269" t="s">
        <v>49</v>
      </c>
      <c r="D259" s="269">
        <v>3</v>
      </c>
      <c r="E259" s="268" t="s">
        <v>2600</v>
      </c>
      <c r="F259" s="268" t="s">
        <v>2601</v>
      </c>
    </row>
    <row r="260" spans="1:6" x14ac:dyDescent="0.3">
      <c r="A260" s="269" t="s">
        <v>1048</v>
      </c>
      <c r="B260" s="268" t="s">
        <v>2769</v>
      </c>
      <c r="C260" s="269" t="s">
        <v>52</v>
      </c>
      <c r="D260" s="269">
        <v>2</v>
      </c>
      <c r="E260" s="268" t="s">
        <v>2589</v>
      </c>
      <c r="F260" s="268" t="s">
        <v>2593</v>
      </c>
    </row>
    <row r="261" spans="1:6" x14ac:dyDescent="0.3">
      <c r="A261" s="269" t="s">
        <v>437</v>
      </c>
      <c r="B261" s="268" t="s">
        <v>2770</v>
      </c>
      <c r="C261" s="269" t="s">
        <v>50</v>
      </c>
      <c r="D261" s="269">
        <v>3</v>
      </c>
      <c r="E261" s="268" t="s">
        <v>2704</v>
      </c>
      <c r="F261" s="268" t="s">
        <v>2771</v>
      </c>
    </row>
    <row r="262" spans="1:6" x14ac:dyDescent="0.3">
      <c r="A262" s="269" t="s">
        <v>843</v>
      </c>
      <c r="B262" s="268" t="s">
        <v>844</v>
      </c>
      <c r="C262" s="269" t="s">
        <v>51</v>
      </c>
      <c r="D262" s="269">
        <v>3</v>
      </c>
      <c r="E262" s="268" t="s">
        <v>2576</v>
      </c>
      <c r="F262" s="268" t="s">
        <v>2172</v>
      </c>
    </row>
    <row r="263" spans="1:6" x14ac:dyDescent="0.3">
      <c r="A263" s="269" t="s">
        <v>1124</v>
      </c>
      <c r="B263" s="268" t="s">
        <v>1125</v>
      </c>
      <c r="C263" s="269" t="s">
        <v>54</v>
      </c>
      <c r="D263" s="269">
        <v>6</v>
      </c>
      <c r="E263" s="268" t="s">
        <v>2595</v>
      </c>
      <c r="F263" s="268" t="s">
        <v>561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2600</v>
      </c>
      <c r="F264" s="268" t="s">
        <v>2678</v>
      </c>
    </row>
    <row r="265" spans="1:6" x14ac:dyDescent="0.3">
      <c r="A265" s="269" t="s">
        <v>825</v>
      </c>
      <c r="B265" s="268" t="s">
        <v>2772</v>
      </c>
      <c r="C265" s="269" t="s">
        <v>49</v>
      </c>
      <c r="D265" s="269">
        <v>6</v>
      </c>
      <c r="E265" s="268" t="s">
        <v>2600</v>
      </c>
      <c r="F265" s="268" t="s">
        <v>824</v>
      </c>
    </row>
    <row r="266" spans="1:6" x14ac:dyDescent="0.3">
      <c r="A266" s="269" t="s">
        <v>753</v>
      </c>
      <c r="B266" s="268" t="s">
        <v>2773</v>
      </c>
      <c r="C266" s="269" t="s">
        <v>49</v>
      </c>
      <c r="D266" s="269">
        <v>5</v>
      </c>
      <c r="E266" s="268" t="s">
        <v>2600</v>
      </c>
      <c r="F266" s="268" t="s">
        <v>2762</v>
      </c>
    </row>
    <row r="267" spans="1:6" x14ac:dyDescent="0.3">
      <c r="A267" s="269" t="s">
        <v>756</v>
      </c>
      <c r="B267" s="268" t="s">
        <v>2774</v>
      </c>
      <c r="C267" s="269" t="s">
        <v>49</v>
      </c>
      <c r="D267" s="269">
        <v>5</v>
      </c>
      <c r="E267" s="268" t="s">
        <v>2600</v>
      </c>
      <c r="F267" s="268" t="s">
        <v>2762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2704</v>
      </c>
      <c r="F268" s="268" t="s">
        <v>341</v>
      </c>
    </row>
    <row r="269" spans="1:6" x14ac:dyDescent="0.3">
      <c r="A269" s="269" t="s">
        <v>342</v>
      </c>
      <c r="B269" s="268" t="s">
        <v>2775</v>
      </c>
      <c r="C269" s="269" t="s">
        <v>50</v>
      </c>
      <c r="D269" s="269">
        <v>2</v>
      </c>
      <c r="E269" s="268" t="s">
        <v>2704</v>
      </c>
      <c r="F269" s="268" t="s">
        <v>341</v>
      </c>
    </row>
    <row r="270" spans="1:6" x14ac:dyDescent="0.3">
      <c r="A270" s="269" t="s">
        <v>330</v>
      </c>
      <c r="B270" s="268" t="s">
        <v>2776</v>
      </c>
      <c r="C270" s="269" t="s">
        <v>50</v>
      </c>
      <c r="D270" s="269">
        <v>2</v>
      </c>
      <c r="E270" s="268" t="s">
        <v>2704</v>
      </c>
      <c r="F270" s="268" t="s">
        <v>341</v>
      </c>
    </row>
    <row r="271" spans="1:6" x14ac:dyDescent="0.3">
      <c r="A271" s="269" t="s">
        <v>718</v>
      </c>
      <c r="B271" s="268" t="s">
        <v>2777</v>
      </c>
      <c r="C271" s="269" t="s">
        <v>50</v>
      </c>
      <c r="D271" s="269">
        <v>3</v>
      </c>
      <c r="E271" s="268" t="s">
        <v>2704</v>
      </c>
      <c r="F271" s="268" t="s">
        <v>2771</v>
      </c>
    </row>
    <row r="272" spans="1:6" x14ac:dyDescent="0.3">
      <c r="A272" s="269" t="s">
        <v>369</v>
      </c>
      <c r="B272" s="268" t="s">
        <v>2778</v>
      </c>
      <c r="C272" s="269" t="s">
        <v>50</v>
      </c>
      <c r="D272" s="269">
        <v>2</v>
      </c>
      <c r="E272" s="268" t="s">
        <v>2704</v>
      </c>
      <c r="F272" s="268" t="s">
        <v>341</v>
      </c>
    </row>
    <row r="273" spans="1:6" x14ac:dyDescent="0.3">
      <c r="A273" s="269" t="s">
        <v>434</v>
      </c>
      <c r="B273" s="268" t="s">
        <v>2779</v>
      </c>
      <c r="C273" s="269" t="s">
        <v>50</v>
      </c>
      <c r="D273" s="269">
        <v>3</v>
      </c>
      <c r="E273" s="268" t="s">
        <v>2704</v>
      </c>
      <c r="F273" s="268" t="s">
        <v>2771</v>
      </c>
    </row>
    <row r="274" spans="1:6" x14ac:dyDescent="0.3">
      <c r="A274" s="269" t="s">
        <v>1444</v>
      </c>
      <c r="B274" s="268" t="s">
        <v>2780</v>
      </c>
      <c r="C274" s="269" t="s">
        <v>50</v>
      </c>
      <c r="D274" s="269">
        <v>3</v>
      </c>
      <c r="E274" s="268" t="s">
        <v>2704</v>
      </c>
      <c r="F274" s="268" t="s">
        <v>2771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2704</v>
      </c>
      <c r="F275" s="268" t="s">
        <v>341</v>
      </c>
    </row>
    <row r="276" spans="1:6" x14ac:dyDescent="0.3">
      <c r="A276" s="269" t="s">
        <v>332</v>
      </c>
      <c r="B276" s="268" t="s">
        <v>2781</v>
      </c>
      <c r="C276" s="269" t="s">
        <v>50</v>
      </c>
      <c r="D276" s="269">
        <v>2</v>
      </c>
      <c r="E276" s="268" t="s">
        <v>2704</v>
      </c>
      <c r="F276" s="268" t="s">
        <v>341</v>
      </c>
    </row>
    <row r="277" spans="1:6" x14ac:dyDescent="0.3">
      <c r="A277" s="269" t="s">
        <v>334</v>
      </c>
      <c r="B277" s="268" t="s">
        <v>2782</v>
      </c>
      <c r="C277" s="269" t="s">
        <v>50</v>
      </c>
      <c r="D277" s="269">
        <v>2</v>
      </c>
      <c r="E277" s="268" t="s">
        <v>2704</v>
      </c>
      <c r="F277" s="268" t="s">
        <v>341</v>
      </c>
    </row>
    <row r="278" spans="1:6" x14ac:dyDescent="0.3">
      <c r="A278" s="269" t="s">
        <v>722</v>
      </c>
      <c r="B278" s="268" t="s">
        <v>724</v>
      </c>
      <c r="C278" s="269" t="s">
        <v>50</v>
      </c>
      <c r="D278" s="269">
        <v>3</v>
      </c>
      <c r="E278" s="268" t="s">
        <v>2704</v>
      </c>
      <c r="F278" s="268" t="s">
        <v>2771</v>
      </c>
    </row>
    <row r="279" spans="1:6" x14ac:dyDescent="0.3">
      <c r="A279" s="269" t="s">
        <v>411</v>
      </c>
      <c r="B279" s="268" t="s">
        <v>413</v>
      </c>
      <c r="C279" s="269" t="s">
        <v>50</v>
      </c>
      <c r="D279" s="269">
        <v>3</v>
      </c>
      <c r="E279" s="268" t="s">
        <v>2704</v>
      </c>
      <c r="F279" s="268" t="s">
        <v>2771</v>
      </c>
    </row>
    <row r="280" spans="1:6" x14ac:dyDescent="0.3">
      <c r="A280" s="269" t="s">
        <v>414</v>
      </c>
      <c r="B280" s="268" t="s">
        <v>416</v>
      </c>
      <c r="C280" s="269" t="s">
        <v>50</v>
      </c>
      <c r="D280" s="269">
        <v>3</v>
      </c>
      <c r="E280" s="268" t="s">
        <v>2704</v>
      </c>
      <c r="F280" s="268" t="s">
        <v>2771</v>
      </c>
    </row>
    <row r="281" spans="1:6" x14ac:dyDescent="0.3">
      <c r="A281" s="269" t="s">
        <v>725</v>
      </c>
      <c r="B281" s="268" t="s">
        <v>726</v>
      </c>
      <c r="C281" s="269" t="s">
        <v>50</v>
      </c>
      <c r="D281" s="269">
        <v>3</v>
      </c>
      <c r="E281" s="268" t="s">
        <v>2704</v>
      </c>
      <c r="F281" s="268" t="s">
        <v>2771</v>
      </c>
    </row>
    <row r="282" spans="1:6" x14ac:dyDescent="0.3">
      <c r="A282" s="269" t="s">
        <v>728</v>
      </c>
      <c r="B282" s="268" t="s">
        <v>2783</v>
      </c>
      <c r="C282" s="269" t="s">
        <v>50</v>
      </c>
      <c r="D282" s="269">
        <v>4</v>
      </c>
      <c r="E282" s="268" t="s">
        <v>2704</v>
      </c>
      <c r="F282" s="268" t="s">
        <v>2784</v>
      </c>
    </row>
    <row r="283" spans="1:6" x14ac:dyDescent="0.3">
      <c r="A283" s="269" t="s">
        <v>731</v>
      </c>
      <c r="B283" s="268" t="s">
        <v>2785</v>
      </c>
      <c r="C283" s="269" t="s">
        <v>50</v>
      </c>
      <c r="D283" s="269">
        <v>4</v>
      </c>
      <c r="E283" s="268" t="s">
        <v>2704</v>
      </c>
      <c r="F283" s="268" t="s">
        <v>2784</v>
      </c>
    </row>
    <row r="284" spans="1:6" x14ac:dyDescent="0.3">
      <c r="A284" s="269" t="s">
        <v>784</v>
      </c>
      <c r="B284" s="268" t="s">
        <v>786</v>
      </c>
      <c r="C284" s="269" t="s">
        <v>50</v>
      </c>
      <c r="D284" s="269">
        <v>4</v>
      </c>
      <c r="E284" s="268" t="s">
        <v>2704</v>
      </c>
      <c r="F284" s="268" t="s">
        <v>2784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2704</v>
      </c>
      <c r="F285" s="268" t="s">
        <v>2705</v>
      </c>
    </row>
    <row r="286" spans="1:6" x14ac:dyDescent="0.3">
      <c r="A286" s="269" t="s">
        <v>735</v>
      </c>
      <c r="B286" s="268" t="s">
        <v>2786</v>
      </c>
      <c r="C286" s="269" t="s">
        <v>50</v>
      </c>
      <c r="D286" s="269">
        <v>5</v>
      </c>
      <c r="E286" s="268" t="s">
        <v>2704</v>
      </c>
      <c r="F286" s="268" t="s">
        <v>2705</v>
      </c>
    </row>
    <row r="287" spans="1:6" x14ac:dyDescent="0.3">
      <c r="A287" s="269" t="s">
        <v>738</v>
      </c>
      <c r="B287" s="268" t="s">
        <v>2787</v>
      </c>
      <c r="C287" s="269" t="s">
        <v>50</v>
      </c>
      <c r="D287" s="269">
        <v>5</v>
      </c>
      <c r="E287" s="268" t="s">
        <v>2704</v>
      </c>
      <c r="F287" s="268" t="s">
        <v>2705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2704</v>
      </c>
      <c r="F288" s="268" t="s">
        <v>2705</v>
      </c>
    </row>
    <row r="289" spans="1:6" x14ac:dyDescent="0.3">
      <c r="A289" s="269" t="s">
        <v>319</v>
      </c>
      <c r="B289" s="268" t="s">
        <v>2788</v>
      </c>
      <c r="C289" s="269" t="s">
        <v>50</v>
      </c>
      <c r="D289" s="269">
        <v>1</v>
      </c>
      <c r="E289" s="268" t="s">
        <v>2704</v>
      </c>
      <c r="F289" s="268" t="s">
        <v>2789</v>
      </c>
    </row>
    <row r="290" spans="1:6" x14ac:dyDescent="0.3">
      <c r="A290" s="269" t="s">
        <v>681</v>
      </c>
      <c r="B290" s="268" t="s">
        <v>2790</v>
      </c>
      <c r="C290" s="269" t="s">
        <v>50</v>
      </c>
      <c r="D290" s="269">
        <v>3</v>
      </c>
      <c r="E290" s="268" t="s">
        <v>2704</v>
      </c>
      <c r="F290" s="268" t="s">
        <v>2771</v>
      </c>
    </row>
    <row r="291" spans="1:6" x14ac:dyDescent="0.3">
      <c r="A291" s="269" t="s">
        <v>366</v>
      </c>
      <c r="B291" s="268" t="s">
        <v>2791</v>
      </c>
      <c r="C291" s="269" t="s">
        <v>50</v>
      </c>
      <c r="D291" s="269">
        <v>3</v>
      </c>
      <c r="E291" s="268" t="s">
        <v>2704</v>
      </c>
      <c r="F291" s="268" t="s">
        <v>2771</v>
      </c>
    </row>
    <row r="292" spans="1:6" x14ac:dyDescent="0.3">
      <c r="A292" s="269" t="s">
        <v>345</v>
      </c>
      <c r="B292" s="268" t="s">
        <v>2792</v>
      </c>
      <c r="C292" s="269" t="s">
        <v>50</v>
      </c>
      <c r="D292" s="269">
        <v>2</v>
      </c>
      <c r="E292" s="268" t="s">
        <v>2704</v>
      </c>
      <c r="F292" s="268" t="s">
        <v>341</v>
      </c>
    </row>
    <row r="293" spans="1:6" x14ac:dyDescent="0.3">
      <c r="A293" s="269" t="s">
        <v>699</v>
      </c>
      <c r="B293" s="268" t="s">
        <v>2793</v>
      </c>
      <c r="C293" s="269" t="s">
        <v>50</v>
      </c>
      <c r="D293" s="269">
        <v>1</v>
      </c>
      <c r="E293" s="268" t="s">
        <v>2704</v>
      </c>
      <c r="F293" s="268" t="s">
        <v>2789</v>
      </c>
    </row>
    <row r="294" spans="1:6" x14ac:dyDescent="0.3">
      <c r="A294" s="269" t="s">
        <v>702</v>
      </c>
      <c r="B294" s="268" t="s">
        <v>2794</v>
      </c>
      <c r="C294" s="269" t="s">
        <v>50</v>
      </c>
      <c r="D294" s="269">
        <v>1</v>
      </c>
      <c r="E294" s="268" t="s">
        <v>2704</v>
      </c>
      <c r="F294" s="268" t="s">
        <v>2789</v>
      </c>
    </row>
    <row r="295" spans="1:6" x14ac:dyDescent="0.3">
      <c r="A295" s="269" t="s">
        <v>706</v>
      </c>
      <c r="B295" s="268" t="s">
        <v>2795</v>
      </c>
      <c r="C295" s="269" t="s">
        <v>50</v>
      </c>
      <c r="D295" s="269">
        <v>1</v>
      </c>
      <c r="E295" s="268" t="s">
        <v>2704</v>
      </c>
      <c r="F295" s="268" t="s">
        <v>2789</v>
      </c>
    </row>
    <row r="296" spans="1:6" x14ac:dyDescent="0.3">
      <c r="A296" s="269" t="s">
        <v>709</v>
      </c>
      <c r="B296" s="268" t="s">
        <v>2796</v>
      </c>
      <c r="C296" s="269" t="s">
        <v>50</v>
      </c>
      <c r="D296" s="269">
        <v>1</v>
      </c>
      <c r="E296" s="268" t="s">
        <v>2704</v>
      </c>
      <c r="F296" s="268" t="s">
        <v>2789</v>
      </c>
    </row>
    <row r="297" spans="1:6" x14ac:dyDescent="0.3">
      <c r="A297" s="269" t="s">
        <v>712</v>
      </c>
      <c r="B297" s="268" t="s">
        <v>2797</v>
      </c>
      <c r="C297" s="269" t="s">
        <v>50</v>
      </c>
      <c r="D297" s="269">
        <v>1</v>
      </c>
      <c r="E297" s="268" t="s">
        <v>2704</v>
      </c>
      <c r="F297" s="268" t="s">
        <v>2789</v>
      </c>
    </row>
    <row r="298" spans="1:6" x14ac:dyDescent="0.3">
      <c r="A298" s="269" t="s">
        <v>715</v>
      </c>
      <c r="B298" s="268" t="s">
        <v>2798</v>
      </c>
      <c r="C298" s="269" t="s">
        <v>50</v>
      </c>
      <c r="D298" s="269">
        <v>1</v>
      </c>
      <c r="E298" s="268" t="s">
        <v>2704</v>
      </c>
      <c r="F298" s="268" t="s">
        <v>2789</v>
      </c>
    </row>
    <row r="299" spans="1:6" x14ac:dyDescent="0.3">
      <c r="A299" s="269" t="s">
        <v>371</v>
      </c>
      <c r="B299" s="268" t="s">
        <v>2799</v>
      </c>
      <c r="C299" s="269" t="s">
        <v>50</v>
      </c>
      <c r="D299" s="269">
        <v>5</v>
      </c>
      <c r="E299" s="268" t="s">
        <v>2704</v>
      </c>
      <c r="F299" s="268" t="s">
        <v>2705</v>
      </c>
    </row>
    <row r="300" spans="1:6" x14ac:dyDescent="0.3">
      <c r="A300" s="269" t="s">
        <v>439</v>
      </c>
      <c r="B300" s="268" t="s">
        <v>2800</v>
      </c>
      <c r="C300" s="269" t="s">
        <v>50</v>
      </c>
      <c r="D300" s="269">
        <v>3</v>
      </c>
      <c r="E300" s="268" t="s">
        <v>2704</v>
      </c>
      <c r="F300" s="268" t="s">
        <v>2771</v>
      </c>
    </row>
    <row r="301" spans="1:6" x14ac:dyDescent="0.3">
      <c r="A301" s="269" t="s">
        <v>1392</v>
      </c>
      <c r="B301" s="268" t="s">
        <v>1393</v>
      </c>
      <c r="C301" s="269" t="s">
        <v>55</v>
      </c>
      <c r="D301" s="269">
        <v>2</v>
      </c>
      <c r="E301" s="268" t="s">
        <v>2646</v>
      </c>
      <c r="F301" s="268" t="s">
        <v>2647</v>
      </c>
    </row>
    <row r="302" spans="1:6" x14ac:dyDescent="0.3">
      <c r="A302" s="269" t="s">
        <v>2535</v>
      </c>
      <c r="B302" s="268" t="s">
        <v>2801</v>
      </c>
      <c r="C302" s="269" t="s">
        <v>52</v>
      </c>
      <c r="D302" s="269">
        <v>3</v>
      </c>
      <c r="E302" s="268" t="s">
        <v>2589</v>
      </c>
      <c r="F302" s="268" t="s">
        <v>2603</v>
      </c>
    </row>
    <row r="303" spans="1:6" x14ac:dyDescent="0.3">
      <c r="A303" s="269" t="s">
        <v>2534</v>
      </c>
      <c r="B303" s="268" t="s">
        <v>2802</v>
      </c>
      <c r="C303" s="269" t="s">
        <v>52</v>
      </c>
      <c r="D303" s="269">
        <v>3</v>
      </c>
      <c r="E303" s="268" t="s">
        <v>2589</v>
      </c>
      <c r="F303" s="268" t="s">
        <v>2603</v>
      </c>
    </row>
    <row r="304" spans="1:6" x14ac:dyDescent="0.3">
      <c r="A304" s="269" t="s">
        <v>2560</v>
      </c>
      <c r="B304" s="268" t="s">
        <v>2803</v>
      </c>
      <c r="C304" s="269" t="s">
        <v>57</v>
      </c>
      <c r="D304" s="269">
        <v>2</v>
      </c>
      <c r="E304" s="268" t="s">
        <v>2654</v>
      </c>
      <c r="F304" s="268" t="s">
        <v>2661</v>
      </c>
    </row>
    <row r="305" spans="1:6" x14ac:dyDescent="0.3">
      <c r="A305" s="269" t="s">
        <v>500</v>
      </c>
      <c r="B305" s="268" t="s">
        <v>501</v>
      </c>
      <c r="C305" s="269" t="s">
        <v>52</v>
      </c>
      <c r="D305" s="269">
        <v>5</v>
      </c>
      <c r="E305" s="268" t="s">
        <v>2589</v>
      </c>
      <c r="F305" s="268" t="s">
        <v>2611</v>
      </c>
    </row>
    <row r="306" spans="1:6" x14ac:dyDescent="0.3">
      <c r="A306" s="269" t="s">
        <v>1352</v>
      </c>
      <c r="B306" s="268" t="s">
        <v>1353</v>
      </c>
      <c r="C306" s="269" t="s">
        <v>56</v>
      </c>
      <c r="D306" s="269">
        <v>3</v>
      </c>
      <c r="E306" s="268" t="s">
        <v>2598</v>
      </c>
      <c r="F306" s="268" t="s">
        <v>2599</v>
      </c>
    </row>
    <row r="307" spans="1:6" x14ac:dyDescent="0.3">
      <c r="A307" s="269" t="s">
        <v>1354</v>
      </c>
      <c r="B307" s="268" t="s">
        <v>1355</v>
      </c>
      <c r="C307" s="269" t="s">
        <v>56</v>
      </c>
      <c r="D307" s="269">
        <v>3</v>
      </c>
      <c r="E307" s="268" t="s">
        <v>2598</v>
      </c>
      <c r="F307" s="268" t="s">
        <v>2599</v>
      </c>
    </row>
    <row r="308" spans="1:6" x14ac:dyDescent="0.3">
      <c r="A308" s="269" t="s">
        <v>1356</v>
      </c>
      <c r="B308" s="268" t="s">
        <v>1357</v>
      </c>
      <c r="C308" s="269" t="s">
        <v>56</v>
      </c>
      <c r="D308" s="269">
        <v>3</v>
      </c>
      <c r="E308" s="268" t="s">
        <v>2598</v>
      </c>
      <c r="F308" s="268" t="s">
        <v>2599</v>
      </c>
    </row>
    <row r="309" spans="1:6" x14ac:dyDescent="0.3">
      <c r="A309" s="269" t="s">
        <v>1358</v>
      </c>
      <c r="B309" s="268" t="s">
        <v>1359</v>
      </c>
      <c r="C309" s="269" t="s">
        <v>56</v>
      </c>
      <c r="D309" s="269">
        <v>3</v>
      </c>
      <c r="E309" s="268" t="s">
        <v>2598</v>
      </c>
      <c r="F309" s="268" t="s">
        <v>2599</v>
      </c>
    </row>
    <row r="310" spans="1:6" x14ac:dyDescent="0.3">
      <c r="A310" s="269" t="s">
        <v>1360</v>
      </c>
      <c r="B310" s="268" t="s">
        <v>1361</v>
      </c>
      <c r="C310" s="269" t="s">
        <v>56</v>
      </c>
      <c r="D310" s="269">
        <v>3</v>
      </c>
      <c r="E310" s="268" t="s">
        <v>2598</v>
      </c>
      <c r="F310" s="268" t="s">
        <v>2599</v>
      </c>
    </row>
    <row r="311" spans="1:6" x14ac:dyDescent="0.3">
      <c r="A311" s="269" t="s">
        <v>1362</v>
      </c>
      <c r="B311" s="268" t="s">
        <v>1363</v>
      </c>
      <c r="C311" s="269" t="s">
        <v>56</v>
      </c>
      <c r="D311" s="269">
        <v>3</v>
      </c>
      <c r="E311" s="268" t="s">
        <v>2598</v>
      </c>
      <c r="F311" s="268" t="s">
        <v>2599</v>
      </c>
    </row>
    <row r="312" spans="1:6" x14ac:dyDescent="0.3">
      <c r="A312" s="269" t="s">
        <v>1364</v>
      </c>
      <c r="B312" s="268" t="s">
        <v>1365</v>
      </c>
      <c r="C312" s="269" t="s">
        <v>56</v>
      </c>
      <c r="D312" s="269">
        <v>3</v>
      </c>
      <c r="E312" s="268" t="s">
        <v>2598</v>
      </c>
      <c r="F312" s="268" t="s">
        <v>2599</v>
      </c>
    </row>
    <row r="313" spans="1:6" x14ac:dyDescent="0.3">
      <c r="A313" s="269" t="s">
        <v>1366</v>
      </c>
      <c r="B313" s="268" t="s">
        <v>1367</v>
      </c>
      <c r="C313" s="269" t="s">
        <v>56</v>
      </c>
      <c r="D313" s="269">
        <v>3</v>
      </c>
      <c r="E313" s="268" t="s">
        <v>2598</v>
      </c>
      <c r="F313" s="268" t="s">
        <v>2599</v>
      </c>
    </row>
    <row r="314" spans="1:6" x14ac:dyDescent="0.3">
      <c r="A314" s="269" t="s">
        <v>1078</v>
      </c>
      <c r="B314" s="268" t="s">
        <v>2804</v>
      </c>
      <c r="C314" s="269" t="s">
        <v>54</v>
      </c>
      <c r="D314" s="269">
        <v>5</v>
      </c>
      <c r="E314" s="268" t="s">
        <v>2595</v>
      </c>
      <c r="F314" s="268" t="s">
        <v>2596</v>
      </c>
    </row>
    <row r="315" spans="1:6" x14ac:dyDescent="0.3">
      <c r="A315" s="269" t="s">
        <v>1036</v>
      </c>
      <c r="B315" s="268" t="s">
        <v>2805</v>
      </c>
      <c r="C315" s="269" t="s">
        <v>52</v>
      </c>
      <c r="D315" s="269">
        <v>2</v>
      </c>
      <c r="E315" s="268" t="s">
        <v>2589</v>
      </c>
      <c r="F315" s="268" t="s">
        <v>2593</v>
      </c>
    </row>
    <row r="316" spans="1:6" x14ac:dyDescent="0.3">
      <c r="A316" s="269" t="s">
        <v>637</v>
      </c>
      <c r="B316" s="268" t="s">
        <v>638</v>
      </c>
      <c r="C316" s="269" t="s">
        <v>51</v>
      </c>
      <c r="D316" s="269">
        <v>5</v>
      </c>
      <c r="E316" s="268" t="s">
        <v>2576</v>
      </c>
      <c r="F316" s="268" t="s">
        <v>2582</v>
      </c>
    </row>
    <row r="317" spans="1:6" x14ac:dyDescent="0.3">
      <c r="A317" s="269" t="s">
        <v>1316</v>
      </c>
      <c r="B317" s="268" t="s">
        <v>1317</v>
      </c>
      <c r="C317" s="269" t="s">
        <v>56</v>
      </c>
      <c r="D317" s="269">
        <v>3</v>
      </c>
      <c r="E317" s="268" t="s">
        <v>2598</v>
      </c>
      <c r="F317" s="268" t="s">
        <v>2599</v>
      </c>
    </row>
    <row r="318" spans="1:6" x14ac:dyDescent="0.3">
      <c r="A318" s="269" t="s">
        <v>2561</v>
      </c>
      <c r="B318" s="268" t="s">
        <v>2806</v>
      </c>
      <c r="C318" s="269" t="s">
        <v>57</v>
      </c>
      <c r="D318" s="269">
        <v>2</v>
      </c>
      <c r="E318" s="268" t="s">
        <v>2654</v>
      </c>
      <c r="F318" s="268" t="s">
        <v>2661</v>
      </c>
    </row>
    <row r="319" spans="1:6" x14ac:dyDescent="0.3">
      <c r="A319" s="269" t="s">
        <v>1312</v>
      </c>
      <c r="B319" s="268" t="s">
        <v>1313</v>
      </c>
      <c r="C319" s="269" t="s">
        <v>56</v>
      </c>
      <c r="D319" s="269">
        <v>3</v>
      </c>
      <c r="E319" s="268" t="s">
        <v>2598</v>
      </c>
      <c r="F319" s="268" t="s">
        <v>2599</v>
      </c>
    </row>
    <row r="320" spans="1:6" x14ac:dyDescent="0.3">
      <c r="A320" s="269" t="s">
        <v>1314</v>
      </c>
      <c r="B320" s="268" t="s">
        <v>1315</v>
      </c>
      <c r="C320" s="269" t="s">
        <v>56</v>
      </c>
      <c r="D320" s="269">
        <v>3</v>
      </c>
      <c r="E320" s="268" t="s">
        <v>2598</v>
      </c>
      <c r="F320" s="268" t="s">
        <v>2599</v>
      </c>
    </row>
    <row r="321" spans="1:6" x14ac:dyDescent="0.3">
      <c r="A321" s="269" t="s">
        <v>1318</v>
      </c>
      <c r="B321" s="268" t="s">
        <v>1319</v>
      </c>
      <c r="C321" s="269" t="s">
        <v>56</v>
      </c>
      <c r="D321" s="269">
        <v>3</v>
      </c>
      <c r="E321" s="268" t="s">
        <v>2598</v>
      </c>
      <c r="F321" s="268" t="s">
        <v>2599</v>
      </c>
    </row>
    <row r="322" spans="1:6" x14ac:dyDescent="0.3">
      <c r="A322" s="269" t="s">
        <v>1320</v>
      </c>
      <c r="B322" s="268" t="s">
        <v>1321</v>
      </c>
      <c r="C322" s="269" t="s">
        <v>56</v>
      </c>
      <c r="D322" s="269">
        <v>3</v>
      </c>
      <c r="E322" s="268" t="s">
        <v>2598</v>
      </c>
      <c r="F322" s="268" t="s">
        <v>2599</v>
      </c>
    </row>
    <row r="323" spans="1:6" x14ac:dyDescent="0.3">
      <c r="A323" s="269" t="s">
        <v>1322</v>
      </c>
      <c r="B323" s="268" t="s">
        <v>1323</v>
      </c>
      <c r="C323" s="269" t="s">
        <v>56</v>
      </c>
      <c r="D323" s="269">
        <v>3</v>
      </c>
      <c r="E323" s="268" t="s">
        <v>2598</v>
      </c>
      <c r="F323" s="268" t="s">
        <v>2599</v>
      </c>
    </row>
    <row r="324" spans="1:6" x14ac:dyDescent="0.3">
      <c r="A324" s="269" t="s">
        <v>1324</v>
      </c>
      <c r="B324" s="268" t="s">
        <v>1325</v>
      </c>
      <c r="C324" s="269" t="s">
        <v>56</v>
      </c>
      <c r="D324" s="269">
        <v>3</v>
      </c>
      <c r="E324" s="268" t="s">
        <v>2598</v>
      </c>
      <c r="F324" s="268" t="s">
        <v>2599</v>
      </c>
    </row>
    <row r="325" spans="1:6" x14ac:dyDescent="0.3">
      <c r="A325" s="269" t="s">
        <v>1326</v>
      </c>
      <c r="B325" s="268" t="s">
        <v>1327</v>
      </c>
      <c r="C325" s="269" t="s">
        <v>56</v>
      </c>
      <c r="D325" s="269">
        <v>3</v>
      </c>
      <c r="E325" s="268" t="s">
        <v>2598</v>
      </c>
      <c r="F325" s="268" t="s">
        <v>2599</v>
      </c>
    </row>
    <row r="326" spans="1:6" x14ac:dyDescent="0.3">
      <c r="A326" s="269" t="s">
        <v>1328</v>
      </c>
      <c r="B326" s="268" t="s">
        <v>1329</v>
      </c>
      <c r="C326" s="269" t="s">
        <v>56</v>
      </c>
      <c r="D326" s="269">
        <v>3</v>
      </c>
      <c r="E326" s="268" t="s">
        <v>2598</v>
      </c>
      <c r="F326" s="268" t="s">
        <v>2599</v>
      </c>
    </row>
    <row r="327" spans="1:6" x14ac:dyDescent="0.3">
      <c r="A327" s="269" t="s">
        <v>401</v>
      </c>
      <c r="B327" s="268" t="s">
        <v>402</v>
      </c>
      <c r="C327" s="269" t="s">
        <v>51</v>
      </c>
      <c r="D327" s="269">
        <v>4</v>
      </c>
      <c r="E327" s="268" t="s">
        <v>2576</v>
      </c>
      <c r="F327" s="268" t="s">
        <v>2714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2600</v>
      </c>
      <c r="F328" s="268" t="s">
        <v>1510</v>
      </c>
    </row>
    <row r="329" spans="1:6" x14ac:dyDescent="0.3">
      <c r="A329" s="269" t="s">
        <v>1080</v>
      </c>
      <c r="B329" s="268" t="s">
        <v>1081</v>
      </c>
      <c r="C329" s="269" t="s">
        <v>54</v>
      </c>
      <c r="D329" s="269">
        <v>5</v>
      </c>
      <c r="E329" s="268" t="s">
        <v>2595</v>
      </c>
      <c r="F329" s="268" t="s">
        <v>2596</v>
      </c>
    </row>
    <row r="330" spans="1:6" x14ac:dyDescent="0.3">
      <c r="A330" s="269" t="s">
        <v>166</v>
      </c>
      <c r="B330" s="268" t="s">
        <v>2807</v>
      </c>
      <c r="C330" s="269" t="s">
        <v>45</v>
      </c>
      <c r="D330" s="269">
        <v>1</v>
      </c>
      <c r="E330" s="268" t="s">
        <v>148</v>
      </c>
      <c r="F330" s="268" t="s">
        <v>2745</v>
      </c>
    </row>
    <row r="331" spans="1:6" x14ac:dyDescent="0.3">
      <c r="A331" s="269" t="s">
        <v>417</v>
      </c>
      <c r="B331" s="268" t="s">
        <v>418</v>
      </c>
      <c r="C331" s="269" t="s">
        <v>51</v>
      </c>
      <c r="D331" s="269">
        <v>1</v>
      </c>
      <c r="E331" s="268" t="s">
        <v>2576</v>
      </c>
      <c r="F331" s="268" t="s">
        <v>382</v>
      </c>
    </row>
    <row r="332" spans="1:6" x14ac:dyDescent="0.3">
      <c r="A332" s="269" t="s">
        <v>535</v>
      </c>
      <c r="B332" s="268" t="s">
        <v>536</v>
      </c>
      <c r="C332" s="269" t="s">
        <v>52</v>
      </c>
      <c r="D332" s="269">
        <v>5</v>
      </c>
      <c r="E332" s="268" t="s">
        <v>2589</v>
      </c>
      <c r="F332" s="268" t="s">
        <v>2611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2808</v>
      </c>
      <c r="G1" s="386" t="s">
        <v>73</v>
      </c>
      <c r="H1" s="387" t="s">
        <v>74</v>
      </c>
      <c r="I1" s="388" t="s">
        <v>2809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19</v>
      </c>
      <c r="F12" s="298">
        <f t="shared" si="0"/>
        <v>36</v>
      </c>
      <c r="G12" s="319">
        <f>COUNTIF(URS確認!K:K,"&lt;"&amp;A12+1)/C12</f>
        <v>0.14945652173913043</v>
      </c>
      <c r="H12" s="319">
        <f>COUNTIF(URS確認!M:M,"&lt;"&amp;A12+1)/C12</f>
        <v>5.1630434782608696E-2</v>
      </c>
      <c r="I12" s="319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19</v>
      </c>
      <c r="F13" s="298">
        <f t="shared" si="0"/>
        <v>36</v>
      </c>
      <c r="G13" s="319">
        <f>COUNTIF(URS確認!K:K,"&lt;"&amp;A13+1)/C13</f>
        <v>0.14945652173913043</v>
      </c>
      <c r="H13" s="319">
        <f>COUNTIF(URS確認!M:M,"&lt;"&amp;A13+1)/C13</f>
        <v>5.1630434782608696E-2</v>
      </c>
      <c r="I13" s="319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20</v>
      </c>
      <c r="F14" s="298">
        <f t="shared" si="0"/>
        <v>35</v>
      </c>
      <c r="G14" s="319">
        <f>COUNTIF(URS確認!K:K,"&lt;"&amp;A14+1)/C14</f>
        <v>0.14945652173913043</v>
      </c>
      <c r="H14" s="319">
        <f>COUNTIF(URS確認!M:M,"&lt;"&amp;A14+1)/C14</f>
        <v>5.434782608695652E-2</v>
      </c>
      <c r="I14" s="319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20</v>
      </c>
      <c r="F15" s="298">
        <f t="shared" si="0"/>
        <v>35</v>
      </c>
      <c r="G15" s="319">
        <f>COUNTIF(URS確認!K:K,"&lt;"&amp;A15+1)/C15</f>
        <v>0.14945652173913043</v>
      </c>
      <c r="H15" s="319">
        <f>COUNTIF(URS確認!M:M,"&lt;"&amp;A15+1)/C15</f>
        <v>5.434782608695652E-2</v>
      </c>
      <c r="I15" s="319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40">
        <f>COUNTIF(URS確認!K:K,"&lt;"&amp;A16+1)/C16</f>
        <v>0.14945652173913043</v>
      </c>
      <c r="H16" s="340">
        <f>COUNTIF(URS確認!M:M,"&lt;"&amp;A16+1)/C16</f>
        <v>5.434782608695652E-2</v>
      </c>
      <c r="I16" s="340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20</v>
      </c>
      <c r="F17" s="298">
        <f t="shared" si="0"/>
        <v>35</v>
      </c>
      <c r="G17" s="319">
        <f>COUNTIF(URS確認!K:K,"&lt;"&amp;A17+1)/C17</f>
        <v>0.14945652173913043</v>
      </c>
      <c r="H17" s="319">
        <f>COUNTIF(URS確認!M:M,"&lt;"&amp;A17+1)/C17</f>
        <v>5.434782608695652E-2</v>
      </c>
      <c r="I17" s="319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20</v>
      </c>
      <c r="F18" s="298">
        <f t="shared" si="0"/>
        <v>35</v>
      </c>
      <c r="G18" s="319">
        <f>COUNTIF(URS確認!K:K,"&lt;"&amp;A18+1)/C18</f>
        <v>0.14945652173913043</v>
      </c>
      <c r="H18" s="319">
        <f>COUNTIF(URS確認!M:M,"&lt;"&amp;A18+1)/C18</f>
        <v>5.434782608695652E-2</v>
      </c>
      <c r="I18" s="319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20</v>
      </c>
      <c r="F19" s="298">
        <f t="shared" si="0"/>
        <v>35</v>
      </c>
      <c r="G19" s="319">
        <f>COUNTIF(URS確認!K:K,"&lt;"&amp;A19+1)/C19</f>
        <v>0.14945652173913043</v>
      </c>
      <c r="H19" s="319">
        <f>COUNTIF(URS確認!M:M,"&lt;"&amp;A19+1)/C19</f>
        <v>5.434782608695652E-2</v>
      </c>
      <c r="I19" s="319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20</v>
      </c>
      <c r="F20" s="298">
        <f t="shared" si="0"/>
        <v>35</v>
      </c>
      <c r="G20" s="319">
        <f>COUNTIF(URS確認!K:K,"&lt;"&amp;A20+1)/C20</f>
        <v>0.14945652173913043</v>
      </c>
      <c r="H20" s="319">
        <f>COUNTIF(URS確認!M:M,"&lt;"&amp;A20+1)/C20</f>
        <v>5.434782608695652E-2</v>
      </c>
      <c r="I20" s="319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40">
        <f>COUNTIF(URS確認!K:K,"&lt;"&amp;A21+1)/C21</f>
        <v>0.14945652173913043</v>
      </c>
      <c r="H21" s="340">
        <f>COUNTIF(URS確認!M:M,"&lt;"&amp;A21+1)/C21</f>
        <v>5.434782608695652E-2</v>
      </c>
      <c r="I21" s="340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9">
        <f>COUNTIF(URS確認!K:K,"&lt;"&amp;A22+1)/C22</f>
        <v>0.10223048327137546</v>
      </c>
      <c r="H22" s="389">
        <f>COUNTIF(URS確認!M:M,"&lt;"&amp;A22+1)/C22</f>
        <v>3.9033457249070633E-2</v>
      </c>
      <c r="I22" s="389">
        <f>表格1_5[[#This Row],[累計預估達成率]]-表格1_5[[#This Row],[累計實際達成率]]</f>
        <v>6.3197026022304828E-2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90">
        <f>COUNTIF(URS確認!K:K,"&lt;"&amp;A23+1)/C23</f>
        <v>0.10223048327137546</v>
      </c>
      <c r="H23" s="390">
        <f>COUNTIF(URS確認!M:M,"&lt;"&amp;A23+1)/C23</f>
        <v>3.9033457249070633E-2</v>
      </c>
      <c r="I23" s="390">
        <f>表格1_5[[#This Row],[累計預估達成率]]-表格1_5[[#This Row],[累計實際達成率]]</f>
        <v>6.3197026022304828E-2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90">
        <f>COUNTIF(URS確認!K:K,"&lt;"&amp;A24+1)/C24</f>
        <v>0.10223048327137546</v>
      </c>
      <c r="H24" s="390">
        <f>COUNTIF(URS確認!M:M,"&lt;"&amp;A24+1)/C24</f>
        <v>3.9033457249070633E-2</v>
      </c>
      <c r="I24" s="390">
        <f>表格1_5[[#This Row],[累計預估達成率]]-表格1_5[[#This Row],[累計實際達成率]]</f>
        <v>6.3197026022304828E-2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1">
        <f>COUNTIF(URS確認!K:K,"&lt;"&amp;A25+1)/C25</f>
        <v>0.10223048327137546</v>
      </c>
      <c r="H25" s="391">
        <f>COUNTIF(URS確認!M:M,"&lt;"&amp;A25+1)/C25</f>
        <v>3.9033457249070633E-2</v>
      </c>
      <c r="I25" s="391">
        <f>表格1_5[[#This Row],[累計預估達成率]]-表格1_5[[#This Row],[累計實際達成率]]</f>
        <v>6.3197026022304828E-2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2">
        <f>COUNTIF(URS確認!K:K,"&lt;"&amp;A26+1)/C26</f>
        <v>0.13317191283292978</v>
      </c>
      <c r="H26" s="392">
        <f>COUNTIF(URS確認!M:M,"&lt;"&amp;A26+1)/C26</f>
        <v>7.0217917675544791E-2</v>
      </c>
      <c r="I26" s="392">
        <f>表格1_5[[#This Row],[累計預估達成率]]-表格1_5[[#This Row],[累計實際達成率]]</f>
        <v>6.2953995157384993E-2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1">
        <f>COUNTIF(URS確認!K:K,"&lt;"&amp;A27+1)/C27</f>
        <v>0.15496368038740921</v>
      </c>
      <c r="H27" s="391">
        <f>COUNTIF(URS確認!M:M,"&lt;"&amp;A27+1)/C27</f>
        <v>8.2324455205811137E-2</v>
      </c>
      <c r="I27" s="391">
        <f>表格1_5[[#This Row],[累計預估達成率]]-表格1_5[[#This Row],[累計實際達成率]]</f>
        <v>7.2639225181598072E-2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35</v>
      </c>
      <c r="F28" s="298">
        <f t="shared" si="0"/>
        <v>35</v>
      </c>
      <c r="G28" s="319">
        <f>COUNTIF(URS確認!K:K,"&lt;"&amp;A28+1)/C28</f>
        <v>0.16949152542372881</v>
      </c>
      <c r="H28" s="319">
        <f>COUNTIF(URS確認!M:M,"&lt;"&amp;A28+1)/C28</f>
        <v>8.4745762711864403E-2</v>
      </c>
      <c r="I28" s="319">
        <f>表格1_5[[#This Row],[累計預估達成率]]-表格1_5[[#This Row],[累計實際達成率]]</f>
        <v>8.4745762711864403E-2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76</v>
      </c>
      <c r="E29" s="298">
        <f>COUNTIF(URS確認!M:M,"&lt;"&amp;A29+1)</f>
        <v>35</v>
      </c>
      <c r="F29" s="298">
        <f t="shared" si="0"/>
        <v>41</v>
      </c>
      <c r="G29" s="319">
        <f>COUNTIF(URS確認!K:K,"&lt;"&amp;A29+1)/C29</f>
        <v>0.18401937046004843</v>
      </c>
      <c r="H29" s="319">
        <f>COUNTIF(URS確認!M:M,"&lt;"&amp;A29+1)/C29</f>
        <v>8.4745762711864403E-2</v>
      </c>
      <c r="I29" s="319">
        <f>表格1_5[[#This Row],[累計預估達成率]]-表格1_5[[#This Row],[累計實際達成率]]</f>
        <v>9.9273607748184028E-2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80</v>
      </c>
      <c r="E30" s="298">
        <f>COUNTIF(URS確認!M:M,"&lt;"&amp;A30+1)</f>
        <v>36</v>
      </c>
      <c r="F30" s="298">
        <f t="shared" si="0"/>
        <v>44</v>
      </c>
      <c r="G30" s="319">
        <f>COUNTIF(URS確認!K:K,"&lt;"&amp;A30+1)/C30</f>
        <v>0.1937046004842615</v>
      </c>
      <c r="H30" s="319">
        <f>COUNTIF(URS確認!M:M,"&lt;"&amp;A30+1)/C30</f>
        <v>8.7167070217917669E-2</v>
      </c>
      <c r="I30" s="319">
        <f>表格1_5[[#This Row],[累計預估達成率]]-表格1_5[[#This Row],[累計實際達成率]]</f>
        <v>0.10653753026634383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40">
        <f>COUNTIF(URS確認!K:K,"&lt;"&amp;A31+1)/C31</f>
        <v>0.20338983050847459</v>
      </c>
      <c r="H31" s="340">
        <f>COUNTIF(URS確認!M:M,"&lt;"&amp;A31+1)/C31</f>
        <v>9.2009685230024216E-2</v>
      </c>
      <c r="I31" s="340">
        <f>表格1_5[[#This Row],[累計預估達成率]]-表格1_5[[#This Row],[累計實際達成率]]</f>
        <v>0.11138014527845037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3">
        <f>COUNTIF(URS確認!K:K,"&lt;"&amp;A32+1)/C32</f>
        <v>0.21549636803874092</v>
      </c>
      <c r="H32" s="393">
        <f>COUNTIF(URS確認!M:M,"&lt;"&amp;A32+1)/C32</f>
        <v>9.4430992736077482E-2</v>
      </c>
      <c r="I32" s="393">
        <f>表格1_5[[#This Row],[累計預估達成率]]-表格1_5[[#This Row],[累計實際達成率]]</f>
        <v>0.12106537530266344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93</v>
      </c>
      <c r="E33" s="298">
        <f>COUNTIF(URS確認!M:M,"&lt;"&amp;A33+1)</f>
        <v>43</v>
      </c>
      <c r="F33" s="298">
        <f t="shared" si="0"/>
        <v>50</v>
      </c>
      <c r="G33" s="319">
        <f>COUNTIF(URS確認!K:K,"&lt;"&amp;A33+1)/C33</f>
        <v>0.22518159806295399</v>
      </c>
      <c r="H33" s="319">
        <f>COUNTIF(URS確認!M:M,"&lt;"&amp;A33+1)/C33</f>
        <v>0.10411622276029056</v>
      </c>
      <c r="I33" s="319">
        <f>表格1_5[[#This Row],[累計預估達成率]]-表格1_5[[#This Row],[累計實際達成率]]</f>
        <v>0.12106537530266342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96</v>
      </c>
      <c r="E34" s="298">
        <f>COUNTIF(URS確認!M:M,"&lt;"&amp;A34+1)</f>
        <v>43</v>
      </c>
      <c r="F34" s="298">
        <f t="shared" si="0"/>
        <v>53</v>
      </c>
      <c r="G34" s="319">
        <f>COUNTIF(URS確認!K:K,"&lt;"&amp;A34+1)/C34</f>
        <v>0.23244552058111381</v>
      </c>
      <c r="H34" s="319">
        <f>COUNTIF(URS確認!M:M,"&lt;"&amp;A34+1)/C34</f>
        <v>0.10411622276029056</v>
      </c>
      <c r="I34" s="319">
        <f>表格1_5[[#This Row],[累計預估達成率]]-表格1_5[[#This Row],[累計實際達成率]]</f>
        <v>0.12832929782082325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4">
        <f>COUNTIF(URS確認!K:K,"&lt;"&amp;A35+1)/C35</f>
        <v>0.24939467312348668</v>
      </c>
      <c r="H35" s="394">
        <f>COUNTIF(URS確認!M:M,"&lt;"&amp;A35+1)/C35</f>
        <v>0.10895883777239709</v>
      </c>
      <c r="I35" s="394">
        <f>表格1_5[[#This Row],[累計預估達成率]]-表格1_5[[#This Row],[累計實際達成率]]</f>
        <v>0.14043583535108958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5">
        <f>COUNTIF(URS確認!K:K,"&lt;"&amp;A36+1)/C36</f>
        <v>0.26150121065375304</v>
      </c>
      <c r="H36" s="395">
        <f>COUNTIF(URS確認!M:M,"&lt;"&amp;A36+1)/C36</f>
        <v>0.10895883777239709</v>
      </c>
      <c r="I36" s="395">
        <f>表格1_5[[#This Row],[累計預估達成率]]-表格1_5[[#This Row],[累計實際達成率]]</f>
        <v>0.15254237288135594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53</v>
      </c>
      <c r="F37" s="142">
        <f t="shared" si="0"/>
        <v>66</v>
      </c>
      <c r="G37" s="396">
        <f>COUNTIF(URS確認!K:K,"&lt;"&amp;A37+1)/C37</f>
        <v>0.28813559322033899</v>
      </c>
      <c r="H37" s="396">
        <f>COUNTIF(URS確認!M:M,"&lt;"&amp;A37+1)/C37</f>
        <v>0.12832929782082325</v>
      </c>
      <c r="I37" s="396">
        <f>表格1_5[[#This Row],[累計預估達成率]]-表格1_5[[#This Row],[累計實際達成率]]</f>
        <v>0.15980629539951574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57</v>
      </c>
      <c r="F38" s="142">
        <f t="shared" si="0"/>
        <v>89</v>
      </c>
      <c r="G38" s="396">
        <f>COUNTIF(URS確認!K:K,"&lt;"&amp;A38+1)/C38</f>
        <v>0.35351089588377727</v>
      </c>
      <c r="H38" s="396">
        <f>COUNTIF(URS確認!M:M,"&lt;"&amp;A38+1)/C38</f>
        <v>0.13801452784503632</v>
      </c>
      <c r="I38" s="396">
        <f>表格1_5[[#This Row],[累計預估達成率]]-表格1_5[[#This Row],[累計實際達成率]]</f>
        <v>0.21549636803874095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75</v>
      </c>
      <c r="F39" s="83">
        <f t="shared" si="0"/>
        <v>88</v>
      </c>
      <c r="G39" s="340">
        <f>COUNTIF(URS確認!K:K,"&lt;"&amp;A39+1)/C39</f>
        <v>0.39467312348668282</v>
      </c>
      <c r="H39" s="340">
        <f>COUNTIF(URS確認!M:M,"&lt;"&amp;A39+1)/C39</f>
        <v>0.18159806295399517</v>
      </c>
      <c r="I39" s="340">
        <f>表格1_5[[#This Row],[累計預估達成率]]-表格1_5[[#This Row],[累計實際達成率]]</f>
        <v>0.21307506053268765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107</v>
      </c>
      <c r="F40" s="83">
        <f t="shared" si="0"/>
        <v>86</v>
      </c>
      <c r="G40" s="340">
        <f>COUNTIF(URS確認!K:K,"&lt;"&amp;A40+1)/C40</f>
        <v>0.46731234866828086</v>
      </c>
      <c r="H40" s="340">
        <f>COUNTIF(URS確認!M:M,"&lt;"&amp;A40+1)/C40</f>
        <v>0.25907990314769974</v>
      </c>
      <c r="I40" s="340">
        <f>表格1_5[[#This Row],[累計預估達成率]]-表格1_5[[#This Row],[累計實際達成率]]</f>
        <v>0.20823244552058112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128</v>
      </c>
      <c r="F41" s="83">
        <f t="shared" si="0"/>
        <v>91</v>
      </c>
      <c r="G41" s="340">
        <f>COUNTIF(URS確認!K:K,"&lt;"&amp;A41+1)/C41</f>
        <v>0.53026634382566584</v>
      </c>
      <c r="H41" s="340">
        <f>COUNTIF(URS確認!M:M,"&lt;"&amp;A41+1)/C41</f>
        <v>0.30992736077481842</v>
      </c>
      <c r="I41" s="340">
        <f>表格1_5[[#This Row],[累計預估達成率]]-表格1_5[[#This Row],[累計實際達成率]]</f>
        <v>0.22033898305084743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140</v>
      </c>
      <c r="F42" s="83">
        <f t="shared" si="0"/>
        <v>88</v>
      </c>
      <c r="G42" s="340">
        <f>COUNTIF(URS確認!K:K,"&lt;"&amp;A42+1)/C42</f>
        <v>0.55205811138014527</v>
      </c>
      <c r="H42" s="340">
        <f>COUNTIF(URS確認!M:M,"&lt;"&amp;A42+1)/C42</f>
        <v>0.33898305084745761</v>
      </c>
      <c r="I42" s="340">
        <f>表格1_5[[#This Row],[累計預估達成率]]-表格1_5[[#This Row],[累計實際達成率]]</f>
        <v>0.21307506053268765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2810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2808</v>
      </c>
      <c r="G46" s="386" t="s">
        <v>73</v>
      </c>
      <c r="H46" s="387" t="s">
        <v>74</v>
      </c>
      <c r="I46" s="388" t="s">
        <v>2809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COUNTIF(URS確認!$L$35:$L$87,"&lt;"&amp;A47+1)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COUNTIF(URS確認!$L$35:$L$87,"&lt;"&amp;A48+1)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COUNTIF(URS確認!$L$35:$L$87,"&lt;"&amp;A49+1)</f>
        <v>23</v>
      </c>
      <c r="F49" s="298" t="e">
        <f t="shared" si="2"/>
        <v>#REF!</v>
      </c>
      <c r="G49" s="319" t="e">
        <f t="shared" si="3"/>
        <v>#REF!</v>
      </c>
      <c r="H49" s="320">
        <f t="shared" si="4"/>
        <v>23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COUNTIF(URS確認!$L$35:$L$87,"&lt;"&amp;A50+1)</f>
        <v>29</v>
      </c>
      <c r="F50" s="298" t="e">
        <f t="shared" si="2"/>
        <v>#REF!</v>
      </c>
      <c r="G50" s="319" t="e">
        <f t="shared" si="3"/>
        <v>#REF!</v>
      </c>
      <c r="H50" s="320">
        <f t="shared" si="4"/>
        <v>29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COUNTIF(URS確認!$L$35:$L$87,"&lt;"&amp;A51+1)</f>
        <v>31</v>
      </c>
      <c r="F51" s="298" t="e">
        <f t="shared" si="2"/>
        <v>#REF!</v>
      </c>
      <c r="G51" s="319" t="e">
        <f t="shared" si="3"/>
        <v>#REF!</v>
      </c>
      <c r="H51" s="320">
        <f t="shared" si="4"/>
        <v>31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COUNTIF(URS確認!$L$35:$L$87,"&lt;"&amp;A52+1)</f>
        <v>38</v>
      </c>
      <c r="F52" s="298" t="e">
        <f t="shared" si="2"/>
        <v>#REF!</v>
      </c>
      <c r="G52" s="319" t="e">
        <f t="shared" si="3"/>
        <v>#REF!</v>
      </c>
      <c r="H52" s="320">
        <f t="shared" si="4"/>
        <v>38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COUNTIF(URS確認!$L$35:$L$87,"&lt;"&amp;A53+1)</f>
        <v>53</v>
      </c>
      <c r="F53" s="298" t="e">
        <f t="shared" si="2"/>
        <v>#REF!</v>
      </c>
      <c r="G53" s="319" t="e">
        <f t="shared" si="3"/>
        <v>#REF!</v>
      </c>
      <c r="H53" s="320">
        <f t="shared" si="4"/>
        <v>53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COUNTIF(URS確認!$L$35:$L$87,"&lt;"&amp;A54+1)</f>
        <v>53</v>
      </c>
      <c r="F54" s="298" t="e">
        <f t="shared" si="2"/>
        <v>#REF!</v>
      </c>
      <c r="G54" s="319" t="e">
        <f t="shared" si="3"/>
        <v>#REF!</v>
      </c>
      <c r="H54" s="320">
        <f t="shared" si="4"/>
        <v>53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COUNTIF(URS確認!$L$35:$L$87,"&lt;"&amp;A55+1)</f>
        <v>53</v>
      </c>
      <c r="F55" s="298" t="e">
        <f t="shared" si="2"/>
        <v>#REF!</v>
      </c>
      <c r="G55" s="319" t="e">
        <f t="shared" si="3"/>
        <v>#REF!</v>
      </c>
      <c r="H55" s="320">
        <f t="shared" si="4"/>
        <v>53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COUNTIF(URS確認!$L$35:$L$87,"&lt;"&amp;A56+1)</f>
        <v>53</v>
      </c>
      <c r="F56" s="298" t="e">
        <f t="shared" si="2"/>
        <v>#REF!</v>
      </c>
      <c r="G56" s="319" t="e">
        <f t="shared" si="3"/>
        <v>#REF!</v>
      </c>
      <c r="H56" s="320">
        <f t="shared" si="4"/>
        <v>53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2808</v>
      </c>
      <c r="G59" s="386" t="s">
        <v>73</v>
      </c>
      <c r="H59" s="387" t="s">
        <v>74</v>
      </c>
      <c r="I59" s="388" t="s">
        <v>2809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COUNTIF(URS確認!$L$88:$L$518,"&lt;"&amp;A60+1)-23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COUNTIF(URS確認!$L$88:$L$518,"&lt;"&amp;A61+1)-23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COUNTIF(URS確認!$L$88:$L$518,"&lt;"&amp;A62+1)-23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COUNTIF(URS確認!$L$88:$L$518,"&lt;"&amp;A63+1)-23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862</v>
      </c>
      <c r="C2" s="193" t="s">
        <v>863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864</v>
      </c>
    </row>
    <row r="3" spans="1:9" x14ac:dyDescent="0.3">
      <c r="B3" s="187" t="s">
        <v>866</v>
      </c>
      <c r="C3" s="176" t="s">
        <v>867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864</v>
      </c>
    </row>
    <row r="4" spans="1:9" x14ac:dyDescent="0.3">
      <c r="B4" s="187" t="s">
        <v>870</v>
      </c>
      <c r="C4" s="177" t="s">
        <v>2811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864</v>
      </c>
    </row>
    <row r="5" spans="1:9" x14ac:dyDescent="0.3">
      <c r="B5" s="187" t="s">
        <v>872</v>
      </c>
      <c r="C5" s="177" t="s">
        <v>2464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864</v>
      </c>
    </row>
    <row r="6" spans="1:9" x14ac:dyDescent="0.3">
      <c r="B6" s="187" t="s">
        <v>876</v>
      </c>
      <c r="C6" s="177" t="s">
        <v>877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864</v>
      </c>
    </row>
    <row r="7" spans="1:9" ht="16.5" customHeight="1" thickBot="1" x14ac:dyDescent="0.35">
      <c r="B7" s="195" t="s">
        <v>881</v>
      </c>
      <c r="C7" s="205" t="s">
        <v>882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883</v>
      </c>
    </row>
    <row r="8" spans="1:9" x14ac:dyDescent="0.3">
      <c r="A8" s="207">
        <v>6</v>
      </c>
      <c r="B8" s="203" t="s">
        <v>884</v>
      </c>
      <c r="C8" s="179" t="s">
        <v>2467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887</v>
      </c>
      <c r="C9" s="175" t="s">
        <v>2812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889</v>
      </c>
      <c r="C10" s="177" t="s">
        <v>2813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892</v>
      </c>
      <c r="C11" s="177" t="s">
        <v>2814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895</v>
      </c>
      <c r="C12" s="177" t="s">
        <v>2478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883</v>
      </c>
    </row>
    <row r="13" spans="1:9" ht="16.5" customHeight="1" thickBot="1" x14ac:dyDescent="0.35">
      <c r="B13" s="195" t="s">
        <v>897</v>
      </c>
      <c r="C13" s="196" t="s">
        <v>2480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883</v>
      </c>
    </row>
    <row r="14" spans="1:9" x14ac:dyDescent="0.3">
      <c r="A14" s="207">
        <v>8</v>
      </c>
      <c r="B14" s="181" t="s">
        <v>899</v>
      </c>
      <c r="C14" s="193" t="s">
        <v>2608</v>
      </c>
      <c r="D14" s="182" t="s">
        <v>492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901</v>
      </c>
      <c r="C15" s="177" t="s">
        <v>2815</v>
      </c>
      <c r="D15" s="172" t="s">
        <v>492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903</v>
      </c>
      <c r="C16" s="177" t="s">
        <v>2816</v>
      </c>
      <c r="D16" s="172" t="s">
        <v>492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905</v>
      </c>
      <c r="C17" s="177" t="s">
        <v>2817</v>
      </c>
      <c r="D17" s="172" t="s">
        <v>492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907</v>
      </c>
      <c r="C18" s="177" t="s">
        <v>2818</v>
      </c>
      <c r="D18" s="172" t="s">
        <v>492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909</v>
      </c>
      <c r="C19" s="177" t="s">
        <v>2819</v>
      </c>
      <c r="D19" s="172" t="s">
        <v>492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911</v>
      </c>
      <c r="C20" s="177" t="s">
        <v>2820</v>
      </c>
      <c r="D20" s="172" t="s">
        <v>492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913</v>
      </c>
      <c r="C21" s="196" t="s">
        <v>2821</v>
      </c>
      <c r="D21" s="189" t="s">
        <v>492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915</v>
      </c>
      <c r="C22" s="193" t="s">
        <v>2822</v>
      </c>
      <c r="D22" s="182" t="s">
        <v>492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917</v>
      </c>
      <c r="C23" s="177" t="s">
        <v>2823</v>
      </c>
      <c r="D23" s="172" t="s">
        <v>492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919</v>
      </c>
      <c r="C24" s="177" t="s">
        <v>2824</v>
      </c>
      <c r="D24" s="172" t="s">
        <v>492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921</v>
      </c>
      <c r="C25" s="177" t="s">
        <v>2825</v>
      </c>
      <c r="D25" s="172" t="s">
        <v>492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923</v>
      </c>
      <c r="C26" s="196" t="s">
        <v>924</v>
      </c>
      <c r="D26" s="189" t="s">
        <v>492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952</v>
      </c>
      <c r="C27" s="193" t="s">
        <v>953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954</v>
      </c>
      <c r="C28" s="177" t="s">
        <v>955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958</v>
      </c>
      <c r="C29" s="177" t="s">
        <v>959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960</v>
      </c>
      <c r="C30" s="177" t="s">
        <v>961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963</v>
      </c>
      <c r="C31" s="177" t="s">
        <v>964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967</v>
      </c>
      <c r="C32" s="177" t="s">
        <v>966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968</v>
      </c>
      <c r="C33" s="177" t="s">
        <v>2650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972</v>
      </c>
      <c r="C34" s="196" t="s">
        <v>2826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2827</v>
      </c>
      <c r="C1" s="111" t="s">
        <v>2828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2829</v>
      </c>
      <c r="M1" s="90">
        <v>44410</v>
      </c>
    </row>
    <row r="2" spans="1:13" x14ac:dyDescent="0.35">
      <c r="A2" s="85" t="s">
        <v>2830</v>
      </c>
      <c r="C2" s="86" t="s">
        <v>2831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2830</v>
      </c>
      <c r="C3" s="93" t="s">
        <v>2832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2830</v>
      </c>
      <c r="C4" s="93" t="s">
        <v>2833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2834</v>
      </c>
      <c r="C5" s="86" t="s">
        <v>2835</v>
      </c>
      <c r="D5" s="92">
        <v>3</v>
      </c>
      <c r="E5" s="92" t="s">
        <v>2836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2834</v>
      </c>
      <c r="B6" s="85" t="s">
        <v>47</v>
      </c>
      <c r="C6" s="93" t="s">
        <v>2837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2838</v>
      </c>
      <c r="K7" s="91">
        <v>2</v>
      </c>
      <c r="L7" s="91">
        <v>2</v>
      </c>
      <c r="M7" s="91">
        <v>2</v>
      </c>
    </row>
    <row r="8" spans="1:13" x14ac:dyDescent="0.35">
      <c r="A8" s="85" t="s">
        <v>2834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2834</v>
      </c>
      <c r="B9" s="85" t="s">
        <v>47</v>
      </c>
      <c r="C9" s="93" t="s">
        <v>12</v>
      </c>
      <c r="D9" s="92" t="s">
        <v>2839</v>
      </c>
      <c r="E9" s="91" t="s">
        <v>2838</v>
      </c>
      <c r="F9" s="91" t="s">
        <v>2838</v>
      </c>
      <c r="G9" s="91">
        <v>2</v>
      </c>
      <c r="H9" s="91" t="s">
        <v>2838</v>
      </c>
      <c r="I9" s="91">
        <v>2</v>
      </c>
      <c r="J9" s="91" t="s">
        <v>2838</v>
      </c>
      <c r="K9" s="91" t="s">
        <v>2838</v>
      </c>
      <c r="L9" s="91">
        <v>2</v>
      </c>
      <c r="M9" s="91">
        <v>2</v>
      </c>
    </row>
    <row r="10" spans="1:13" x14ac:dyDescent="0.35">
      <c r="A10" s="85" t="s">
        <v>2834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2839</v>
      </c>
      <c r="H10" s="91" t="s">
        <v>2836</v>
      </c>
      <c r="I10" s="92" t="s">
        <v>2839</v>
      </c>
      <c r="J10" s="91" t="s">
        <v>2836</v>
      </c>
      <c r="K10" s="91" t="s">
        <v>2836</v>
      </c>
      <c r="L10" s="91">
        <v>2</v>
      </c>
      <c r="M10" s="91">
        <v>2</v>
      </c>
    </row>
    <row r="11" spans="1:13" x14ac:dyDescent="0.35">
      <c r="A11" s="85" t="s">
        <v>1447</v>
      </c>
      <c r="B11" s="85" t="s">
        <v>48</v>
      </c>
      <c r="C11" s="93" t="s">
        <v>181</v>
      </c>
      <c r="D11" s="91">
        <v>2</v>
      </c>
      <c r="E11" s="91" t="s">
        <v>2838</v>
      </c>
      <c r="F11" s="91">
        <v>2</v>
      </c>
      <c r="G11" s="92" t="s">
        <v>2839</v>
      </c>
      <c r="H11" s="92" t="s">
        <v>2840</v>
      </c>
      <c r="I11" s="91">
        <v>2</v>
      </c>
      <c r="J11" s="91" t="s">
        <v>2838</v>
      </c>
      <c r="K11" s="92">
        <v>4</v>
      </c>
      <c r="M11" s="91">
        <v>2</v>
      </c>
    </row>
    <row r="12" spans="1:13" x14ac:dyDescent="0.35">
      <c r="A12" s="85" t="s">
        <v>1447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2839</v>
      </c>
      <c r="H12" s="91" t="s">
        <v>2841</v>
      </c>
      <c r="I12" s="94" t="s">
        <v>2838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1447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1483</v>
      </c>
      <c r="B14" s="85" t="s">
        <v>48</v>
      </c>
      <c r="C14" s="93" t="s">
        <v>547</v>
      </c>
      <c r="D14" s="94" t="s">
        <v>2836</v>
      </c>
      <c r="E14" s="94" t="s">
        <v>2836</v>
      </c>
      <c r="F14" s="95" t="s">
        <v>2840</v>
      </c>
    </row>
    <row r="15" spans="1:13" x14ac:dyDescent="0.35">
      <c r="A15" s="85" t="s">
        <v>1483</v>
      </c>
      <c r="B15" s="85" t="s">
        <v>48</v>
      </c>
      <c r="C15" s="93" t="s">
        <v>13</v>
      </c>
      <c r="D15" s="94">
        <v>2</v>
      </c>
      <c r="E15" s="94" t="s">
        <v>2838</v>
      </c>
      <c r="F15" s="95" t="s">
        <v>2839</v>
      </c>
      <c r="G15" s="95" t="s">
        <v>2839</v>
      </c>
      <c r="H15" s="94">
        <v>2</v>
      </c>
      <c r="I15" s="94" t="s">
        <v>2838</v>
      </c>
      <c r="J15" s="94" t="s">
        <v>2838</v>
      </c>
      <c r="K15" s="95" t="s">
        <v>2839</v>
      </c>
      <c r="L15" s="94">
        <v>2</v>
      </c>
      <c r="M15" s="94">
        <v>2</v>
      </c>
    </row>
    <row r="16" spans="1:13" x14ac:dyDescent="0.35">
      <c r="A16" s="85" t="s">
        <v>1483</v>
      </c>
      <c r="B16" s="85" t="s">
        <v>2842</v>
      </c>
      <c r="C16" s="93" t="s">
        <v>27</v>
      </c>
      <c r="I16" s="94">
        <v>2</v>
      </c>
      <c r="J16" s="91">
        <v>1</v>
      </c>
      <c r="K16" s="94" t="s">
        <v>2838</v>
      </c>
      <c r="L16" s="94"/>
      <c r="M16" s="94">
        <v>2</v>
      </c>
    </row>
    <row r="17" spans="1:13" x14ac:dyDescent="0.35">
      <c r="A17" s="85" t="s">
        <v>1483</v>
      </c>
      <c r="B17" s="85" t="s">
        <v>2842</v>
      </c>
      <c r="C17" s="93" t="s">
        <v>15</v>
      </c>
      <c r="G17" s="91">
        <v>1</v>
      </c>
      <c r="I17" s="95" t="s">
        <v>2840</v>
      </c>
      <c r="J17" s="95">
        <v>4</v>
      </c>
      <c r="K17" s="94" t="s">
        <v>2838</v>
      </c>
      <c r="L17" s="94"/>
      <c r="M17" s="94">
        <v>2</v>
      </c>
    </row>
    <row r="18" spans="1:13" x14ac:dyDescent="0.35">
      <c r="A18" s="85" t="s">
        <v>1483</v>
      </c>
      <c r="B18" s="85" t="s">
        <v>2842</v>
      </c>
      <c r="C18" s="93" t="s">
        <v>20</v>
      </c>
      <c r="I18" s="94" t="s">
        <v>2836</v>
      </c>
      <c r="J18" s="94">
        <v>2</v>
      </c>
      <c r="K18" s="91" t="s">
        <v>2841</v>
      </c>
      <c r="M18" s="94">
        <v>2</v>
      </c>
    </row>
    <row r="19" spans="1:13" x14ac:dyDescent="0.35">
      <c r="A19" s="85" t="s">
        <v>1022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1022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1022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2367</v>
      </c>
      <c r="B22" s="85" t="s">
        <v>48</v>
      </c>
      <c r="C22" s="93" t="s">
        <v>246</v>
      </c>
      <c r="H22" s="91">
        <v>1</v>
      </c>
      <c r="J22" s="91" t="s">
        <v>2843</v>
      </c>
      <c r="K22" s="95" t="s">
        <v>2839</v>
      </c>
      <c r="M22" s="94">
        <v>2</v>
      </c>
    </row>
    <row r="23" spans="1:13" x14ac:dyDescent="0.35">
      <c r="A23" s="85" t="s">
        <v>2367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2843</v>
      </c>
      <c r="M23" s="94">
        <v>2</v>
      </c>
    </row>
    <row r="24" spans="1:13" x14ac:dyDescent="0.35">
      <c r="A24" s="85" t="s">
        <v>2367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2367</v>
      </c>
      <c r="B25" s="85" t="s">
        <v>48</v>
      </c>
      <c r="C25" s="86" t="s">
        <v>2364</v>
      </c>
      <c r="M25" s="91">
        <v>1</v>
      </c>
    </row>
    <row r="26" spans="1:13" x14ac:dyDescent="0.35">
      <c r="A26" s="85" t="s">
        <v>2367</v>
      </c>
      <c r="B26" s="85" t="s">
        <v>48</v>
      </c>
      <c r="C26" s="86" t="s">
        <v>2382</v>
      </c>
      <c r="M26" s="94">
        <v>2</v>
      </c>
    </row>
    <row r="29" spans="1:13" hidden="1" x14ac:dyDescent="0.35">
      <c r="A29" s="85" t="s">
        <v>2844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2844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2844</v>
      </c>
      <c r="C31" s="86" t="s">
        <v>2845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2844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2844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2844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2844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2846</v>
      </c>
    </row>
    <row r="38" spans="1:13" x14ac:dyDescent="0.35">
      <c r="B38" s="85">
        <v>2</v>
      </c>
      <c r="C38" s="85" t="s">
        <v>2847</v>
      </c>
    </row>
    <row r="39" spans="1:13" x14ac:dyDescent="0.35">
      <c r="B39" s="85">
        <v>3</v>
      </c>
      <c r="C39" s="85" t="s">
        <v>2848</v>
      </c>
    </row>
    <row r="40" spans="1:13" x14ac:dyDescent="0.35">
      <c r="B40" s="85">
        <v>4</v>
      </c>
      <c r="C40" s="112" t="s">
        <v>2849</v>
      </c>
    </row>
    <row r="41" spans="1:13" x14ac:dyDescent="0.35">
      <c r="B41" s="87"/>
      <c r="C41" s="85" t="s">
        <v>2850</v>
      </c>
    </row>
    <row r="42" spans="1:13" ht="15.75" customHeight="1" x14ac:dyDescent="0.35">
      <c r="B42" s="85" t="s">
        <v>2851</v>
      </c>
      <c r="C42" s="104" t="s">
        <v>2852</v>
      </c>
    </row>
    <row r="43" spans="1:13" ht="15.75" customHeight="1" x14ac:dyDescent="0.35">
      <c r="B43" s="85" t="s">
        <v>1028</v>
      </c>
      <c r="C43" s="104" t="s">
        <v>2853</v>
      </c>
    </row>
    <row r="45" spans="1:13" ht="15.75" customHeight="1" x14ac:dyDescent="0.35">
      <c r="C45" s="105" t="s">
        <v>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2021-12-09T11:18:30Z</dcterms:modified>
</cp:coreProperties>
</file>