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BBF65AE2-5CA0-4DEC-AD0D-A45101E8FC29}" xr6:coauthVersionLast="47" xr6:coauthVersionMax="47" xr10:uidLastSave="{00000000-0000-0000-0000-000000000000}"/>
  <bookViews>
    <workbookView xWindow="-108" yWindow="-108" windowWidth="23256" windowHeight="13176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5" r:id="rId33"/>
    <pivotCache cacheId="6" r:id="rId34"/>
    <pivotCache cacheId="7" r:id="rId35"/>
    <pivotCache cacheId="8" r:id="rId36"/>
    <pivotCache cacheId="9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190" i="5" l="1"/>
  <c r="BG190" i="5" s="1"/>
  <c r="AW190" i="5"/>
  <c r="AV190" i="5"/>
  <c r="AU190" i="5"/>
  <c r="AT190" i="5"/>
  <c r="AS190" i="5"/>
  <c r="AR190" i="5"/>
  <c r="AJ190" i="5"/>
  <c r="AA190" i="5"/>
  <c r="AF46" i="43"/>
  <c r="AF45" i="43"/>
  <c r="AF44" i="43"/>
  <c r="AB47" i="43"/>
  <c r="AA47" i="43"/>
  <c r="Z47" i="43"/>
  <c r="Y47" i="43"/>
  <c r="X47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F47" i="43"/>
  <c r="E47" i="43"/>
  <c r="D47" i="43"/>
  <c r="J46" i="43"/>
  <c r="J45" i="43"/>
  <c r="J44" i="43"/>
  <c r="B13" i="33"/>
  <c r="AF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Y535" i="5"/>
  <c r="AY536" i="5"/>
  <c r="AY537" i="5"/>
  <c r="AY423" i="5"/>
  <c r="AJ35" i="43"/>
  <c r="AJ34" i="43"/>
  <c r="AJ33" i="43"/>
  <c r="AJ32" i="43"/>
  <c r="AJ31" i="43"/>
  <c r="AJ30" i="43"/>
  <c r="AJ29" i="43"/>
  <c r="AJ28" i="43"/>
  <c r="AJ27" i="43"/>
  <c r="AJ26" i="43"/>
  <c r="AJ36" i="43"/>
  <c r="AD37" i="43"/>
  <c r="P555" i="5"/>
  <c r="AV555" i="5" s="1"/>
  <c r="AA555" i="5"/>
  <c r="AJ555" i="5"/>
  <c r="AR555" i="5"/>
  <c r="AX555" i="5"/>
  <c r="BE555" i="5" s="1"/>
  <c r="P554" i="5"/>
  <c r="AV554" i="5" s="1"/>
  <c r="AA554" i="5"/>
  <c r="AJ554" i="5"/>
  <c r="AR554" i="5"/>
  <c r="AX554" i="5"/>
  <c r="BE554" i="5" s="1"/>
  <c r="BD190" i="5" l="1"/>
  <c r="BE190" i="5"/>
  <c r="BF190" i="5"/>
  <c r="AB37" i="43"/>
  <c r="AJ11" i="43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5" i="5"/>
  <c r="AU555" i="5"/>
  <c r="BD554" i="5"/>
  <c r="BD555" i="5"/>
  <c r="BG555" i="5"/>
  <c r="AT555" i="5"/>
  <c r="AU554" i="5"/>
  <c r="BF555" i="5"/>
  <c r="AS555" i="5"/>
  <c r="BG554" i="5"/>
  <c r="AT554" i="5"/>
  <c r="BF554" i="5"/>
  <c r="AS554" i="5"/>
  <c r="AW554" i="5"/>
  <c r="AX550" i="5" l="1"/>
  <c r="BG550" i="5" s="1"/>
  <c r="AW550" i="5"/>
  <c r="AV550" i="5"/>
  <c r="AU550" i="5"/>
  <c r="AT550" i="5"/>
  <c r="AS550" i="5"/>
  <c r="AR550" i="5"/>
  <c r="AJ550" i="5"/>
  <c r="AA550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2" i="5"/>
  <c r="BG552" i="5" s="1"/>
  <c r="AW552" i="5"/>
  <c r="AV552" i="5"/>
  <c r="AU552" i="5"/>
  <c r="AT552" i="5"/>
  <c r="AS552" i="5"/>
  <c r="AR552" i="5"/>
  <c r="AJ552" i="5"/>
  <c r="AA552" i="5"/>
  <c r="AX551" i="5"/>
  <c r="BD551" i="5" s="1"/>
  <c r="AW551" i="5"/>
  <c r="AV551" i="5"/>
  <c r="AU551" i="5"/>
  <c r="AT551" i="5"/>
  <c r="AS551" i="5"/>
  <c r="AR551" i="5"/>
  <c r="AJ551" i="5"/>
  <c r="AA551" i="5"/>
  <c r="V4" i="33"/>
  <c r="V5" i="33"/>
  <c r="X3" i="43"/>
  <c r="AY568" i="5"/>
  <c r="AY567" i="5"/>
  <c r="AY566" i="5"/>
  <c r="AY565" i="5"/>
  <c r="AY563" i="5"/>
  <c r="AY560" i="5"/>
  <c r="AY421" i="5"/>
  <c r="AY420" i="5"/>
  <c r="AY417" i="5"/>
  <c r="AY416" i="5"/>
  <c r="AY415" i="5"/>
  <c r="AY412" i="5"/>
  <c r="AY411" i="5"/>
  <c r="AY409" i="5"/>
  <c r="AY408" i="5"/>
  <c r="AY407" i="5"/>
  <c r="AY406" i="5"/>
  <c r="AY405" i="5"/>
  <c r="AY328" i="5"/>
  <c r="AY327" i="5"/>
  <c r="AY326" i="5"/>
  <c r="AY325" i="5"/>
  <c r="AY324" i="5"/>
  <c r="AY323" i="5"/>
  <c r="AX258" i="5"/>
  <c r="BG258" i="5" s="1"/>
  <c r="AR258" i="5"/>
  <c r="AJ258" i="5"/>
  <c r="AA258" i="5"/>
  <c r="P258" i="5"/>
  <c r="AT258" i="5" s="1"/>
  <c r="P546" i="5"/>
  <c r="AV546" i="5" s="1"/>
  <c r="AA546" i="5"/>
  <c r="AJ546" i="5"/>
  <c r="AR546" i="5"/>
  <c r="AX546" i="5"/>
  <c r="BE546" i="5" s="1"/>
  <c r="C47" i="35"/>
  <c r="BB571" i="5"/>
  <c r="BB572" i="5"/>
  <c r="AX130" i="5"/>
  <c r="BE130" i="5" s="1"/>
  <c r="E328" i="42"/>
  <c r="E329" i="42"/>
  <c r="AX259" i="5"/>
  <c r="BD259" i="5" s="1"/>
  <c r="P257" i="5"/>
  <c r="AW257" i="5" s="1"/>
  <c r="AA257" i="5"/>
  <c r="AJ257" i="5"/>
  <c r="AR257" i="5"/>
  <c r="AX257" i="5"/>
  <c r="BG257" i="5" s="1"/>
  <c r="P256" i="5"/>
  <c r="AW256" i="5" s="1"/>
  <c r="AA256" i="5"/>
  <c r="AJ256" i="5"/>
  <c r="AR256" i="5"/>
  <c r="AX256" i="5"/>
  <c r="BE256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50" i="5" l="1"/>
  <c r="BE550" i="5"/>
  <c r="BF550" i="5"/>
  <c r="J37" i="43"/>
  <c r="F37" i="43"/>
  <c r="BE551" i="5"/>
  <c r="BF551" i="5"/>
  <c r="BG551" i="5"/>
  <c r="BD552" i="5"/>
  <c r="BE552" i="5"/>
  <c r="BF552" i="5"/>
  <c r="AJ16" i="43"/>
  <c r="AU258" i="5"/>
  <c r="AV258" i="5"/>
  <c r="AW258" i="5"/>
  <c r="BD258" i="5"/>
  <c r="BE258" i="5"/>
  <c r="AS258" i="5"/>
  <c r="BF258" i="5"/>
  <c r="AU546" i="5"/>
  <c r="AW546" i="5"/>
  <c r="BD546" i="5"/>
  <c r="BG546" i="5"/>
  <c r="AT546" i="5"/>
  <c r="BF546" i="5"/>
  <c r="AS546" i="5"/>
  <c r="BG259" i="5"/>
  <c r="BG256" i="5"/>
  <c r="BG130" i="5"/>
  <c r="BF259" i="5"/>
  <c r="BD257" i="5"/>
  <c r="BF257" i="5"/>
  <c r="BD130" i="5"/>
  <c r="BF130" i="5"/>
  <c r="BE259" i="5"/>
  <c r="BE257" i="5"/>
  <c r="BD256" i="5"/>
  <c r="BF256" i="5"/>
  <c r="AV257" i="5"/>
  <c r="AU257" i="5"/>
  <c r="AT257" i="5"/>
  <c r="AV256" i="5"/>
  <c r="AS257" i="5"/>
  <c r="AT256" i="5"/>
  <c r="AU256" i="5"/>
  <c r="AS256" i="5"/>
  <c r="AX102" i="5"/>
  <c r="BG102" i="5" s="1"/>
  <c r="AW102" i="5"/>
  <c r="AV102" i="5"/>
  <c r="AU102" i="5"/>
  <c r="AT102" i="5"/>
  <c r="AS102" i="5"/>
  <c r="AR102" i="5"/>
  <c r="AJ102" i="5"/>
  <c r="AA102" i="5"/>
  <c r="AX272" i="5"/>
  <c r="BG272" i="5" s="1"/>
  <c r="AW272" i="5"/>
  <c r="AV272" i="5"/>
  <c r="AU272" i="5"/>
  <c r="AT272" i="5"/>
  <c r="AS272" i="5"/>
  <c r="AR272" i="5"/>
  <c r="AJ272" i="5"/>
  <c r="AA272" i="5"/>
  <c r="AA405" i="5"/>
  <c r="AV405" i="5"/>
  <c r="AR405" i="5"/>
  <c r="AU405" i="5"/>
  <c r="AW405" i="5"/>
  <c r="AX405" i="5"/>
  <c r="BG405" i="5" s="1"/>
  <c r="P408" i="5"/>
  <c r="AV408" i="5" s="1"/>
  <c r="AA408" i="5"/>
  <c r="AR408" i="5"/>
  <c r="AX408" i="5"/>
  <c r="BG408" i="5" s="1"/>
  <c r="P406" i="5"/>
  <c r="AV406" i="5" s="1"/>
  <c r="AA406" i="5"/>
  <c r="AR406" i="5"/>
  <c r="AX406" i="5"/>
  <c r="BG406" i="5" s="1"/>
  <c r="P407" i="5"/>
  <c r="AV407" i="5" s="1"/>
  <c r="AA407" i="5"/>
  <c r="AR407" i="5"/>
  <c r="AX407" i="5"/>
  <c r="BG407" i="5" s="1"/>
  <c r="P409" i="5"/>
  <c r="AV409" i="5" s="1"/>
  <c r="AA409" i="5"/>
  <c r="AR409" i="5"/>
  <c r="AX409" i="5"/>
  <c r="BG409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2" i="5"/>
  <c r="BG422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8" i="5"/>
  <c r="BG268" i="5" s="1"/>
  <c r="AX269" i="5"/>
  <c r="BG269" i="5" s="1"/>
  <c r="AX270" i="5"/>
  <c r="BG270" i="5" s="1"/>
  <c r="AX176" i="5"/>
  <c r="BG176" i="5" s="1"/>
  <c r="AX177" i="5"/>
  <c r="BG177" i="5" s="1"/>
  <c r="AX271" i="5"/>
  <c r="BG271" i="5" s="1"/>
  <c r="AX273" i="5"/>
  <c r="BG273" i="5" s="1"/>
  <c r="AX288" i="5"/>
  <c r="BG288" i="5" s="1"/>
  <c r="AX289" i="5"/>
  <c r="BG289" i="5" s="1"/>
  <c r="AX290" i="5"/>
  <c r="BG290" i="5" s="1"/>
  <c r="AX335" i="5"/>
  <c r="BG335" i="5" s="1"/>
  <c r="AX336" i="5"/>
  <c r="BG336" i="5" s="1"/>
  <c r="AX337" i="5"/>
  <c r="BG337" i="5" s="1"/>
  <c r="AX338" i="5"/>
  <c r="BG338" i="5" s="1"/>
  <c r="AX339" i="5"/>
  <c r="BG339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6" i="5"/>
  <c r="BG346" i="5" s="1"/>
  <c r="AX349" i="5"/>
  <c r="BG349" i="5" s="1"/>
  <c r="AX350" i="5"/>
  <c r="BG350" i="5" s="1"/>
  <c r="AX291" i="5"/>
  <c r="BG291" i="5" s="1"/>
  <c r="AX322" i="5"/>
  <c r="BG322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34" i="5"/>
  <c r="BG334" i="5" s="1"/>
  <c r="AX351" i="5"/>
  <c r="BG351" i="5" s="1"/>
  <c r="AX359" i="5"/>
  <c r="BG359" i="5" s="1"/>
  <c r="AX265" i="5"/>
  <c r="BG265" i="5" s="1"/>
  <c r="AX266" i="5"/>
  <c r="BG266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5" i="5"/>
  <c r="BG255" i="5" s="1"/>
  <c r="AX260" i="5"/>
  <c r="BG260" i="5" s="1"/>
  <c r="AX261" i="5"/>
  <c r="BG261" i="5" s="1"/>
  <c r="AX262" i="5"/>
  <c r="BG262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287" i="5"/>
  <c r="BG287" i="5" s="1"/>
  <c r="AX178" i="5"/>
  <c r="BG178" i="5" s="1"/>
  <c r="AX179" i="5"/>
  <c r="BG179" i="5" s="1"/>
  <c r="AX180" i="5"/>
  <c r="BG180" i="5" s="1"/>
  <c r="AX181" i="5"/>
  <c r="BG18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321" i="5"/>
  <c r="BG321" i="5" s="1"/>
  <c r="AX410" i="5"/>
  <c r="BG410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328" i="5"/>
  <c r="BG328" i="5" s="1"/>
  <c r="AX421" i="5"/>
  <c r="BG421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420" i="5"/>
  <c r="BG420" i="5" s="1"/>
  <c r="AX340" i="5"/>
  <c r="BG340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7" i="5"/>
  <c r="BG347" i="5" s="1"/>
  <c r="AX348" i="5"/>
  <c r="BG348" i="5" s="1"/>
  <c r="AX156" i="5"/>
  <c r="BG156" i="5" s="1"/>
  <c r="AX157" i="5"/>
  <c r="BG157" i="5" s="1"/>
  <c r="AX158" i="5"/>
  <c r="BG158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8" i="5"/>
  <c r="BG358" i="5" s="1"/>
  <c r="AX360" i="5"/>
  <c r="BG360" i="5" s="1"/>
  <c r="AX371" i="5"/>
  <c r="BG371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0" i="5"/>
  <c r="BG370" i="5" s="1"/>
  <c r="AX373" i="5"/>
  <c r="BG373" i="5" s="1"/>
  <c r="AX372" i="5"/>
  <c r="BG372" i="5" s="1"/>
  <c r="AX375" i="5"/>
  <c r="BG375" i="5" s="1"/>
  <c r="AX374" i="5"/>
  <c r="BG374" i="5" s="1"/>
  <c r="AX376" i="5"/>
  <c r="BG376" i="5" s="1"/>
  <c r="AX379" i="5"/>
  <c r="BG379" i="5" s="1"/>
  <c r="AX377" i="5"/>
  <c r="BG377" i="5" s="1"/>
  <c r="AX378" i="5"/>
  <c r="BG378" i="5" s="1"/>
  <c r="AX267" i="5"/>
  <c r="BG267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400" i="5"/>
  <c r="BG400" i="5" s="1"/>
  <c r="AX182" i="5"/>
  <c r="BG182" i="5" s="1"/>
  <c r="AX183" i="5"/>
  <c r="BG183" i="5" s="1"/>
  <c r="AX184" i="5"/>
  <c r="BG184" i="5" s="1"/>
  <c r="AX185" i="5"/>
  <c r="BG185" i="5" s="1"/>
  <c r="AX401" i="5"/>
  <c r="BG401" i="5" s="1"/>
  <c r="AX402" i="5"/>
  <c r="BG402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1" i="5"/>
  <c r="BG191" i="5" s="1"/>
  <c r="AX263" i="5"/>
  <c r="BG263" i="5" s="1"/>
  <c r="AX264" i="5"/>
  <c r="BG264" i="5" s="1"/>
  <c r="AX403" i="5"/>
  <c r="BG403" i="5" s="1"/>
  <c r="AX404" i="5"/>
  <c r="BG404" i="5" s="1"/>
  <c r="AX166" i="5"/>
  <c r="BG166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5" i="5"/>
  <c r="BG545" i="5" s="1"/>
  <c r="AX547" i="5"/>
  <c r="BG547" i="5" s="1"/>
  <c r="AX548" i="5"/>
  <c r="BG548" i="5" s="1"/>
  <c r="AX549" i="5"/>
  <c r="BG549" i="5" s="1"/>
  <c r="AX553" i="5"/>
  <c r="BG553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568" i="5"/>
  <c r="BG568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7" i="5"/>
  <c r="BF407" i="5"/>
  <c r="BE407" i="5"/>
  <c r="BD408" i="5"/>
  <c r="BF408" i="5"/>
  <c r="BE408" i="5"/>
  <c r="BD567" i="5"/>
  <c r="BF567" i="5"/>
  <c r="BE567" i="5"/>
  <c r="BD528" i="5"/>
  <c r="BF528" i="5"/>
  <c r="BE528" i="5"/>
  <c r="BD496" i="5"/>
  <c r="BF496" i="5"/>
  <c r="BE496" i="5"/>
  <c r="BD456" i="5"/>
  <c r="BF456" i="5"/>
  <c r="BE456" i="5"/>
  <c r="BD424" i="5"/>
  <c r="BF424" i="5"/>
  <c r="BE424" i="5"/>
  <c r="BD387" i="5"/>
  <c r="BE387" i="5"/>
  <c r="BF387" i="5"/>
  <c r="BD363" i="5"/>
  <c r="BF363" i="5"/>
  <c r="BE363" i="5"/>
  <c r="BD323" i="5"/>
  <c r="BE323" i="5"/>
  <c r="BF323" i="5"/>
  <c r="BD181" i="5"/>
  <c r="BF181" i="5"/>
  <c r="BE181" i="5"/>
  <c r="BD246" i="5"/>
  <c r="BF246" i="5"/>
  <c r="BE246" i="5"/>
  <c r="BD206" i="5"/>
  <c r="BF206" i="5"/>
  <c r="BE206" i="5"/>
  <c r="BD265" i="5"/>
  <c r="BF265" i="5"/>
  <c r="BE265" i="5"/>
  <c r="BD269" i="5"/>
  <c r="BF269" i="5"/>
  <c r="BE269" i="5"/>
  <c r="BD149" i="5"/>
  <c r="BF149" i="5"/>
  <c r="BE149" i="5"/>
  <c r="BD141" i="5"/>
  <c r="BF141" i="5"/>
  <c r="BE141" i="5"/>
  <c r="BD566" i="5"/>
  <c r="BF566" i="5"/>
  <c r="BE566" i="5"/>
  <c r="BD558" i="5"/>
  <c r="BF558" i="5"/>
  <c r="BE558" i="5"/>
  <c r="BD543" i="5"/>
  <c r="BF543" i="5"/>
  <c r="BE543" i="5"/>
  <c r="BD535" i="5"/>
  <c r="BF535" i="5"/>
  <c r="BE535" i="5"/>
  <c r="BD527" i="5"/>
  <c r="BF527" i="5"/>
  <c r="BE527" i="5"/>
  <c r="BD519" i="5"/>
  <c r="BF519" i="5"/>
  <c r="BE519" i="5"/>
  <c r="BD511" i="5"/>
  <c r="BF511" i="5"/>
  <c r="BE511" i="5"/>
  <c r="BD503" i="5"/>
  <c r="BF503" i="5"/>
  <c r="BE503" i="5"/>
  <c r="BD495" i="5"/>
  <c r="BF495" i="5"/>
  <c r="BE495" i="5"/>
  <c r="BD487" i="5"/>
  <c r="BF487" i="5"/>
  <c r="BE487" i="5"/>
  <c r="BD479" i="5"/>
  <c r="BF479" i="5"/>
  <c r="BE479" i="5"/>
  <c r="BD471" i="5"/>
  <c r="BF471" i="5"/>
  <c r="BE471" i="5"/>
  <c r="BD463" i="5"/>
  <c r="BF463" i="5"/>
  <c r="BE463" i="5"/>
  <c r="BD455" i="5"/>
  <c r="BF455" i="5"/>
  <c r="BE455" i="5"/>
  <c r="BD447" i="5"/>
  <c r="BF447" i="5"/>
  <c r="BE447" i="5"/>
  <c r="BD439" i="5"/>
  <c r="BF439" i="5"/>
  <c r="BE439" i="5"/>
  <c r="BD431" i="5"/>
  <c r="BF431" i="5"/>
  <c r="BE431" i="5"/>
  <c r="BD423" i="5"/>
  <c r="BF423" i="5"/>
  <c r="BE423" i="5"/>
  <c r="BD165" i="5"/>
  <c r="BF165" i="5"/>
  <c r="BE165" i="5"/>
  <c r="BD183" i="5"/>
  <c r="BF183" i="5"/>
  <c r="BE183" i="5"/>
  <c r="BD394" i="5"/>
  <c r="BF394" i="5"/>
  <c r="BE394" i="5"/>
  <c r="BD386" i="5"/>
  <c r="BF386" i="5"/>
  <c r="BE386" i="5"/>
  <c r="BD378" i="5"/>
  <c r="BF378" i="5"/>
  <c r="BE378" i="5"/>
  <c r="BD370" i="5"/>
  <c r="BF370" i="5"/>
  <c r="BE370" i="5"/>
  <c r="BD362" i="5"/>
  <c r="BF362" i="5"/>
  <c r="BE362" i="5"/>
  <c r="BD354" i="5"/>
  <c r="BF354" i="5"/>
  <c r="BE354" i="5"/>
  <c r="BD105" i="5"/>
  <c r="BE105" i="5"/>
  <c r="BF105" i="5"/>
  <c r="BD419" i="5"/>
  <c r="BF419" i="5"/>
  <c r="BE419" i="5"/>
  <c r="BD411" i="5"/>
  <c r="BF411" i="5"/>
  <c r="BE411" i="5"/>
  <c r="BD410" i="5"/>
  <c r="BF410" i="5"/>
  <c r="BE410" i="5"/>
  <c r="BD314" i="5"/>
  <c r="BF314" i="5"/>
  <c r="BE314" i="5"/>
  <c r="BD306" i="5"/>
  <c r="BF306" i="5"/>
  <c r="BE306" i="5"/>
  <c r="BD298" i="5"/>
  <c r="BF298" i="5"/>
  <c r="BE298" i="5"/>
  <c r="BD180" i="5"/>
  <c r="BF180" i="5"/>
  <c r="BE180" i="5"/>
  <c r="BD282" i="5"/>
  <c r="BF282" i="5"/>
  <c r="BE282" i="5"/>
  <c r="BD274" i="5"/>
  <c r="BF274" i="5"/>
  <c r="BE274" i="5"/>
  <c r="BD169" i="5"/>
  <c r="BF169" i="5"/>
  <c r="BE169" i="5"/>
  <c r="BD253" i="5"/>
  <c r="BF253" i="5"/>
  <c r="BE253" i="5"/>
  <c r="BD245" i="5"/>
  <c r="BF245" i="5"/>
  <c r="BE245" i="5"/>
  <c r="BD237" i="5"/>
  <c r="BF237" i="5"/>
  <c r="BE237" i="5"/>
  <c r="BD229" i="5"/>
  <c r="BF229" i="5"/>
  <c r="BE229" i="5"/>
  <c r="BD221" i="5"/>
  <c r="BF221" i="5"/>
  <c r="BE221" i="5"/>
  <c r="BD213" i="5"/>
  <c r="BF213" i="5"/>
  <c r="BE213" i="5"/>
  <c r="BD205" i="5"/>
  <c r="BF205" i="5"/>
  <c r="BE205" i="5"/>
  <c r="BD197" i="5"/>
  <c r="BF197" i="5"/>
  <c r="BE197" i="5"/>
  <c r="BD359" i="5"/>
  <c r="BF359" i="5"/>
  <c r="BE359" i="5"/>
  <c r="BD322" i="5"/>
  <c r="BF322" i="5"/>
  <c r="BE322" i="5"/>
  <c r="BD342" i="5"/>
  <c r="BF342" i="5"/>
  <c r="BE342" i="5"/>
  <c r="BD289" i="5"/>
  <c r="BF289" i="5"/>
  <c r="BE289" i="5"/>
  <c r="BD268" i="5"/>
  <c r="BF268" i="5"/>
  <c r="BE268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166" i="5"/>
  <c r="BF166" i="5"/>
  <c r="BE166" i="5"/>
  <c r="BD188" i="5"/>
  <c r="BF188" i="5"/>
  <c r="BE188" i="5"/>
  <c r="BD182" i="5"/>
  <c r="BF182" i="5"/>
  <c r="BE182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64" i="5"/>
  <c r="BE64" i="5"/>
  <c r="BF64" i="5"/>
  <c r="BD418" i="5"/>
  <c r="BF418" i="5"/>
  <c r="BE418" i="5"/>
  <c r="BD421" i="5"/>
  <c r="BF421" i="5"/>
  <c r="BE421" i="5"/>
  <c r="BD321" i="5"/>
  <c r="BF321" i="5"/>
  <c r="BE321" i="5"/>
  <c r="BD313" i="5"/>
  <c r="BF313" i="5"/>
  <c r="BE313" i="5"/>
  <c r="BD305" i="5"/>
  <c r="BF305" i="5"/>
  <c r="BE305" i="5"/>
  <c r="BD297" i="5"/>
  <c r="BF297" i="5"/>
  <c r="BE297" i="5"/>
  <c r="BD179" i="5"/>
  <c r="BF179" i="5"/>
  <c r="BE179" i="5"/>
  <c r="BD281" i="5"/>
  <c r="BF281" i="5"/>
  <c r="BE281" i="5"/>
  <c r="BD164" i="5"/>
  <c r="BF164" i="5"/>
  <c r="BE164" i="5"/>
  <c r="BD168" i="5"/>
  <c r="BF168" i="5"/>
  <c r="BE168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1" i="5"/>
  <c r="BF351" i="5"/>
  <c r="BE351" i="5"/>
  <c r="BD291" i="5"/>
  <c r="BF291" i="5"/>
  <c r="BE291" i="5"/>
  <c r="BD341" i="5"/>
  <c r="BF341" i="5"/>
  <c r="BE341" i="5"/>
  <c r="BD288" i="5"/>
  <c r="BF288" i="5"/>
  <c r="BE288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2" i="5"/>
  <c r="BF422" i="5"/>
  <c r="BE422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2" i="5"/>
  <c r="BF272" i="5"/>
  <c r="BE272" i="5"/>
  <c r="BD544" i="5"/>
  <c r="BF544" i="5"/>
  <c r="BE544" i="5"/>
  <c r="BD520" i="5"/>
  <c r="BF520" i="5"/>
  <c r="BE520" i="5"/>
  <c r="BD488" i="5"/>
  <c r="BF488" i="5"/>
  <c r="BE488" i="5"/>
  <c r="BD448" i="5"/>
  <c r="BF448" i="5"/>
  <c r="BE448" i="5"/>
  <c r="BD395" i="5"/>
  <c r="BF395" i="5"/>
  <c r="BE395" i="5"/>
  <c r="BD420" i="5"/>
  <c r="BF420" i="5"/>
  <c r="BE420" i="5"/>
  <c r="BD299" i="5"/>
  <c r="BF299" i="5"/>
  <c r="BE299" i="5"/>
  <c r="BD254" i="5"/>
  <c r="BF254" i="5"/>
  <c r="BE254" i="5"/>
  <c r="BD214" i="5"/>
  <c r="BF214" i="5"/>
  <c r="BE214" i="5"/>
  <c r="BD290" i="5"/>
  <c r="BF290" i="5"/>
  <c r="BE290" i="5"/>
  <c r="BD541" i="5"/>
  <c r="BF541" i="5"/>
  <c r="BE541" i="5"/>
  <c r="BD509" i="5"/>
  <c r="BF509" i="5"/>
  <c r="BE509" i="5"/>
  <c r="BD485" i="5"/>
  <c r="BF485" i="5"/>
  <c r="BE485" i="5"/>
  <c r="BD453" i="5"/>
  <c r="BF453" i="5"/>
  <c r="BE453" i="5"/>
  <c r="BD404" i="5"/>
  <c r="BF404" i="5"/>
  <c r="BE404" i="5"/>
  <c r="BD384" i="5"/>
  <c r="BF384" i="5"/>
  <c r="BE384" i="5"/>
  <c r="BD352" i="5"/>
  <c r="BF352" i="5"/>
  <c r="BE352" i="5"/>
  <c r="BD320" i="5"/>
  <c r="BF320" i="5"/>
  <c r="BE320" i="5"/>
  <c r="BD296" i="5"/>
  <c r="BF296" i="5"/>
  <c r="BE296" i="5"/>
  <c r="BD175" i="5"/>
  <c r="BF175" i="5"/>
  <c r="BE175" i="5"/>
  <c r="BD235" i="5"/>
  <c r="BF235" i="5"/>
  <c r="BE235" i="5"/>
  <c r="BD203" i="5"/>
  <c r="BF203" i="5"/>
  <c r="BE203" i="5"/>
  <c r="BD350" i="5"/>
  <c r="BF350" i="5"/>
  <c r="BE350" i="5"/>
  <c r="BD154" i="5"/>
  <c r="BF154" i="5"/>
  <c r="BE154" i="5"/>
  <c r="BD549" i="5"/>
  <c r="BF549" i="5"/>
  <c r="BE549" i="5"/>
  <c r="BD524" i="5"/>
  <c r="BF524" i="5"/>
  <c r="BE524" i="5"/>
  <c r="BD500" i="5"/>
  <c r="BF500" i="5"/>
  <c r="BE500" i="5"/>
  <c r="BD444" i="5"/>
  <c r="BF444" i="5"/>
  <c r="BE444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6" i="5"/>
  <c r="BF536" i="5"/>
  <c r="BE536" i="5"/>
  <c r="BD480" i="5"/>
  <c r="BF480" i="5"/>
  <c r="BE480" i="5"/>
  <c r="BD440" i="5"/>
  <c r="BF440" i="5"/>
  <c r="BE440" i="5"/>
  <c r="BD184" i="5"/>
  <c r="BF184" i="5"/>
  <c r="BE184" i="5"/>
  <c r="BD355" i="5"/>
  <c r="BF355" i="5"/>
  <c r="BE355" i="5"/>
  <c r="BD315" i="5"/>
  <c r="BE315" i="5"/>
  <c r="BF315" i="5"/>
  <c r="BD283" i="5"/>
  <c r="BF283" i="5"/>
  <c r="BE283" i="5"/>
  <c r="BD238" i="5"/>
  <c r="BF238" i="5"/>
  <c r="BE238" i="5"/>
  <c r="BD198" i="5"/>
  <c r="BF198" i="5"/>
  <c r="BE198" i="5"/>
  <c r="BD564" i="5"/>
  <c r="BF564" i="5"/>
  <c r="BE564" i="5"/>
  <c r="BD525" i="5"/>
  <c r="BF525" i="5"/>
  <c r="BE525" i="5"/>
  <c r="BD493" i="5"/>
  <c r="BF493" i="5"/>
  <c r="BE493" i="5"/>
  <c r="BD461" i="5"/>
  <c r="BF461" i="5"/>
  <c r="BE461" i="5"/>
  <c r="BD429" i="5"/>
  <c r="BF429" i="5"/>
  <c r="BE429" i="5"/>
  <c r="BD400" i="5"/>
  <c r="BF400" i="5"/>
  <c r="BE400" i="5"/>
  <c r="BD368" i="5"/>
  <c r="BF368" i="5"/>
  <c r="BE368" i="5"/>
  <c r="BD162" i="5"/>
  <c r="BF162" i="5"/>
  <c r="BE162" i="5"/>
  <c r="BD312" i="5"/>
  <c r="BF312" i="5"/>
  <c r="BE312" i="5"/>
  <c r="BD178" i="5"/>
  <c r="BF178" i="5"/>
  <c r="BE178" i="5"/>
  <c r="BD167" i="5"/>
  <c r="BF167" i="5"/>
  <c r="BE167" i="5"/>
  <c r="BD243" i="5"/>
  <c r="BF243" i="5"/>
  <c r="BE243" i="5"/>
  <c r="BD219" i="5"/>
  <c r="BF219" i="5"/>
  <c r="BE219" i="5"/>
  <c r="BD195" i="5"/>
  <c r="BF195" i="5"/>
  <c r="BE195" i="5"/>
  <c r="BD339" i="5"/>
  <c r="BF339" i="5"/>
  <c r="BE339" i="5"/>
  <c r="BD146" i="5"/>
  <c r="BF146" i="5"/>
  <c r="BE146" i="5"/>
  <c r="BD540" i="5"/>
  <c r="BF540" i="5"/>
  <c r="BE540" i="5"/>
  <c r="BD508" i="5"/>
  <c r="BF508" i="5"/>
  <c r="BE508" i="5"/>
  <c r="BD484" i="5"/>
  <c r="BF484" i="5"/>
  <c r="BE484" i="5"/>
  <c r="BD468" i="5"/>
  <c r="BF468" i="5"/>
  <c r="BE468" i="5"/>
  <c r="BD452" i="5"/>
  <c r="BF452" i="5"/>
  <c r="BE452" i="5"/>
  <c r="BD428" i="5"/>
  <c r="BF428" i="5"/>
  <c r="BE428" i="5"/>
  <c r="BD186" i="5"/>
  <c r="BF186" i="5"/>
  <c r="BE186" i="5"/>
  <c r="BD399" i="5"/>
  <c r="BF399" i="5"/>
  <c r="BE399" i="5"/>
  <c r="BD391" i="5"/>
  <c r="BF391" i="5"/>
  <c r="BE391" i="5"/>
  <c r="BD383" i="5"/>
  <c r="BF383" i="5"/>
  <c r="BE383" i="5"/>
  <c r="BD376" i="5"/>
  <c r="BF376" i="5"/>
  <c r="BE376" i="5"/>
  <c r="BD367" i="5"/>
  <c r="BF367" i="5"/>
  <c r="BE367" i="5"/>
  <c r="BD360" i="5"/>
  <c r="BF360" i="5"/>
  <c r="BE360" i="5"/>
  <c r="BD158" i="5"/>
  <c r="BF158" i="5"/>
  <c r="BE158" i="5"/>
  <c r="BD161" i="5"/>
  <c r="BF161" i="5"/>
  <c r="BE161" i="5"/>
  <c r="BD416" i="5"/>
  <c r="BF416" i="5"/>
  <c r="BE416" i="5"/>
  <c r="BD327" i="5"/>
  <c r="BF327" i="5"/>
  <c r="BE327" i="5"/>
  <c r="BD319" i="5"/>
  <c r="BF319" i="5"/>
  <c r="BE319" i="5"/>
  <c r="BD311" i="5"/>
  <c r="BF311" i="5"/>
  <c r="BE311" i="5"/>
  <c r="BD303" i="5"/>
  <c r="BF303" i="5"/>
  <c r="BE303" i="5"/>
  <c r="BD295" i="5"/>
  <c r="BF295" i="5"/>
  <c r="BE295" i="5"/>
  <c r="BD287" i="5"/>
  <c r="BF287" i="5"/>
  <c r="BE287" i="5"/>
  <c r="BD279" i="5"/>
  <c r="BF279" i="5"/>
  <c r="BE279" i="5"/>
  <c r="BD174" i="5"/>
  <c r="BF174" i="5"/>
  <c r="BE174" i="5"/>
  <c r="BD262" i="5"/>
  <c r="BF262" i="5"/>
  <c r="BE262" i="5"/>
  <c r="BD250" i="5"/>
  <c r="BE250" i="5"/>
  <c r="BF250" i="5"/>
  <c r="BD242" i="5"/>
  <c r="BF242" i="5"/>
  <c r="BE242" i="5"/>
  <c r="BD234" i="5"/>
  <c r="BF234" i="5"/>
  <c r="BE234" i="5"/>
  <c r="BD226" i="5"/>
  <c r="BF226" i="5"/>
  <c r="BE226" i="5"/>
  <c r="BD218" i="5"/>
  <c r="BF218" i="5"/>
  <c r="BE218" i="5"/>
  <c r="BD210" i="5"/>
  <c r="BF210" i="5"/>
  <c r="BE210" i="5"/>
  <c r="BD202" i="5"/>
  <c r="BF202" i="5"/>
  <c r="BE202" i="5"/>
  <c r="BD194" i="5"/>
  <c r="BE194" i="5"/>
  <c r="BF194" i="5"/>
  <c r="BD333" i="5"/>
  <c r="BF333" i="5"/>
  <c r="BE333" i="5"/>
  <c r="BD349" i="5"/>
  <c r="BF349" i="5"/>
  <c r="BE349" i="5"/>
  <c r="BD338" i="5"/>
  <c r="BF338" i="5"/>
  <c r="BE338" i="5"/>
  <c r="BD271" i="5"/>
  <c r="BF271" i="5"/>
  <c r="BE271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2" i="5"/>
  <c r="BF562" i="5"/>
  <c r="BE562" i="5"/>
  <c r="BD548" i="5"/>
  <c r="BF548" i="5"/>
  <c r="BE548" i="5"/>
  <c r="BD539" i="5"/>
  <c r="BF539" i="5"/>
  <c r="BE539" i="5"/>
  <c r="BD531" i="5"/>
  <c r="BF531" i="5"/>
  <c r="BE531" i="5"/>
  <c r="BD523" i="5"/>
  <c r="BF523" i="5"/>
  <c r="BE523" i="5"/>
  <c r="BD515" i="5"/>
  <c r="BE515" i="5"/>
  <c r="BF515" i="5"/>
  <c r="BD507" i="5"/>
  <c r="BE507" i="5"/>
  <c r="BF507" i="5"/>
  <c r="BD499" i="5"/>
  <c r="BF499" i="5"/>
  <c r="BE499" i="5"/>
  <c r="BD491" i="5"/>
  <c r="BF491" i="5"/>
  <c r="BE491" i="5"/>
  <c r="BD483" i="5"/>
  <c r="BF483" i="5"/>
  <c r="BE483" i="5"/>
  <c r="BD475" i="5"/>
  <c r="BF475" i="5"/>
  <c r="BE475" i="5"/>
  <c r="BD467" i="5"/>
  <c r="BF467" i="5"/>
  <c r="BE467" i="5"/>
  <c r="BD459" i="5"/>
  <c r="BF459" i="5"/>
  <c r="BE459" i="5"/>
  <c r="BD451" i="5"/>
  <c r="BE451" i="5"/>
  <c r="BF451" i="5"/>
  <c r="BD443" i="5"/>
  <c r="BE443" i="5"/>
  <c r="BF443" i="5"/>
  <c r="BD435" i="5"/>
  <c r="BF435" i="5"/>
  <c r="BE435" i="5"/>
  <c r="BD427" i="5"/>
  <c r="BF427" i="5"/>
  <c r="BE427" i="5"/>
  <c r="BD264" i="5"/>
  <c r="BF264" i="5"/>
  <c r="BE264" i="5"/>
  <c r="BD402" i="5"/>
  <c r="BF402" i="5"/>
  <c r="BE402" i="5"/>
  <c r="BD398" i="5"/>
  <c r="BF398" i="5"/>
  <c r="BE398" i="5"/>
  <c r="BD390" i="5"/>
  <c r="BF390" i="5"/>
  <c r="BE390" i="5"/>
  <c r="BD382" i="5"/>
  <c r="BF382" i="5"/>
  <c r="BE382" i="5"/>
  <c r="BD374" i="5"/>
  <c r="BF374" i="5"/>
  <c r="BE374" i="5"/>
  <c r="BD366" i="5"/>
  <c r="BF366" i="5"/>
  <c r="BE366" i="5"/>
  <c r="BD358" i="5"/>
  <c r="BF358" i="5"/>
  <c r="BE358" i="5"/>
  <c r="BD157" i="5"/>
  <c r="BF157" i="5"/>
  <c r="BE157" i="5"/>
  <c r="BD160" i="5"/>
  <c r="BF160" i="5"/>
  <c r="BE160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3" i="5"/>
  <c r="BF173" i="5"/>
  <c r="BE173" i="5"/>
  <c r="BD261" i="5"/>
  <c r="BF261" i="5"/>
  <c r="BE261" i="5"/>
  <c r="BD249" i="5"/>
  <c r="BF249" i="5"/>
  <c r="BE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F193" i="5"/>
  <c r="BE193" i="5"/>
  <c r="BD332" i="5"/>
  <c r="BF332" i="5"/>
  <c r="BE332" i="5"/>
  <c r="BD346" i="5"/>
  <c r="BF346" i="5"/>
  <c r="BE346" i="5"/>
  <c r="BD337" i="5"/>
  <c r="BF337" i="5"/>
  <c r="BE337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9" i="5"/>
  <c r="BF409" i="5"/>
  <c r="BE409" i="5"/>
  <c r="BD406" i="5"/>
  <c r="BF406" i="5"/>
  <c r="BE406" i="5"/>
  <c r="BD405" i="5"/>
  <c r="BF405" i="5"/>
  <c r="BE405" i="5"/>
  <c r="BD504" i="5"/>
  <c r="BF504" i="5"/>
  <c r="BE504" i="5"/>
  <c r="BD464" i="5"/>
  <c r="BF464" i="5"/>
  <c r="BE464" i="5"/>
  <c r="BD189" i="5"/>
  <c r="BF189" i="5"/>
  <c r="BE189" i="5"/>
  <c r="BD373" i="5"/>
  <c r="BF373" i="5"/>
  <c r="BE373" i="5"/>
  <c r="BD412" i="5"/>
  <c r="BF412" i="5"/>
  <c r="BE412" i="5"/>
  <c r="BD275" i="5"/>
  <c r="BF275" i="5"/>
  <c r="BE275" i="5"/>
  <c r="BD230" i="5"/>
  <c r="BF230" i="5"/>
  <c r="BE230" i="5"/>
  <c r="BD343" i="5"/>
  <c r="BF343" i="5"/>
  <c r="BE343" i="5"/>
  <c r="BD533" i="5"/>
  <c r="BF533" i="5"/>
  <c r="BE533" i="5"/>
  <c r="BD501" i="5"/>
  <c r="BF501" i="5"/>
  <c r="BE501" i="5"/>
  <c r="BD469" i="5"/>
  <c r="BF469" i="5"/>
  <c r="BE469" i="5"/>
  <c r="BD437" i="5"/>
  <c r="BF437" i="5"/>
  <c r="BE437" i="5"/>
  <c r="BD392" i="5"/>
  <c r="BF392" i="5"/>
  <c r="BE392" i="5"/>
  <c r="BD417" i="5"/>
  <c r="BF417" i="5"/>
  <c r="BE417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9" i="5"/>
  <c r="BF559" i="5"/>
  <c r="BE559" i="5"/>
  <c r="BD512" i="5"/>
  <c r="BF512" i="5"/>
  <c r="BE512" i="5"/>
  <c r="BD472" i="5"/>
  <c r="BF472" i="5"/>
  <c r="BE472" i="5"/>
  <c r="BD432" i="5"/>
  <c r="BF432" i="5"/>
  <c r="BE432" i="5"/>
  <c r="BD267" i="5"/>
  <c r="BF267" i="5"/>
  <c r="BE267" i="5"/>
  <c r="BD347" i="5"/>
  <c r="BF347" i="5"/>
  <c r="BE347" i="5"/>
  <c r="BD307" i="5"/>
  <c r="BF307" i="5"/>
  <c r="BE307" i="5"/>
  <c r="BD170" i="5"/>
  <c r="BF170" i="5"/>
  <c r="BE170" i="5"/>
  <c r="BD222" i="5"/>
  <c r="BF222" i="5"/>
  <c r="BE222" i="5"/>
  <c r="BD329" i="5"/>
  <c r="BF329" i="5"/>
  <c r="BE329" i="5"/>
  <c r="BD553" i="5"/>
  <c r="BF553" i="5"/>
  <c r="BE553" i="5"/>
  <c r="BD517" i="5"/>
  <c r="BF517" i="5"/>
  <c r="BE517" i="5"/>
  <c r="BD477" i="5"/>
  <c r="BF477" i="5"/>
  <c r="BE477" i="5"/>
  <c r="BD445" i="5"/>
  <c r="BF445" i="5"/>
  <c r="BE445" i="5"/>
  <c r="BD187" i="5"/>
  <c r="BF187" i="5"/>
  <c r="BE187" i="5"/>
  <c r="BD379" i="5"/>
  <c r="BE379" i="5"/>
  <c r="BF379" i="5"/>
  <c r="BD371" i="5"/>
  <c r="BF371" i="5"/>
  <c r="BE371" i="5"/>
  <c r="BD328" i="5"/>
  <c r="BF328" i="5"/>
  <c r="BE328" i="5"/>
  <c r="BD304" i="5"/>
  <c r="BF304" i="5"/>
  <c r="BE304" i="5"/>
  <c r="BD280" i="5"/>
  <c r="BF280" i="5"/>
  <c r="BE280" i="5"/>
  <c r="BD251" i="5"/>
  <c r="BF251" i="5"/>
  <c r="BE251" i="5"/>
  <c r="BD227" i="5"/>
  <c r="BF227" i="5"/>
  <c r="BE227" i="5"/>
  <c r="BD211" i="5"/>
  <c r="BF211" i="5"/>
  <c r="BE211" i="5"/>
  <c r="BD334" i="5"/>
  <c r="BF334" i="5"/>
  <c r="BE334" i="5"/>
  <c r="BD273" i="5"/>
  <c r="BF273" i="5"/>
  <c r="BE273" i="5"/>
  <c r="BD563" i="5"/>
  <c r="BF563" i="5"/>
  <c r="BE563" i="5"/>
  <c r="BD532" i="5"/>
  <c r="BF532" i="5"/>
  <c r="BE532" i="5"/>
  <c r="BD516" i="5"/>
  <c r="BF516" i="5"/>
  <c r="BE516" i="5"/>
  <c r="BD492" i="5"/>
  <c r="BF492" i="5"/>
  <c r="BE492" i="5"/>
  <c r="BD476" i="5"/>
  <c r="BF476" i="5"/>
  <c r="BE476" i="5"/>
  <c r="BD460" i="5"/>
  <c r="BF460" i="5"/>
  <c r="BE460" i="5"/>
  <c r="BD436" i="5"/>
  <c r="BF436" i="5"/>
  <c r="BE436" i="5"/>
  <c r="BD403" i="5"/>
  <c r="BF403" i="5"/>
  <c r="BE403" i="5"/>
  <c r="BD2" i="5"/>
  <c r="BF2" i="5"/>
  <c r="BE2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F514" i="5"/>
  <c r="BE514" i="5"/>
  <c r="BD506" i="5"/>
  <c r="BF506" i="5"/>
  <c r="BE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F450" i="5"/>
  <c r="BE450" i="5"/>
  <c r="BD442" i="5"/>
  <c r="BF442" i="5"/>
  <c r="BE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5" i="5"/>
  <c r="BF375" i="5"/>
  <c r="BE375" i="5"/>
  <c r="BD365" i="5"/>
  <c r="BF365" i="5"/>
  <c r="BE365" i="5"/>
  <c r="BD357" i="5"/>
  <c r="BF357" i="5"/>
  <c r="BE357" i="5"/>
  <c r="BD156" i="5"/>
  <c r="BF156" i="5"/>
  <c r="BE156" i="5"/>
  <c r="BD159" i="5"/>
  <c r="BF159" i="5"/>
  <c r="BE159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2" i="5"/>
  <c r="BF172" i="5"/>
  <c r="BE172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6" i="5"/>
  <c r="BF176" i="5"/>
  <c r="BE176" i="5"/>
  <c r="BD151" i="5"/>
  <c r="BF151" i="5"/>
  <c r="BE151" i="5"/>
  <c r="BD143" i="5"/>
  <c r="BF143" i="5"/>
  <c r="BE143" i="5"/>
  <c r="BD568" i="5"/>
  <c r="BF568" i="5"/>
  <c r="BE568" i="5"/>
  <c r="BD560" i="5"/>
  <c r="BF560" i="5"/>
  <c r="BE560" i="5"/>
  <c r="BD545" i="5"/>
  <c r="BF545" i="5"/>
  <c r="BE545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191" i="5"/>
  <c r="BF191" i="5"/>
  <c r="BE191" i="5"/>
  <c r="BD185" i="5"/>
  <c r="BE185" i="5"/>
  <c r="BF185" i="5"/>
  <c r="BD396" i="5"/>
  <c r="BF396" i="5"/>
  <c r="BE396" i="5"/>
  <c r="BD388" i="5"/>
  <c r="BF388" i="5"/>
  <c r="BE388" i="5"/>
  <c r="BD380" i="5"/>
  <c r="BF380" i="5"/>
  <c r="BE380" i="5"/>
  <c r="BD372" i="5"/>
  <c r="BF372" i="5"/>
  <c r="BE372" i="5"/>
  <c r="BD364" i="5"/>
  <c r="BF364" i="5"/>
  <c r="BE364" i="5"/>
  <c r="BD356" i="5"/>
  <c r="BF356" i="5"/>
  <c r="BE356" i="5"/>
  <c r="BD348" i="5"/>
  <c r="BF348" i="5"/>
  <c r="BE348" i="5"/>
  <c r="BD340" i="5"/>
  <c r="BF340" i="5"/>
  <c r="BE340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1" i="5"/>
  <c r="BF171" i="5"/>
  <c r="BE171" i="5"/>
  <c r="BD255" i="5"/>
  <c r="BF255" i="5"/>
  <c r="BE255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266" i="5"/>
  <c r="BF266" i="5"/>
  <c r="BE266" i="5"/>
  <c r="BD330" i="5"/>
  <c r="BF330" i="5"/>
  <c r="BE330" i="5"/>
  <c r="BD344" i="5"/>
  <c r="BF344" i="5"/>
  <c r="BE344" i="5"/>
  <c r="BD335" i="5"/>
  <c r="BF335" i="5"/>
  <c r="BE335" i="5"/>
  <c r="BD270" i="5"/>
  <c r="BF270" i="5"/>
  <c r="BE270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7" i="5"/>
  <c r="AJ409" i="5"/>
  <c r="AJ408" i="5"/>
  <c r="AJ406" i="5"/>
  <c r="AT405" i="5"/>
  <c r="AS405" i="5"/>
  <c r="AU406" i="5"/>
  <c r="AT406" i="5"/>
  <c r="AU408" i="5"/>
  <c r="AT408" i="5"/>
  <c r="AS408" i="5"/>
  <c r="AW406" i="5"/>
  <c r="AW409" i="5"/>
  <c r="AS406" i="5"/>
  <c r="AW408" i="5"/>
  <c r="AU407" i="5"/>
  <c r="AT407" i="5"/>
  <c r="AS407" i="5"/>
  <c r="AU409" i="5"/>
  <c r="AT409" i="5"/>
  <c r="AW407" i="5"/>
  <c r="AS409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70" i="5" l="1"/>
  <c r="BG571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70" i="5"/>
  <c r="BF570" i="5"/>
  <c r="BF571" i="5" s="1"/>
  <c r="BD570" i="5"/>
  <c r="BD572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1" i="5"/>
  <c r="BE572" i="5"/>
  <c r="BH570" i="5"/>
  <c r="BD571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1" i="5"/>
  <c r="P237" i="5"/>
  <c r="AU237" i="5" s="1"/>
  <c r="AA237" i="5"/>
  <c r="AR237" i="5"/>
  <c r="AU192" i="5"/>
  <c r="AR192" i="5"/>
  <c r="AT192" i="5"/>
  <c r="AW192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7" i="5"/>
  <c r="AA327" i="5"/>
  <c r="AJ327" i="5"/>
  <c r="AR327" i="5"/>
  <c r="AU263" i="5"/>
  <c r="AT264" i="5"/>
  <c r="AJ263" i="5"/>
  <c r="AJ264" i="5"/>
  <c r="AR263" i="5"/>
  <c r="AR264" i="5"/>
  <c r="AS263" i="5"/>
  <c r="AT263" i="5"/>
  <c r="AU264" i="5"/>
  <c r="AW263" i="5"/>
  <c r="AW304" i="5"/>
  <c r="AV304" i="5"/>
  <c r="AU304" i="5"/>
  <c r="AT304" i="5"/>
  <c r="AS304" i="5"/>
  <c r="AR304" i="5"/>
  <c r="AJ304" i="5"/>
  <c r="AA304" i="5"/>
  <c r="AX23" i="6"/>
  <c r="AW23" i="6"/>
  <c r="AV23" i="6"/>
  <c r="AU23" i="6"/>
  <c r="AT23" i="6"/>
  <c r="AS23" i="6"/>
  <c r="AR23" i="6"/>
  <c r="AH23" i="6"/>
  <c r="Y23" i="6"/>
  <c r="AU568" i="5"/>
  <c r="AA568" i="5"/>
  <c r="AJ568" i="5"/>
  <c r="AR568" i="5"/>
  <c r="AU567" i="5"/>
  <c r="AA567" i="5"/>
  <c r="AJ567" i="5"/>
  <c r="AR567" i="5"/>
  <c r="AT566" i="5"/>
  <c r="AA566" i="5"/>
  <c r="AJ566" i="5"/>
  <c r="AR566" i="5"/>
  <c r="AS565" i="5"/>
  <c r="AA565" i="5"/>
  <c r="AJ565" i="5"/>
  <c r="AR565" i="5"/>
  <c r="C38" i="35" l="1"/>
  <c r="AJ237" i="5"/>
  <c r="AV237" i="5"/>
  <c r="AT237" i="5"/>
  <c r="AW237" i="5"/>
  <c r="AS237" i="5"/>
  <c r="AS192" i="5"/>
  <c r="AV192" i="5"/>
  <c r="AT188" i="5"/>
  <c r="AW188" i="5"/>
  <c r="AS188" i="5"/>
  <c r="C23" i="35"/>
  <c r="C48" i="35"/>
  <c r="C9" i="35"/>
  <c r="C17" i="35"/>
  <c r="C51" i="35"/>
  <c r="C31" i="35"/>
  <c r="AT327" i="5"/>
  <c r="AS327" i="5"/>
  <c r="AW327" i="5"/>
  <c r="AV327" i="5"/>
  <c r="AS264" i="5"/>
  <c r="AW264" i="5"/>
  <c r="AV264" i="5"/>
  <c r="AV263" i="5"/>
  <c r="AT568" i="5"/>
  <c r="AS568" i="5"/>
  <c r="AW568" i="5"/>
  <c r="AV568" i="5"/>
  <c r="AT567" i="5"/>
  <c r="AS567" i="5"/>
  <c r="AW567" i="5"/>
  <c r="AV567" i="5"/>
  <c r="AS566" i="5"/>
  <c r="AW566" i="5"/>
  <c r="AV566" i="5"/>
  <c r="AU566" i="5"/>
  <c r="AW565" i="5"/>
  <c r="AV565" i="5"/>
  <c r="AU565" i="5"/>
  <c r="AT565" i="5"/>
  <c r="AW414" i="5"/>
  <c r="AV414" i="5"/>
  <c r="AU414" i="5"/>
  <c r="AT414" i="5"/>
  <c r="AS414" i="5"/>
  <c r="AR414" i="5"/>
  <c r="AJ414" i="5"/>
  <c r="AA414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2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9" i="5"/>
  <c r="AR404" i="5"/>
  <c r="AR350" i="5"/>
  <c r="AR176" i="5"/>
  <c r="AR177" i="5"/>
  <c r="AR271" i="5"/>
  <c r="AR330" i="5"/>
  <c r="AR268" i="5"/>
  <c r="AR291" i="5"/>
  <c r="AR341" i="5"/>
  <c r="AR375" i="5"/>
  <c r="AR342" i="5"/>
  <c r="AR376" i="5"/>
  <c r="AR270" i="5"/>
  <c r="AR329" i="5"/>
  <c r="AR289" i="5"/>
  <c r="AR333" i="5"/>
  <c r="AR339" i="5"/>
  <c r="AR373" i="5"/>
  <c r="AR269" i="5"/>
  <c r="AR322" i="5"/>
  <c r="AR338" i="5"/>
  <c r="AR371" i="5"/>
  <c r="AR273" i="5"/>
  <c r="AR331" i="5"/>
  <c r="AR288" i="5"/>
  <c r="AR332" i="5"/>
  <c r="AR335" i="5"/>
  <c r="AR351" i="5"/>
  <c r="AR337" i="5"/>
  <c r="AR360" i="5"/>
  <c r="AR343" i="5"/>
  <c r="AR379" i="5"/>
  <c r="AR265" i="5"/>
  <c r="AR266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6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60" i="5"/>
  <c r="AR261" i="5"/>
  <c r="AR262" i="5"/>
  <c r="AR167" i="5"/>
  <c r="AR168" i="5"/>
  <c r="AR169" i="5"/>
  <c r="AR170" i="5"/>
  <c r="AR171" i="5"/>
  <c r="AR172" i="5"/>
  <c r="AR173" i="5"/>
  <c r="AR174" i="5"/>
  <c r="AR175" i="5"/>
  <c r="AR164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7" i="5"/>
  <c r="AR178" i="5"/>
  <c r="AR179" i="5"/>
  <c r="AR180" i="5"/>
  <c r="AR181" i="5"/>
  <c r="AR292" i="5"/>
  <c r="AR293" i="5"/>
  <c r="AR294" i="5"/>
  <c r="AR295" i="5"/>
  <c r="AR296" i="5"/>
  <c r="AR297" i="5"/>
  <c r="AR298" i="5"/>
  <c r="AR299" i="5"/>
  <c r="AR300" i="5"/>
  <c r="AR301" i="5"/>
  <c r="AR302" i="5"/>
  <c r="AR303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321" i="5"/>
  <c r="AR410" i="5"/>
  <c r="AR323" i="5"/>
  <c r="AR324" i="5"/>
  <c r="AR325" i="5"/>
  <c r="AR326" i="5"/>
  <c r="AR328" i="5"/>
  <c r="AR421" i="5"/>
  <c r="AR411" i="5"/>
  <c r="AR412" i="5"/>
  <c r="AR413" i="5"/>
  <c r="AR415" i="5"/>
  <c r="AR416" i="5"/>
  <c r="AR417" i="5"/>
  <c r="AR418" i="5"/>
  <c r="AR419" i="5"/>
  <c r="AR420" i="5"/>
  <c r="AR340" i="5"/>
  <c r="AR159" i="5"/>
  <c r="AR160" i="5"/>
  <c r="AR161" i="5"/>
  <c r="AR162" i="5"/>
  <c r="AR64" i="5"/>
  <c r="AR105" i="5"/>
  <c r="AR347" i="5"/>
  <c r="AR348" i="5"/>
  <c r="AR156" i="5"/>
  <c r="AR157" i="5"/>
  <c r="AR158" i="5"/>
  <c r="AR352" i="5"/>
  <c r="AR353" i="5"/>
  <c r="AR354" i="5"/>
  <c r="AR355" i="5"/>
  <c r="AR356" i="5"/>
  <c r="AR357" i="5"/>
  <c r="AR358" i="5"/>
  <c r="AR345" i="5"/>
  <c r="AR402" i="5"/>
  <c r="AR361" i="5"/>
  <c r="AR362" i="5"/>
  <c r="AR363" i="5"/>
  <c r="AR364" i="5"/>
  <c r="AR365" i="5"/>
  <c r="AR366" i="5"/>
  <c r="AR367" i="5"/>
  <c r="AR368" i="5"/>
  <c r="AR369" i="5"/>
  <c r="AR370" i="5"/>
  <c r="AR346" i="5"/>
  <c r="AR372" i="5"/>
  <c r="AR403" i="5"/>
  <c r="AR374" i="5"/>
  <c r="AR344" i="5"/>
  <c r="AR401" i="5"/>
  <c r="AR377" i="5"/>
  <c r="AR378" i="5"/>
  <c r="AR267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182" i="5"/>
  <c r="AR183" i="5"/>
  <c r="AR184" i="5"/>
  <c r="AR185" i="5"/>
  <c r="AR336" i="5"/>
  <c r="AR359" i="5"/>
  <c r="AR186" i="5"/>
  <c r="AR187" i="5"/>
  <c r="AR165" i="5"/>
  <c r="AR189" i="5"/>
  <c r="AR191" i="5"/>
  <c r="AR290" i="5"/>
  <c r="AR334" i="5"/>
  <c r="AR166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7" i="5"/>
  <c r="AR548" i="5"/>
  <c r="AR549" i="5"/>
  <c r="AR553" i="5"/>
  <c r="AR557" i="5"/>
  <c r="AR558" i="5"/>
  <c r="AR559" i="5"/>
  <c r="AR560" i="5"/>
  <c r="AR561" i="5"/>
  <c r="AR562" i="5"/>
  <c r="AR563" i="5"/>
  <c r="AR564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2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1" i="5"/>
  <c r="AT330" i="5"/>
  <c r="AT268" i="5"/>
  <c r="AT291" i="5"/>
  <c r="AT341" i="5"/>
  <c r="AT375" i="5"/>
  <c r="AT342" i="5"/>
  <c r="AT376" i="5"/>
  <c r="AT270" i="5"/>
  <c r="AT329" i="5"/>
  <c r="AT289" i="5"/>
  <c r="AT333" i="5"/>
  <c r="AT339" i="5"/>
  <c r="AT373" i="5"/>
  <c r="AT269" i="5"/>
  <c r="AT322" i="5"/>
  <c r="AT338" i="5"/>
  <c r="AT371" i="5"/>
  <c r="AT273" i="5"/>
  <c r="AT331" i="5"/>
  <c r="AT288" i="5"/>
  <c r="AT332" i="5"/>
  <c r="AT335" i="5"/>
  <c r="AT351" i="5"/>
  <c r="AT337" i="5"/>
  <c r="AT360" i="5"/>
  <c r="AT343" i="5"/>
  <c r="AT379" i="5"/>
  <c r="AT265" i="5"/>
  <c r="AT266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9" i="5"/>
  <c r="AT231" i="5"/>
  <c r="AT233" i="5"/>
  <c r="AT234" i="5"/>
  <c r="AT235" i="5"/>
  <c r="AT238" i="5"/>
  <c r="AT239" i="5"/>
  <c r="AT240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60" i="5"/>
  <c r="AT261" i="5"/>
  <c r="AT262" i="5"/>
  <c r="AT167" i="5"/>
  <c r="AT168" i="5"/>
  <c r="AT169" i="5"/>
  <c r="AT170" i="5"/>
  <c r="AT171" i="5"/>
  <c r="AT172" i="5"/>
  <c r="AT173" i="5"/>
  <c r="AT174" i="5"/>
  <c r="AT175" i="5"/>
  <c r="AT164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178" i="5"/>
  <c r="AT179" i="5"/>
  <c r="AT180" i="5"/>
  <c r="AT181" i="5"/>
  <c r="AT292" i="5"/>
  <c r="AT294" i="5"/>
  <c r="AT296" i="5"/>
  <c r="AT297" i="5"/>
  <c r="AT298" i="5"/>
  <c r="AT299" i="5"/>
  <c r="AT301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410" i="5"/>
  <c r="AT323" i="5"/>
  <c r="AT324" i="5"/>
  <c r="AT325" i="5"/>
  <c r="AT326" i="5"/>
  <c r="AT328" i="5"/>
  <c r="AT421" i="5"/>
  <c r="AT411" i="5"/>
  <c r="AT412" i="5"/>
  <c r="AT413" i="5"/>
  <c r="AT415" i="5"/>
  <c r="AT416" i="5"/>
  <c r="AT417" i="5"/>
  <c r="AT418" i="5"/>
  <c r="AT419" i="5"/>
  <c r="AT420" i="5"/>
  <c r="AT340" i="5"/>
  <c r="AT159" i="5"/>
  <c r="AT160" i="5"/>
  <c r="AT161" i="5"/>
  <c r="AT162" i="5"/>
  <c r="AT64" i="5"/>
  <c r="AT105" i="5"/>
  <c r="AT347" i="5"/>
  <c r="AT348" i="5"/>
  <c r="AT156" i="5"/>
  <c r="AT157" i="5"/>
  <c r="AT158" i="5"/>
  <c r="AT352" i="5"/>
  <c r="AT353" i="5"/>
  <c r="AT354" i="5"/>
  <c r="AT355" i="5"/>
  <c r="AT356" i="5"/>
  <c r="AT357" i="5"/>
  <c r="AT358" i="5"/>
  <c r="AT345" i="5"/>
  <c r="AT402" i="5"/>
  <c r="AT361" i="5"/>
  <c r="AT362" i="5"/>
  <c r="AT363" i="5"/>
  <c r="AT364" i="5"/>
  <c r="AT365" i="5"/>
  <c r="AT366" i="5"/>
  <c r="AT367" i="5"/>
  <c r="AT368" i="5"/>
  <c r="AT369" i="5"/>
  <c r="AT370" i="5"/>
  <c r="AT346" i="5"/>
  <c r="AT372" i="5"/>
  <c r="AT403" i="5"/>
  <c r="AT374" i="5"/>
  <c r="AT344" i="5"/>
  <c r="AT401" i="5"/>
  <c r="AT377" i="5"/>
  <c r="AT378" i="5"/>
  <c r="AT267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182" i="5"/>
  <c r="AT183" i="5"/>
  <c r="AT184" i="5"/>
  <c r="AT185" i="5"/>
  <c r="AT336" i="5"/>
  <c r="AT359" i="5"/>
  <c r="AT186" i="5"/>
  <c r="AT187" i="5"/>
  <c r="AT165" i="5"/>
  <c r="AT189" i="5"/>
  <c r="AT191" i="5"/>
  <c r="AT290" i="5"/>
  <c r="AT334" i="5"/>
  <c r="AT166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5" i="5"/>
  <c r="AT549" i="5"/>
  <c r="AT553" i="5"/>
  <c r="AT557" i="5"/>
  <c r="AT558" i="5"/>
  <c r="AT559" i="5"/>
  <c r="AT560" i="5"/>
  <c r="AT561" i="5"/>
  <c r="AT562" i="5"/>
  <c r="AT563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2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1" i="5"/>
  <c r="AW330" i="5"/>
  <c r="AW268" i="5"/>
  <c r="AW291" i="5"/>
  <c r="AW341" i="5"/>
  <c r="AW375" i="5"/>
  <c r="AW342" i="5"/>
  <c r="AW376" i="5"/>
  <c r="AW270" i="5"/>
  <c r="AW329" i="5"/>
  <c r="AW289" i="5"/>
  <c r="AW333" i="5"/>
  <c r="AW339" i="5"/>
  <c r="AW373" i="5"/>
  <c r="AW269" i="5"/>
  <c r="AW322" i="5"/>
  <c r="AW338" i="5"/>
  <c r="AW371" i="5"/>
  <c r="AW273" i="5"/>
  <c r="AW331" i="5"/>
  <c r="AW288" i="5"/>
  <c r="AW332" i="5"/>
  <c r="AW335" i="5"/>
  <c r="AW351" i="5"/>
  <c r="AW337" i="5"/>
  <c r="AW360" i="5"/>
  <c r="AW343" i="5"/>
  <c r="AW379" i="5"/>
  <c r="AW265" i="5"/>
  <c r="AW266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9" i="5"/>
  <c r="AW231" i="5"/>
  <c r="AW233" i="5"/>
  <c r="AW234" i="5"/>
  <c r="AW235" i="5"/>
  <c r="AW238" i="5"/>
  <c r="AW239" i="5"/>
  <c r="AW240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60" i="5"/>
  <c r="AW261" i="5"/>
  <c r="AW262" i="5"/>
  <c r="AW167" i="5"/>
  <c r="AW168" i="5"/>
  <c r="AW169" i="5"/>
  <c r="AW170" i="5"/>
  <c r="AW171" i="5"/>
  <c r="AW172" i="5"/>
  <c r="AW173" i="5"/>
  <c r="AW174" i="5"/>
  <c r="AW175" i="5"/>
  <c r="AW164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178" i="5"/>
  <c r="AW179" i="5"/>
  <c r="AW180" i="5"/>
  <c r="AW181" i="5"/>
  <c r="AW292" i="5"/>
  <c r="AW293" i="5"/>
  <c r="AW294" i="5"/>
  <c r="AW295" i="5"/>
  <c r="AW296" i="5"/>
  <c r="AW297" i="5"/>
  <c r="AW298" i="5"/>
  <c r="AW299" i="5"/>
  <c r="AW301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410" i="5"/>
  <c r="AW323" i="5"/>
  <c r="AW324" i="5"/>
  <c r="AW325" i="5"/>
  <c r="AW326" i="5"/>
  <c r="AW328" i="5"/>
  <c r="AW421" i="5"/>
  <c r="AW411" i="5"/>
  <c r="AW412" i="5"/>
  <c r="AW413" i="5"/>
  <c r="AW415" i="5"/>
  <c r="AW416" i="5"/>
  <c r="AW417" i="5"/>
  <c r="AW418" i="5"/>
  <c r="AW419" i="5"/>
  <c r="AW420" i="5"/>
  <c r="AW340" i="5"/>
  <c r="AW159" i="5"/>
  <c r="AW160" i="5"/>
  <c r="AW161" i="5"/>
  <c r="AW162" i="5"/>
  <c r="AW64" i="5"/>
  <c r="AW105" i="5"/>
  <c r="AW347" i="5"/>
  <c r="AW348" i="5"/>
  <c r="AW156" i="5"/>
  <c r="AW157" i="5"/>
  <c r="AW158" i="5"/>
  <c r="AW352" i="5"/>
  <c r="AW353" i="5"/>
  <c r="AW354" i="5"/>
  <c r="AW355" i="5"/>
  <c r="AW356" i="5"/>
  <c r="AW357" i="5"/>
  <c r="AW358" i="5"/>
  <c r="AW345" i="5"/>
  <c r="AW402" i="5"/>
  <c r="AW361" i="5"/>
  <c r="AW362" i="5"/>
  <c r="AW363" i="5"/>
  <c r="AW364" i="5"/>
  <c r="AW365" i="5"/>
  <c r="AW366" i="5"/>
  <c r="AW367" i="5"/>
  <c r="AW368" i="5"/>
  <c r="AW369" i="5"/>
  <c r="AW370" i="5"/>
  <c r="AW346" i="5"/>
  <c r="AW372" i="5"/>
  <c r="AW403" i="5"/>
  <c r="AW374" i="5"/>
  <c r="AW344" i="5"/>
  <c r="AW401" i="5"/>
  <c r="AW377" i="5"/>
  <c r="AW378" i="5"/>
  <c r="AW267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182" i="5"/>
  <c r="AW183" i="5"/>
  <c r="AW184" i="5"/>
  <c r="AW185" i="5"/>
  <c r="AW336" i="5"/>
  <c r="AW359" i="5"/>
  <c r="AW186" i="5"/>
  <c r="AW187" i="5"/>
  <c r="AW165" i="5"/>
  <c r="AW189" i="5"/>
  <c r="AW191" i="5"/>
  <c r="AW290" i="5"/>
  <c r="AW334" i="5"/>
  <c r="AW166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5" i="5"/>
  <c r="AW549" i="5"/>
  <c r="AW553" i="5"/>
  <c r="AW557" i="5"/>
  <c r="AW558" i="5"/>
  <c r="AW559" i="5"/>
  <c r="AW560" i="5"/>
  <c r="AW561" i="5"/>
  <c r="AW562" i="5"/>
  <c r="AW563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2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1" i="5"/>
  <c r="AV330" i="5"/>
  <c r="AV268" i="5"/>
  <c r="AV291" i="5"/>
  <c r="AV341" i="5"/>
  <c r="AV375" i="5"/>
  <c r="AV342" i="5"/>
  <c r="AV376" i="5"/>
  <c r="AV270" i="5"/>
  <c r="AV329" i="5"/>
  <c r="AV289" i="5"/>
  <c r="AV333" i="5"/>
  <c r="AV339" i="5"/>
  <c r="AV373" i="5"/>
  <c r="AV269" i="5"/>
  <c r="AV322" i="5"/>
  <c r="AV338" i="5"/>
  <c r="AV371" i="5"/>
  <c r="AV273" i="5"/>
  <c r="AV331" i="5"/>
  <c r="AV288" i="5"/>
  <c r="AV332" i="5"/>
  <c r="AV335" i="5"/>
  <c r="AV351" i="5"/>
  <c r="AV337" i="5"/>
  <c r="AV360" i="5"/>
  <c r="AV343" i="5"/>
  <c r="AV379" i="5"/>
  <c r="AV265" i="5"/>
  <c r="AV266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9" i="5"/>
  <c r="AV231" i="5"/>
  <c r="AV233" i="5"/>
  <c r="AV234" i="5"/>
  <c r="AV235" i="5"/>
  <c r="AV238" i="5"/>
  <c r="AV239" i="5"/>
  <c r="AV240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60" i="5"/>
  <c r="AV261" i="5"/>
  <c r="AV262" i="5"/>
  <c r="AV167" i="5"/>
  <c r="AV168" i="5"/>
  <c r="AV169" i="5"/>
  <c r="AV170" i="5"/>
  <c r="AV171" i="5"/>
  <c r="AV172" i="5"/>
  <c r="AV173" i="5"/>
  <c r="AV174" i="5"/>
  <c r="AV175" i="5"/>
  <c r="AV164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178" i="5"/>
  <c r="AV179" i="5"/>
  <c r="AV180" i="5"/>
  <c r="AV181" i="5"/>
  <c r="AV292" i="5"/>
  <c r="AV293" i="5"/>
  <c r="AV294" i="5"/>
  <c r="AV295" i="5"/>
  <c r="AV296" i="5"/>
  <c r="AV297" i="5"/>
  <c r="AV298" i="5"/>
  <c r="AV299" i="5"/>
  <c r="AV301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410" i="5"/>
  <c r="AV323" i="5"/>
  <c r="AV324" i="5"/>
  <c r="AV325" i="5"/>
  <c r="AV326" i="5"/>
  <c r="AV328" i="5"/>
  <c r="AV421" i="5"/>
  <c r="AV411" i="5"/>
  <c r="AV412" i="5"/>
  <c r="AV413" i="5"/>
  <c r="AV415" i="5"/>
  <c r="AV416" i="5"/>
  <c r="AV417" i="5"/>
  <c r="AV418" i="5"/>
  <c r="AV419" i="5"/>
  <c r="AV420" i="5"/>
  <c r="AV340" i="5"/>
  <c r="AV159" i="5"/>
  <c r="AV160" i="5"/>
  <c r="AV161" i="5"/>
  <c r="AV162" i="5"/>
  <c r="AV64" i="5"/>
  <c r="AV105" i="5"/>
  <c r="AV347" i="5"/>
  <c r="AV348" i="5"/>
  <c r="AV156" i="5"/>
  <c r="AV157" i="5"/>
  <c r="AV158" i="5"/>
  <c r="AV352" i="5"/>
  <c r="AV353" i="5"/>
  <c r="AV354" i="5"/>
  <c r="AV355" i="5"/>
  <c r="AV356" i="5"/>
  <c r="AV357" i="5"/>
  <c r="AV358" i="5"/>
  <c r="AV345" i="5"/>
  <c r="AV402" i="5"/>
  <c r="AV361" i="5"/>
  <c r="AV362" i="5"/>
  <c r="AV363" i="5"/>
  <c r="AV364" i="5"/>
  <c r="AV365" i="5"/>
  <c r="AV366" i="5"/>
  <c r="AV367" i="5"/>
  <c r="AV368" i="5"/>
  <c r="AV369" i="5"/>
  <c r="AV370" i="5"/>
  <c r="AV346" i="5"/>
  <c r="AV372" i="5"/>
  <c r="AV403" i="5"/>
  <c r="AV374" i="5"/>
  <c r="AV344" i="5"/>
  <c r="AV401" i="5"/>
  <c r="AV377" i="5"/>
  <c r="AV378" i="5"/>
  <c r="AV267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182" i="5"/>
  <c r="AV183" i="5"/>
  <c r="AV184" i="5"/>
  <c r="AV185" i="5"/>
  <c r="AV336" i="5"/>
  <c r="AV359" i="5"/>
  <c r="AV186" i="5"/>
  <c r="AV187" i="5"/>
  <c r="AV165" i="5"/>
  <c r="AV189" i="5"/>
  <c r="AV191" i="5"/>
  <c r="AV290" i="5"/>
  <c r="AV334" i="5"/>
  <c r="AV166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3" i="5"/>
  <c r="AV545" i="5"/>
  <c r="AV549" i="5"/>
  <c r="AV553" i="5"/>
  <c r="AV557" i="5"/>
  <c r="AV558" i="5"/>
  <c r="AV559" i="5"/>
  <c r="AV560" i="5"/>
  <c r="AV561" i="5"/>
  <c r="AV562" i="5"/>
  <c r="AV563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2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1" i="5"/>
  <c r="AU330" i="5"/>
  <c r="AU268" i="5"/>
  <c r="AU291" i="5"/>
  <c r="AU341" i="5"/>
  <c r="AU375" i="5"/>
  <c r="AU342" i="5"/>
  <c r="AU376" i="5"/>
  <c r="AU270" i="5"/>
  <c r="AU329" i="5"/>
  <c r="AU289" i="5"/>
  <c r="AU333" i="5"/>
  <c r="AU339" i="5"/>
  <c r="AU373" i="5"/>
  <c r="AU269" i="5"/>
  <c r="AU322" i="5"/>
  <c r="AU338" i="5"/>
  <c r="AU371" i="5"/>
  <c r="AU273" i="5"/>
  <c r="AU331" i="5"/>
  <c r="AU288" i="5"/>
  <c r="AU332" i="5"/>
  <c r="AU335" i="5"/>
  <c r="AU351" i="5"/>
  <c r="AU337" i="5"/>
  <c r="AU360" i="5"/>
  <c r="AU343" i="5"/>
  <c r="AU379" i="5"/>
  <c r="AU265" i="5"/>
  <c r="AU266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9" i="5"/>
  <c r="AU231" i="5"/>
  <c r="AU233" i="5"/>
  <c r="AU234" i="5"/>
  <c r="AU235" i="5"/>
  <c r="AU238" i="5"/>
  <c r="AU239" i="5"/>
  <c r="AU240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60" i="5"/>
  <c r="AU261" i="5"/>
  <c r="AU262" i="5"/>
  <c r="AU167" i="5"/>
  <c r="AU168" i="5"/>
  <c r="AU169" i="5"/>
  <c r="AU170" i="5"/>
  <c r="AU171" i="5"/>
  <c r="AU172" i="5"/>
  <c r="AU173" i="5"/>
  <c r="AU174" i="5"/>
  <c r="AU175" i="5"/>
  <c r="AU164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178" i="5"/>
  <c r="AU179" i="5"/>
  <c r="AU180" i="5"/>
  <c r="AU181" i="5"/>
  <c r="AU292" i="5"/>
  <c r="AU293" i="5"/>
  <c r="AU294" i="5"/>
  <c r="AU295" i="5"/>
  <c r="AU296" i="5"/>
  <c r="AU297" i="5"/>
  <c r="AU298" i="5"/>
  <c r="AU299" i="5"/>
  <c r="AU301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410" i="5"/>
  <c r="AU323" i="5"/>
  <c r="AU324" i="5"/>
  <c r="AU325" i="5"/>
  <c r="AU326" i="5"/>
  <c r="AU328" i="5"/>
  <c r="AU421" i="5"/>
  <c r="AU411" i="5"/>
  <c r="AU412" i="5"/>
  <c r="AU413" i="5"/>
  <c r="AU415" i="5"/>
  <c r="AU416" i="5"/>
  <c r="AU417" i="5"/>
  <c r="AU418" i="5"/>
  <c r="AU419" i="5"/>
  <c r="AU420" i="5"/>
  <c r="AU340" i="5"/>
  <c r="AU159" i="5"/>
  <c r="AU160" i="5"/>
  <c r="AU161" i="5"/>
  <c r="AU162" i="5"/>
  <c r="AU64" i="5"/>
  <c r="AU105" i="5"/>
  <c r="AU347" i="5"/>
  <c r="AU348" i="5"/>
  <c r="AU156" i="5"/>
  <c r="AU157" i="5"/>
  <c r="AU158" i="5"/>
  <c r="AU352" i="5"/>
  <c r="AU353" i="5"/>
  <c r="AU354" i="5"/>
  <c r="AU355" i="5"/>
  <c r="AU356" i="5"/>
  <c r="AU357" i="5"/>
  <c r="AU358" i="5"/>
  <c r="AU345" i="5"/>
  <c r="AU402" i="5"/>
  <c r="AU361" i="5"/>
  <c r="AU362" i="5"/>
  <c r="AU363" i="5"/>
  <c r="AU364" i="5"/>
  <c r="AU365" i="5"/>
  <c r="AU366" i="5"/>
  <c r="AU367" i="5"/>
  <c r="AU368" i="5"/>
  <c r="AU369" i="5"/>
  <c r="AU370" i="5"/>
  <c r="AU346" i="5"/>
  <c r="AU372" i="5"/>
  <c r="AU403" i="5"/>
  <c r="AU374" i="5"/>
  <c r="AU344" i="5"/>
  <c r="AU401" i="5"/>
  <c r="AU377" i="5"/>
  <c r="AU378" i="5"/>
  <c r="AU267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182" i="5"/>
  <c r="AU183" i="5"/>
  <c r="AU184" i="5"/>
  <c r="AU185" i="5"/>
  <c r="AU336" i="5"/>
  <c r="AU359" i="5"/>
  <c r="AU186" i="5"/>
  <c r="AU187" i="5"/>
  <c r="AU165" i="5"/>
  <c r="AU189" i="5"/>
  <c r="AU191" i="5"/>
  <c r="AU290" i="5"/>
  <c r="AU334" i="5"/>
  <c r="AU166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3" i="5"/>
  <c r="AU545" i="5"/>
  <c r="AU549" i="5"/>
  <c r="AU553" i="5"/>
  <c r="AU557" i="5"/>
  <c r="AU558" i="5"/>
  <c r="AU559" i="5"/>
  <c r="AU560" i="5"/>
  <c r="AU561" i="5"/>
  <c r="AU562" i="5"/>
  <c r="AU563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2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1" i="5"/>
  <c r="AS330" i="5"/>
  <c r="AS268" i="5"/>
  <c r="AS291" i="5"/>
  <c r="AS341" i="5"/>
  <c r="AS375" i="5"/>
  <c r="AS342" i="5"/>
  <c r="AS376" i="5"/>
  <c r="AS270" i="5"/>
  <c r="AS329" i="5"/>
  <c r="AS289" i="5"/>
  <c r="AS333" i="5"/>
  <c r="AS339" i="5"/>
  <c r="AS373" i="5"/>
  <c r="AS269" i="5"/>
  <c r="AS322" i="5"/>
  <c r="AS338" i="5"/>
  <c r="AS371" i="5"/>
  <c r="AS273" i="5"/>
  <c r="AS331" i="5"/>
  <c r="AS288" i="5"/>
  <c r="AS332" i="5"/>
  <c r="AS335" i="5"/>
  <c r="AS351" i="5"/>
  <c r="AS337" i="5"/>
  <c r="AS360" i="5"/>
  <c r="AS343" i="5"/>
  <c r="AS379" i="5"/>
  <c r="AS265" i="5"/>
  <c r="AS266" i="5"/>
  <c r="AS193" i="5"/>
  <c r="AS194" i="5"/>
  <c r="AS195" i="5"/>
  <c r="AS196" i="5"/>
  <c r="AS197" i="5"/>
  <c r="AS198" i="5"/>
  <c r="AS199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9" i="5"/>
  <c r="AS231" i="5"/>
  <c r="AS233" i="5"/>
  <c r="AS234" i="5"/>
  <c r="AS235" i="5"/>
  <c r="AS238" i="5"/>
  <c r="AS239" i="5"/>
  <c r="AS240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60" i="5"/>
  <c r="AS261" i="5"/>
  <c r="AS262" i="5"/>
  <c r="AS167" i="5"/>
  <c r="AS168" i="5"/>
  <c r="AS169" i="5"/>
  <c r="AS170" i="5"/>
  <c r="AS171" i="5"/>
  <c r="AS172" i="5"/>
  <c r="AS173" i="5"/>
  <c r="AS174" i="5"/>
  <c r="AS175" i="5"/>
  <c r="AS164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178" i="5"/>
  <c r="AS179" i="5"/>
  <c r="AS180" i="5"/>
  <c r="AS181" i="5"/>
  <c r="AS292" i="5"/>
  <c r="AS294" i="5"/>
  <c r="AS296" i="5"/>
  <c r="AS297" i="5"/>
  <c r="AS298" i="5"/>
  <c r="AS299" i="5"/>
  <c r="AS301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410" i="5"/>
  <c r="AS421" i="5"/>
  <c r="AS411" i="5"/>
  <c r="AS412" i="5"/>
  <c r="AS413" i="5"/>
  <c r="AS415" i="5"/>
  <c r="AS416" i="5"/>
  <c r="AS417" i="5"/>
  <c r="AS418" i="5"/>
  <c r="AS419" i="5"/>
  <c r="AS420" i="5"/>
  <c r="AS340" i="5"/>
  <c r="AS159" i="5"/>
  <c r="AS160" i="5"/>
  <c r="AS161" i="5"/>
  <c r="AS162" i="5"/>
  <c r="AS64" i="5"/>
  <c r="AS105" i="5"/>
  <c r="AS347" i="5"/>
  <c r="AS348" i="5"/>
  <c r="AS156" i="5"/>
  <c r="AS157" i="5"/>
  <c r="AS158" i="5"/>
  <c r="AS352" i="5"/>
  <c r="AS353" i="5"/>
  <c r="AS354" i="5"/>
  <c r="AS355" i="5"/>
  <c r="AS356" i="5"/>
  <c r="AS357" i="5"/>
  <c r="AS358" i="5"/>
  <c r="AS345" i="5"/>
  <c r="AS402" i="5"/>
  <c r="AS361" i="5"/>
  <c r="AS362" i="5"/>
  <c r="AS363" i="5"/>
  <c r="AS364" i="5"/>
  <c r="AS365" i="5"/>
  <c r="AS366" i="5"/>
  <c r="AS367" i="5"/>
  <c r="AS368" i="5"/>
  <c r="AS369" i="5"/>
  <c r="AS370" i="5"/>
  <c r="AS346" i="5"/>
  <c r="AS372" i="5"/>
  <c r="AS403" i="5"/>
  <c r="AS374" i="5"/>
  <c r="AS344" i="5"/>
  <c r="AS401" i="5"/>
  <c r="AS377" i="5"/>
  <c r="AS378" i="5"/>
  <c r="AS267" i="5"/>
  <c r="AS380" i="5"/>
  <c r="AS381" i="5"/>
  <c r="AS382" i="5"/>
  <c r="AS383" i="5"/>
  <c r="AS399" i="5"/>
  <c r="AS400" i="5"/>
  <c r="AS182" i="5"/>
  <c r="AS183" i="5"/>
  <c r="AS184" i="5"/>
  <c r="AS185" i="5"/>
  <c r="AS336" i="5"/>
  <c r="AS359" i="5"/>
  <c r="AS186" i="5"/>
  <c r="AS187" i="5"/>
  <c r="AS165" i="5"/>
  <c r="AS189" i="5"/>
  <c r="AS290" i="5"/>
  <c r="AS334" i="5"/>
  <c r="AS166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5" i="5"/>
  <c r="AS553" i="5"/>
  <c r="AR570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8" i="5"/>
  <c r="AA328" i="5"/>
  <c r="AS328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20" i="5"/>
  <c r="AA420" i="5"/>
  <c r="U18" i="33"/>
  <c r="S18" i="33"/>
  <c r="V3" i="33"/>
  <c r="T3" i="33"/>
  <c r="AJ233" i="5"/>
  <c r="AA233" i="5"/>
  <c r="AJ214" i="5"/>
  <c r="AA214" i="5"/>
  <c r="AJ218" i="5"/>
  <c r="AA218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4" i="5"/>
  <c r="AA564" i="5"/>
  <c r="AJ563" i="5"/>
  <c r="AA563" i="5"/>
  <c r="AS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3" i="5"/>
  <c r="AA553" i="5"/>
  <c r="AS549" i="5"/>
  <c r="P548" i="5"/>
  <c r="P547" i="5"/>
  <c r="P544" i="5"/>
  <c r="AJ539" i="5"/>
  <c r="AA539" i="5"/>
  <c r="AA538" i="5"/>
  <c r="AJ538" i="5"/>
  <c r="AJ537" i="5"/>
  <c r="AA537" i="5"/>
  <c r="AA536" i="5"/>
  <c r="AJ536" i="5"/>
  <c r="AJ535" i="5"/>
  <c r="AA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S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191" i="5"/>
  <c r="AA191" i="5"/>
  <c r="AS191" i="5"/>
  <c r="AJ189" i="5"/>
  <c r="AA189" i="5"/>
  <c r="AJ165" i="5"/>
  <c r="AA165" i="5"/>
  <c r="AJ187" i="5"/>
  <c r="AA187" i="5"/>
  <c r="AJ186" i="5"/>
  <c r="AA186" i="5"/>
  <c r="AJ359" i="5"/>
  <c r="AA359" i="5"/>
  <c r="AJ336" i="5"/>
  <c r="AA336" i="5"/>
  <c r="AJ166" i="5"/>
  <c r="AA166" i="5"/>
  <c r="AJ185" i="5"/>
  <c r="AA185" i="5"/>
  <c r="AJ184" i="5"/>
  <c r="AA184" i="5"/>
  <c r="AJ334" i="5"/>
  <c r="AA334" i="5"/>
  <c r="AJ290" i="5"/>
  <c r="AA290" i="5"/>
  <c r="AJ183" i="5"/>
  <c r="AA183" i="5"/>
  <c r="AJ182" i="5"/>
  <c r="AA182" i="5"/>
  <c r="AJ400" i="5"/>
  <c r="AA400" i="5"/>
  <c r="AJ399" i="5"/>
  <c r="AA399" i="5"/>
  <c r="AJ398" i="5"/>
  <c r="AA398" i="5"/>
  <c r="AS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J382" i="5"/>
  <c r="AA382" i="5"/>
  <c r="AJ381" i="5"/>
  <c r="AA381" i="5"/>
  <c r="AJ380" i="5"/>
  <c r="AA380" i="5"/>
  <c r="AJ267" i="5"/>
  <c r="AA267" i="5"/>
  <c r="AJ378" i="5"/>
  <c r="AA378" i="5"/>
  <c r="AJ377" i="5"/>
  <c r="AA377" i="5"/>
  <c r="AJ401" i="5"/>
  <c r="AA401" i="5"/>
  <c r="AJ344" i="5"/>
  <c r="AA344" i="5"/>
  <c r="AJ374" i="5"/>
  <c r="AA374" i="5"/>
  <c r="AJ403" i="5"/>
  <c r="AA403" i="5"/>
  <c r="AJ372" i="5"/>
  <c r="AA372" i="5"/>
  <c r="AJ346" i="5"/>
  <c r="AA346" i="5"/>
  <c r="AJ370" i="5"/>
  <c r="AA370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402" i="5"/>
  <c r="AA402" i="5"/>
  <c r="AJ345" i="5"/>
  <c r="AA345" i="5"/>
  <c r="AJ356" i="5"/>
  <c r="AA356" i="5"/>
  <c r="AJ355" i="5"/>
  <c r="AA355" i="5"/>
  <c r="AJ354" i="5"/>
  <c r="AA354" i="5"/>
  <c r="AJ353" i="5"/>
  <c r="AA353" i="5"/>
  <c r="AJ352" i="5"/>
  <c r="AA352" i="5"/>
  <c r="AJ158" i="5"/>
  <c r="AA158" i="5"/>
  <c r="AJ157" i="5"/>
  <c r="AA157" i="5"/>
  <c r="AJ156" i="5"/>
  <c r="AA156" i="5"/>
  <c r="AJ348" i="5"/>
  <c r="AA348" i="5"/>
  <c r="AJ347" i="5"/>
  <c r="AA347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40" i="5"/>
  <c r="AA340" i="5"/>
  <c r="AJ419" i="5"/>
  <c r="AA419" i="5"/>
  <c r="AJ418" i="5"/>
  <c r="AA418" i="5"/>
  <c r="AJ417" i="5"/>
  <c r="AA417" i="5"/>
  <c r="AJ416" i="5"/>
  <c r="AA416" i="5"/>
  <c r="AJ415" i="5"/>
  <c r="AA415" i="5"/>
  <c r="AJ413" i="5"/>
  <c r="AA413" i="5"/>
  <c r="AJ412" i="5"/>
  <c r="AA412" i="5"/>
  <c r="AJ411" i="5"/>
  <c r="AA411" i="5"/>
  <c r="AJ421" i="5"/>
  <c r="AA421" i="5"/>
  <c r="AJ326" i="5"/>
  <c r="AA326" i="5"/>
  <c r="AS326" i="5"/>
  <c r="AJ325" i="5"/>
  <c r="AA325" i="5"/>
  <c r="AS325" i="5"/>
  <c r="AJ324" i="5"/>
  <c r="AA324" i="5"/>
  <c r="AS324" i="5"/>
  <c r="AJ323" i="5"/>
  <c r="AA323" i="5"/>
  <c r="AS323" i="5"/>
  <c r="AJ410" i="5"/>
  <c r="AA410" i="5"/>
  <c r="AJ321" i="5"/>
  <c r="AA321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A305" i="5"/>
  <c r="P305" i="5"/>
  <c r="AJ305" i="5" s="1"/>
  <c r="AA303" i="5"/>
  <c r="P303" i="5"/>
  <c r="AJ303" i="5" s="1"/>
  <c r="AA302" i="5"/>
  <c r="P302" i="5"/>
  <c r="AJ302" i="5" s="1"/>
  <c r="AJ301" i="5"/>
  <c r="AA301" i="5"/>
  <c r="AA300" i="5"/>
  <c r="P300" i="5"/>
  <c r="AJ300" i="5" s="1"/>
  <c r="AJ299" i="5"/>
  <c r="AA299" i="5"/>
  <c r="AJ298" i="5"/>
  <c r="AA298" i="5"/>
  <c r="AJ297" i="5"/>
  <c r="AA297" i="5"/>
  <c r="AJ296" i="5"/>
  <c r="AA296" i="5"/>
  <c r="AJ295" i="5"/>
  <c r="AE295" i="5"/>
  <c r="AD295" i="5"/>
  <c r="AA295" i="5"/>
  <c r="AJ294" i="5"/>
  <c r="AA294" i="5"/>
  <c r="AJ293" i="5"/>
  <c r="AE293" i="5"/>
  <c r="AD293" i="5"/>
  <c r="AA293" i="5"/>
  <c r="AJ292" i="5"/>
  <c r="AJ181" i="5"/>
  <c r="AA181" i="5"/>
  <c r="AJ180" i="5"/>
  <c r="AA180" i="5"/>
  <c r="AJ179" i="5"/>
  <c r="AA179" i="5"/>
  <c r="AJ178" i="5"/>
  <c r="AA178" i="5"/>
  <c r="AJ287" i="5"/>
  <c r="AA287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2" i="5"/>
  <c r="AA262" i="5"/>
  <c r="AJ261" i="5"/>
  <c r="AA261" i="5"/>
  <c r="AJ260" i="5"/>
  <c r="AA260" i="5"/>
  <c r="AJ255" i="5"/>
  <c r="AA255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A241" i="5"/>
  <c r="P241" i="5"/>
  <c r="AJ241" i="5" s="1"/>
  <c r="AJ240" i="5"/>
  <c r="AA240" i="5"/>
  <c r="AJ239" i="5"/>
  <c r="AA239" i="5"/>
  <c r="AJ238" i="5"/>
  <c r="AA238" i="5"/>
  <c r="AA236" i="5"/>
  <c r="P236" i="5"/>
  <c r="AJ236" i="5" s="1"/>
  <c r="AJ235" i="5"/>
  <c r="AA235" i="5"/>
  <c r="AJ234" i="5"/>
  <c r="AA234" i="5"/>
  <c r="AA232" i="5"/>
  <c r="P232" i="5"/>
  <c r="AJ232" i="5" s="1"/>
  <c r="AJ231" i="5"/>
  <c r="AA231" i="5"/>
  <c r="AA230" i="5"/>
  <c r="P230" i="5"/>
  <c r="AJ230" i="5" s="1"/>
  <c r="AJ229" i="5"/>
  <c r="AA229" i="5"/>
  <c r="AA228" i="5"/>
  <c r="P228" i="5"/>
  <c r="AJ228" i="5" s="1"/>
  <c r="AJ227" i="5"/>
  <c r="AA227" i="5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7" i="5"/>
  <c r="AA217" i="5"/>
  <c r="AJ216" i="5"/>
  <c r="AA216" i="5"/>
  <c r="AA215" i="5"/>
  <c r="P215" i="5"/>
  <c r="AJ215" i="5" s="1"/>
  <c r="AJ213" i="5"/>
  <c r="AA213" i="5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S200" i="5"/>
  <c r="AJ199" i="5"/>
  <c r="AA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266" i="5"/>
  <c r="AA266" i="5"/>
  <c r="AJ265" i="5"/>
  <c r="AA265" i="5"/>
  <c r="AJ379" i="5"/>
  <c r="AA379" i="5"/>
  <c r="AJ343" i="5"/>
  <c r="AA343" i="5"/>
  <c r="AJ360" i="5"/>
  <c r="AA360" i="5"/>
  <c r="AJ337" i="5"/>
  <c r="AA337" i="5"/>
  <c r="AJ351" i="5"/>
  <c r="AA351" i="5"/>
  <c r="AJ335" i="5"/>
  <c r="AA335" i="5"/>
  <c r="AJ332" i="5"/>
  <c r="AA332" i="5"/>
  <c r="AJ288" i="5"/>
  <c r="AA288" i="5"/>
  <c r="AJ331" i="5"/>
  <c r="AA331" i="5"/>
  <c r="AJ273" i="5"/>
  <c r="AA273" i="5"/>
  <c r="AJ371" i="5"/>
  <c r="AA371" i="5"/>
  <c r="AJ338" i="5"/>
  <c r="AA338" i="5"/>
  <c r="AJ322" i="5"/>
  <c r="AA322" i="5"/>
  <c r="AJ269" i="5"/>
  <c r="AA269" i="5"/>
  <c r="AJ373" i="5"/>
  <c r="AA373" i="5"/>
  <c r="AJ339" i="5"/>
  <c r="AA339" i="5"/>
  <c r="AJ333" i="5"/>
  <c r="AA333" i="5"/>
  <c r="AJ289" i="5"/>
  <c r="AA289" i="5"/>
  <c r="AJ329" i="5"/>
  <c r="AA329" i="5"/>
  <c r="AJ270" i="5"/>
  <c r="AA270" i="5"/>
  <c r="AJ376" i="5"/>
  <c r="AA376" i="5"/>
  <c r="AJ342" i="5"/>
  <c r="AA342" i="5"/>
  <c r="AJ375" i="5"/>
  <c r="AA375" i="5"/>
  <c r="AJ341" i="5"/>
  <c r="AA341" i="5"/>
  <c r="AJ291" i="5"/>
  <c r="AA291" i="5"/>
  <c r="AJ268" i="5"/>
  <c r="AA268" i="5"/>
  <c r="AJ330" i="5"/>
  <c r="AA330" i="5"/>
  <c r="AJ271" i="5"/>
  <c r="AA271" i="5"/>
  <c r="AJ177" i="5"/>
  <c r="AA177" i="5"/>
  <c r="AJ176" i="5"/>
  <c r="AA176" i="5"/>
  <c r="AA350" i="5"/>
  <c r="P350" i="5"/>
  <c r="AJ350" i="5" s="1"/>
  <c r="AA404" i="5"/>
  <c r="P404" i="5"/>
  <c r="AA349" i="5"/>
  <c r="P349" i="5"/>
  <c r="AJ349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2" i="5"/>
  <c r="AA422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4" i="5"/>
  <c r="AJ405" i="5"/>
  <c r="AA540" i="5"/>
  <c r="AA545" i="5"/>
  <c r="AA548" i="5"/>
  <c r="AA543" i="5"/>
  <c r="AA541" i="5"/>
  <c r="AA547" i="5"/>
  <c r="AA549" i="5"/>
  <c r="AA544" i="5"/>
  <c r="AA542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1" i="5"/>
  <c r="AT69" i="5"/>
  <c r="AT232" i="5"/>
  <c r="AT303" i="5"/>
  <c r="AT547" i="5"/>
  <c r="AT302" i="5"/>
  <c r="AT31" i="5"/>
  <c r="AT74" i="5"/>
  <c r="AT140" i="5"/>
  <c r="AT143" i="5"/>
  <c r="AT154" i="5"/>
  <c r="AT404" i="5"/>
  <c r="AT215" i="5"/>
  <c r="AT300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4" i="5"/>
  <c r="AT305" i="5"/>
  <c r="AT109" i="5"/>
  <c r="AT71" i="5"/>
  <c r="AT349" i="5"/>
  <c r="AT350" i="5"/>
  <c r="AT230" i="5"/>
  <c r="AT4" i="5"/>
  <c r="AT6" i="5"/>
  <c r="AT42" i="5"/>
  <c r="AT44" i="5"/>
  <c r="AT57" i="5"/>
  <c r="AT59" i="5"/>
  <c r="AT82" i="5"/>
  <c r="AT228" i="5"/>
  <c r="AT236" i="5"/>
  <c r="AT12" i="5"/>
  <c r="AT24" i="5"/>
  <c r="AT55" i="5"/>
  <c r="AT80" i="5"/>
  <c r="AT564" i="5"/>
  <c r="AT548" i="5"/>
  <c r="AS147" i="5"/>
  <c r="AT147" i="5"/>
  <c r="AS141" i="5"/>
  <c r="AT141" i="5"/>
  <c r="AS49" i="5"/>
  <c r="AT49" i="5"/>
  <c r="AS149" i="5"/>
  <c r="AT149" i="5"/>
  <c r="AS293" i="5"/>
  <c r="AT293" i="5"/>
  <c r="AS295" i="5"/>
  <c r="AT295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300" i="5"/>
  <c r="AV300" i="5"/>
  <c r="AU300" i="5"/>
  <c r="AW300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4" i="5"/>
  <c r="AW404" i="5"/>
  <c r="AV404" i="5"/>
  <c r="AU404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1" i="5"/>
  <c r="AW241" i="5"/>
  <c r="AV241" i="5"/>
  <c r="AU241" i="5"/>
  <c r="AU25" i="5"/>
  <c r="AW25" i="5"/>
  <c r="AV25" i="5"/>
  <c r="AW110" i="5"/>
  <c r="AV110" i="5"/>
  <c r="AU110" i="5"/>
  <c r="AS232" i="5"/>
  <c r="AW232" i="5"/>
  <c r="AV232" i="5"/>
  <c r="AU232" i="5"/>
  <c r="AS303" i="5"/>
  <c r="AW303" i="5"/>
  <c r="AV303" i="5"/>
  <c r="AU303" i="5"/>
  <c r="AS547" i="5"/>
  <c r="AW547" i="5"/>
  <c r="AV547" i="5"/>
  <c r="AU547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9" i="5"/>
  <c r="AW349" i="5"/>
  <c r="AU349" i="5"/>
  <c r="AV349" i="5"/>
  <c r="AS350" i="5"/>
  <c r="AW350" i="5"/>
  <c r="AV350" i="5"/>
  <c r="AU350" i="5"/>
  <c r="AS230" i="5"/>
  <c r="AW230" i="5"/>
  <c r="AU230" i="5"/>
  <c r="AV230" i="5"/>
  <c r="AS544" i="5"/>
  <c r="AW544" i="5"/>
  <c r="AV544" i="5"/>
  <c r="AU544" i="5"/>
  <c r="AS107" i="5"/>
  <c r="AW107" i="5"/>
  <c r="AV107" i="5"/>
  <c r="AU107" i="5"/>
  <c r="AS154" i="5"/>
  <c r="AW154" i="5"/>
  <c r="AV154" i="5"/>
  <c r="AU154" i="5"/>
  <c r="AS215" i="5"/>
  <c r="AW215" i="5"/>
  <c r="AV215" i="5"/>
  <c r="AU215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8" i="5"/>
  <c r="AW228" i="5"/>
  <c r="AV228" i="5"/>
  <c r="AU228" i="5"/>
  <c r="AS236" i="5"/>
  <c r="AW236" i="5"/>
  <c r="AV236" i="5"/>
  <c r="AU236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4" i="5"/>
  <c r="AW564" i="5"/>
  <c r="AV564" i="5"/>
  <c r="AU564" i="5"/>
  <c r="AS24" i="5"/>
  <c r="AW24" i="5"/>
  <c r="AV24" i="5"/>
  <c r="AU24" i="5"/>
  <c r="AS302" i="5"/>
  <c r="AW302" i="5"/>
  <c r="AV302" i="5"/>
  <c r="AU302" i="5"/>
  <c r="AS305" i="5"/>
  <c r="AW305" i="5"/>
  <c r="AV305" i="5"/>
  <c r="AU305" i="5"/>
  <c r="AS548" i="5"/>
  <c r="AW548" i="5"/>
  <c r="AV548" i="5"/>
  <c r="AU548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40" i="5"/>
  <c r="AJ549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1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4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3" i="5"/>
  <c r="G28" i="3"/>
  <c r="G56" i="3"/>
  <c r="AJ542" i="5"/>
  <c r="G7" i="3"/>
  <c r="G32" i="3"/>
  <c r="I31" i="3"/>
  <c r="AJ548" i="5"/>
  <c r="N17" i="6"/>
  <c r="J45" i="3"/>
  <c r="J50" i="3"/>
  <c r="I54" i="3"/>
  <c r="J29" i="3"/>
  <c r="I33" i="3"/>
  <c r="I35" i="3"/>
  <c r="G59" i="3"/>
  <c r="J56" i="3"/>
  <c r="G67" i="3"/>
  <c r="H67" i="3" s="1"/>
  <c r="AJ547" i="5"/>
  <c r="AJ545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70" i="5"/>
  <c r="AW570" i="5"/>
  <c r="AC20" i="35" s="1"/>
  <c r="AU570" i="5"/>
  <c r="AA41" i="35" s="1"/>
  <c r="AS570" i="5"/>
  <c r="AV570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<sst xmlns="http://schemas.openxmlformats.org/spreadsheetml/2006/main" count="15058" uniqueCount="3280">
  <si>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</si>
  <si>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</si>
  <si>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</si>
  <si>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</si>
  <si>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</si>
  <si>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</si>
  <si>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</si>
  <si>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</si>
  <si>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</si>
  <si>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</si>
  <si>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</si>
  <si>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</si>
  <si>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</si>
  <si>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</si>
  <si>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</si>
  <si>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</si>
  <si>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</si>
  <si>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</si>
  <si>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</si>
  <si>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</si>
  <si>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</si>
  <si>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</si>
  <si>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</si>
  <si>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</si>
  <si>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</si>
  <si>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</si>
  <si>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</si>
  <si>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</si>
  <si>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</si>
  <si>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</si>
  <si>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</si>
  <si>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</si>
  <si>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</si>
  <si>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</si>
  <si>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</si>
  <si>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</si>
  <si>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</si>
  <si>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</si>
  <si>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</si>
  <si>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</si>
  <si>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</si>
  <si>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</si>
  <si>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</si>
  <si>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</si>
  <si>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</si>
  <si>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</si>
  <si>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</si>
  <si>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</si>
  <si>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</si>
  <si>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</si>
  <si>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</si>
  <si>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</si>
  <si>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</si>
  <si>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</si>
  <si>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</si>
  <si>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</si>
  <si>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</si>
  <si>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</si>
  <si>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</si>
  <si>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</si>
  <si>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</si>
  <si>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</si>
  <si>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</si>
  <si>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</si>
  <si>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</si>
  <si>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</si>
  <si>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</si>
  <si>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</si>
  <si>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</si>
  <si>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</si>
  <si>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</si>
  <si>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</si>
  <si>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</si>
  <si>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</si>
  <si>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</si>
  <si>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</si>
  <si>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</si>
  <si>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</si>
  <si>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</si>
  <si>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</si>
  <si>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</si>
  <si>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</si>
  <si>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</si>
  <si>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</si>
  <si>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</si>
  <si>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</si>
  <si>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</si>
  <si>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</si>
  <si>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</si>
  <si>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</si>
  <si>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</si>
  <si>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</si>
  <si>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</si>
  <si>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</si>
  <si>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</si>
  <si>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</si>
  <si>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</si>
  <si>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</si>
  <si>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</si>
  <si>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</si>
  <si>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</si>
  <si>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</si>
  <si>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</si>
  <si>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</si>
  <si>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</si>
  <si>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</si>
  <si>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</si>
  <si>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</si>
  <si>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</si>
  <si>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</si>
  <si>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</si>
  <si>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</si>
  <si>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</si>
  <si>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</si>
  <si>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</si>
  <si>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</si>
  <si>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</si>
  <si>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</si>
  <si>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</si>
  <si>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</si>
  <si>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</si>
  <si>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</si>
  <si>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</si>
  <si>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</si>
  <si>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</si>
  <si>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</si>
  <si>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</si>
  <si>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</si>
  <si>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</si>
  <si>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</si>
  <si>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</si>
  <si>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</si>
  <si>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</si>
  <si>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</si>
  <si>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</si>
  <si>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</si>
  <si>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</si>
  <si>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</si>
  <si>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</si>
  <si>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</si>
  <si>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</si>
  <si>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</si>
  <si>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</si>
  <si>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</si>
  <si>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</si>
  <si>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</si>
  <si>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</si>
  <si>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</si>
  <si>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</si>
  <si>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</si>
  <si>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</si>
  <si>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</si>
  <si>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</si>
  <si>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</si>
  <si>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</si>
  <si>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</si>
  <si>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</si>
  <si>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</si>
  <si>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</si>
  <si>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</si>
  <si>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</si>
  <si>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</si>
  <si>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</si>
  <si>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</si>
  <si>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</si>
  <si>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</si>
  <si>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</si>
  <si>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</si>
  <si>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</si>
  <si>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</si>
  <si>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</si>
  <si>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</si>
  <si>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</si>
  <si>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</si>
  <si>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</si>
  <si>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</si>
  <si>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</si>
  <si>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</si>
  <si>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</si>
  <si>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</si>
  <si>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</si>
  <si>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</si>
  <si>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</si>
  <si>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</si>
  <si>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</si>
  <si>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</si>
  <si>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</si>
  <si>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</si>
  <si>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</si>
  <si>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</si>
  <si>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</si>
  <si>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</si>
  <si>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</si>
  <si>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</si>
  <si>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</si>
  <si>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</si>
  <si>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</si>
  <si>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</si>
  <si>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</si>
  <si>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</si>
  <si>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</si>
  <si>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</si>
  <si>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</si>
  <si>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</si>
  <si>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</si>
  <si>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</si>
  <si>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</si>
  <si>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</si>
  <si>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</si>
  <si>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</si>
  <si>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</si>
  <si>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</si>
  <si>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</si>
  <si>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</si>
  <si>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</si>
  <si>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</si>
  <si>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</si>
  <si>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</si>
  <si>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</si>
  <si>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</si>
  <si>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</si>
  <si>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</si>
  <si>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</si>
  <si>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</si>
  <si>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</si>
  <si>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</si>
  <si>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</si>
  <si>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</si>
  <si>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</si>
  <si>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</si>
  <si>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</si>
  <si>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</si>
  <si>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</si>
  <si>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</si>
  <si>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</si>
  <si>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</si>
  <si>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</si>
  <si>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</si>
  <si>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</si>
  <si>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</si>
  <si>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</si>
  <si>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</si>
  <si>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</si>
  <si>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</si>
  <si>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</si>
  <si>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</si>
  <si>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</si>
  <si>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</si>
  <si>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</si>
  <si>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</si>
  <si>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</si>
  <si>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</si>
  <si>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</si>
  <si>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</si>
  <si>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</si>
  <si>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</si>
  <si>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</si>
  <si>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</si>
  <si>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</si>
  <si>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</si>
  <si>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</si>
  <si>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</si>
  <si>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</si>
  <si>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</si>
  <si>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</si>
  <si>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</si>
  <si>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</si>
  <si>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</si>
  <si>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</si>
  <si>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</si>
  <si>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</si>
  <si>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</si>
  <si>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</si>
  <si>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</si>
  <si>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</si>
  <si>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</si>
  <si>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</si>
  <si>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</si>
  <si>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</si>
  <si>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</si>
  <si>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</si>
  <si>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</si>
  <si>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</si>
  <si>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</si>
  <si>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</si>
  <si>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</si>
  <si>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</si>
  <si>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</si>
  <si>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</si>
  <si>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</si>
  <si>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</si>
  <si>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</si>
  <si>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</si>
  <si>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</si>
  <si>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</si>
  <si>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</si>
  <si>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</si>
  <si>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</si>
  <si>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</si>
  <si>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</si>
  <si>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</si>
  <si>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</si>
  <si>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</si>
  <si>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</si>
  <si>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</si>
  <si>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</si>
  <si>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</si>
  <si>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</si>
  <si>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</si>
  <si>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</si>
  <si>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</si>
  <si>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</si>
  <si>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</si>
  <si>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</si>
  <si>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</si>
  <si>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</si>
  <si>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</si>
  <si>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</si>
  <si>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</si>
  <si>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</si>
  <si>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</si>
  <si>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</si>
  <si>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</si>
  <si>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</si>
  <si>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</si>
  <si>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</si>
  <si>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</si>
  <si>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</si>
  <si>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</si>
  <si>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</si>
  <si>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</si>
  <si>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</si>
  <si>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</si>
  <si>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</si>
  <si>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</si>
  <si>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</si>
  <si>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</si>
  <si>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</si>
  <si>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</si>
  <si>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</si>
  <si>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</si>
  <si>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</si>
  <si>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</si>
  <si>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</si>
  <si>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</si>
  <si>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</si>
  <si>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</si>
  <si>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</si>
  <si>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</si>
  <si>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</si>
  <si>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</si>
  <si>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</si>
  <si>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</si>
  <si>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</si>
  <si>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</si>
  <si>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</si>
  <si>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</si>
  <si>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</si>
  <si>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</si>
  <si>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</si>
  <si>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</si>
  <si>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</si>
  <si>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</si>
  <si>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</si>
  <si>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</si>
  <si>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</si>
  <si>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</si>
  <si>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</si>
  <si>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</si>
  <si>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</si>
  <si>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</si>
  <si>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</si>
  <si>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</si>
  <si>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</si>
  <si>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</si>
  <si>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</si>
  <si>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</si>
  <si>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</si>
  <si>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</si>
  <si>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</si>
  <si>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</si>
  <si>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</si>
  <si>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</si>
  <si>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</si>
  <si>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</si>
  <si>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</si>
  <si>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</si>
  <si>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</si>
  <si>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</si>
  <si>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</si>
  <si>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</si>
  <si>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</si>
  <si>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</si>
  <si>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</si>
  <si>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</si>
  <si>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</si>
  <si>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</si>
  <si>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</si>
  <si>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</si>
  <si>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</si>
  <si>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</si>
  <si>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</si>
  <si>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</si>
  <si>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</si>
  <si>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</si>
  <si>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</si>
  <si>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</si>
  <si>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</si>
  <si>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</si>
  <si>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</si>
  <si>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</si>
  <si>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</si>
  <si>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</si>
  <si>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</si>
  <si>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</si>
  <si>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</si>
  <si>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</si>
  <si>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</si>
  <si>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</si>
  <si>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</si>
  <si>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</si>
  <si>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</si>
  <si>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</si>
  <si>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</si>
  <si>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</si>
  <si>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</si>
  <si>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</si>
  <si>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</si>
  <si>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</si>
  <si>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</si>
  <si>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</si>
  <si>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</si>
  <si>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</si>
  <si>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</si>
  <si>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</si>
  <si>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</si>
  <si>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</si>
  <si>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</si>
  <si>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</si>
  <si>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</si>
  <si>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</si>
  <si>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</si>
  <si>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</si>
  <si>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</si>
  <si>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</si>
  <si>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</si>
  <si>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</si>
  <si>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</si>
  <si>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</si>
  <si>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</si>
  <si>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</si>
  <si>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</si>
  <si>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</si>
  <si>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</si>
  <si>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</si>
  <si>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</si>
  <si>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</si>
  <si>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</si>
  <si>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</si>
  <si>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</si>
  <si>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</si>
  <si>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</si>
  <si>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</si>
  <si>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</si>
  <si>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</si>
  <si>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</si>
  <si>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</si>
  <si>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</si>
  <si>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</si>
  <si>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</si>
  <si>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</si>
  <si>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</si>
  <si>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</si>
  <si>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</si>
  <si>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</si>
  <si>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</si>
  <si>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</si>
  <si>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</si>
  <si>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</si>
  <si>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</si>
  <si>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</si>
  <si>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</si>
  <si>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</si>
  <si>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</si>
  <si>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</si>
  <si>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</si>
  <si>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</si>
  <si>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</si>
  <si>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</si>
  <si>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</si>
  <si>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</si>
  <si>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</si>
  <si>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</si>
  <si>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</si>
  <si>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</si>
  <si>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</si>
  <si>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</si>
  <si>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</si>
  <si>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</si>
  <si>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</si>
  <si>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</si>
  <si>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</si>
  <si>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</si>
  <si>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</si>
  <si>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</si>
  <si>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</si>
  <si>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</si>
  <si>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</si>
  <si>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</si>
  <si>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</si>
  <si>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</si>
  <si>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</si>
  <si>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</si>
  <si>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</si>
  <si>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</si>
  <si>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</si>
  <si>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</si>
  <si>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</si>
  <si>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</si>
  <si>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</si>
  <si>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</si>
  <si>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</si>
  <si>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</si>
  <si>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</si>
  <si>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</si>
  <si>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</si>
  <si>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</si>
  <si>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</si>
  <si>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</si>
  <si>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</si>
  <si>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</si>
  <si>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</si>
  <si>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</si>
  <si>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</si>
  <si>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</si>
  <si>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</si>
  <si>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</si>
  <si>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</si>
  <si>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</si>
  <si>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</si>
  <si>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</si>
  <si>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</si>
  <si>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</si>
  <si>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</si>
  <si>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</si>
  <si>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</si>
  <si>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</si>
  <si>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</si>
  <si>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</si>
  <si>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</si>
  <si>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</si>
  <si>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</si>
  <si>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</si>
  <si>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</si>
  <si>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</si>
  <si>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</si>
  <si>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</si>
  <si>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</si>
  <si>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</si>
  <si>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</si>
  <si>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</si>
  <si>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</si>
  <si>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</si>
  <si>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</si>
  <si>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</si>
  <si>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</si>
  <si>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</si>
  <si>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</si>
  <si>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</si>
  <si>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</si>
  <si>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</si>
  <si>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</si>
  <si>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</si>
  <si>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</si>
  <si>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</si>
  <si>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</si>
  <si>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</si>
  <si>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</si>
  <si>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</si>
  <si>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</si>
  <si>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</si>
  <si>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</si>
  <si>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</si>
  <si>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</si>
  <si>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</si>
  <si>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</si>
  <si>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</si>
  <si>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</si>
  <si>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</si>
  <si>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</si>
  <si>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</si>
  <si>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</si>
  <si>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</si>
  <si>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</si>
  <si>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</si>
  <si>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</si>
  <si>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</si>
  <si>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</si>
  <si>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</si>
  <si>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</si>
  <si>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</si>
  <si>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</si>
  <si>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</si>
  <si>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</si>
  <si>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</si>
  <si>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</si>
  <si>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</si>
  <si>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</si>
  <si>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</si>
  <si>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</si>
  <si>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</si>
  <si>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</si>
  <si>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</si>
  <si>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</si>
  <si>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</si>
  <si>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</si>
  <si>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</si>
  <si>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</si>
  <si>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</si>
  <si>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</si>
  <si>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</si>
  <si>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</si>
  <si>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</si>
  <si>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</si>
  <si>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</si>
  <si>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</si>
  <si>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</si>
  <si>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</si>
  <si>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</si>
  <si>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</si>
  <si>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</si>
  <si>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</si>
  <si>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</si>
  <si>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</si>
  <si>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</si>
  <si>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</si>
  <si>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</si>
  <si>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</si>
  <si>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</si>
  <si>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</si>
  <si>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</si>
  <si>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</si>
  <si>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</si>
  <si>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</si>
  <si>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</si>
  <si>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</si>
  <si>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</si>
  <si>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</si>
  <si>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</si>
  <si>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</si>
  <si>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</si>
  <si>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</si>
  <si>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</si>
  <si>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</si>
  <si>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</si>
  <si>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</si>
  <si>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</si>
  <si>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</si>
  <si>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</si>
  <si>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</si>
  <si>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</si>
  <si>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</si>
  <si>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</si>
  <si>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</si>
  <si>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</si>
  <si>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</si>
  <si>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</si>
  <si>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</si>
  <si>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</si>
  <si>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</si>
  <si>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</si>
  <si>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</si>
  <si>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</si>
  <si>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</si>
  <si>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</si>
  <si>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</si>
  <si>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</si>
  <si>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</si>
  <si>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</si>
  <si>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</si>
  <si>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</si>
  <si>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</si>
  <si>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</si>
  <si>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</si>
  <si>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</si>
  <si>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</si>
  <si>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</si>
  <si>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</si>
  <si>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</si>
  <si>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</si>
  <si>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</si>
  <si>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</si>
  <si>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</si>
  <si>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</si>
  <si>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</si>
  <si>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</si>
  <si>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</si>
  <si>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</si>
  <si>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</si>
  <si>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</si>
  <si>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</si>
  <si>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</si>
  <si>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</si>
  <si>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</si>
  <si>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</si>
  <si>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</si>
  <si>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</si>
  <si>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</si>
  <si>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</si>
  <si>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</si>
  <si>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</si>
  <si>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</si>
  <si>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</si>
  <si>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</si>
  <si>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</si>
  <si>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</si>
  <si>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</si>
  <si>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</si>
  <si>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</si>
  <si>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</si>
  <si>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</si>
  <si>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</si>
  <si>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</si>
  <si>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</si>
  <si>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</si>
  <si>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</si>
  <si>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</si>
  <si>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</si>
  <si>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</si>
  <si>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</si>
  <si>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</si>
  <si>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</si>
  <si>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</si>
  <si>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</si>
  <si>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</si>
  <si>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</si>
  <si>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</si>
  <si>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</si>
  <si>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</si>
  <si>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</si>
  <si>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</si>
  <si>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</si>
  <si>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</si>
  <si>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</si>
  <si>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</si>
  <si>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</si>
  <si>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</si>
  <si>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</si>
  <si>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</si>
  <si>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</si>
  <si>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</si>
  <si>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</si>
  <si>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</si>
  <si>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</si>
  <si>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</si>
  <si>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</si>
  <si>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</si>
  <si>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</si>
  <si>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</si>
  <si>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</si>
  <si>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</si>
  <si>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</si>
  <si>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</si>
  <si>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</si>
  <si>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</si>
  <si>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</si>
  <si>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</si>
  <si>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</si>
  <si>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</si>
  <si>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</si>
  <si>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</si>
  <si>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</si>
  <si>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</si>
  <si>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</si>
  <si>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</si>
  <si>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</si>
  <si>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</si>
  <si>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</si>
  <si>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</si>
  <si>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</si>
  <si>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</si>
  <si>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</si>
  <si>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</si>
  <si>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</si>
  <si>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</si>
  <si>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</si>
  <si>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</si>
  <si>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</si>
  <si>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</si>
  <si>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</si>
  <si>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</si>
  <si>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</si>
  <si>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</si>
  <si>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</si>
  <si>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</si>
  <si>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</si>
  <si>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</si>
  <si>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</si>
  <si>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</si>
  <si>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</si>
  <si>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</si>
  <si>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</si>
  <si>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</si>
  <si>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</si>
  <si>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</si>
  <si>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</si>
  <si>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</si>
  <si>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</si>
  <si>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</si>
  <si>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</si>
  <si>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</si>
  <si>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</si>
  <si>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</si>
  <si>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</si>
  <si>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</si>
  <si>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</si>
  <si>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</si>
  <si>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</si>
  <si>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</si>
  <si>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</si>
  <si>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</si>
  <si>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</si>
  <si>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</si>
  <si>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</si>
  <si>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</si>
  <si>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</si>
  <si>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</si>
  <si>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</si>
  <si>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</si>
  <si>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</si>
  <si>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</si>
  <si>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</si>
  <si>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</si>
  <si>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</si>
  <si>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</si>
  <si>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</si>
  <si>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</si>
  <si>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</si>
  <si>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</si>
  <si>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</si>
  <si>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</si>
  <si>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</si>
  <si>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</si>
  <si>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</si>
  <si>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</si>
  <si>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</si>
  <si>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</si>
  <si>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</si>
  <si>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</si>
  <si>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</si>
  <si>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</si>
  <si>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</si>
  <si>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</si>
  <si>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</si>
  <si>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</si>
  <si>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</si>
  <si>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</si>
  <si>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</si>
  <si>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</si>
  <si>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</si>
  <si>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</si>
  <si>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</si>
  <si>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</si>
  <si>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</si>
  <si>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</si>
  <si>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</si>
  <si>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</si>
  <si>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</si>
  <si>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</si>
  <si>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</si>
  <si>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</si>
  <si>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</si>
  <si>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</si>
  <si>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</si>
  <si>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</si>
  <si>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</si>
  <si>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</si>
  <si>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</si>
  <si>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</si>
  <si>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</si>
  <si>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</si>
  <si>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</si>
  <si>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</si>
  <si>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</si>
  <si>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</si>
  <si>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</si>
  <si>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</si>
  <si>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</si>
  <si>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</si>
  <si>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</si>
  <si>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</si>
  <si>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</si>
  <si>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</si>
  <si>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</si>
  <si>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</si>
  <si>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</si>
  <si>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</si>
  <si>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</si>
  <si>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</si>
  <si>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</si>
  <si>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</si>
  <si>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</si>
  <si>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</si>
  <si>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</si>
  <si>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</si>
  <si>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</si>
  <si>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</si>
  <si>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</si>
  <si>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</si>
  <si>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</si>
  <si>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</si>
  <si>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</si>
  <si>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</si>
  <si>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</si>
  <si>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</si>
  <si>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</si>
  <si>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</si>
  <si>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</si>
  <si>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</si>
  <si>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</si>
  <si>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</si>
  <si>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</si>
  <si>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</si>
  <si>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</si>
  <si>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</si>
  <si>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</si>
  <si>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</si>
  <si>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</si>
  <si>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</si>
  <si>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</si>
  <si>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</si>
  <si>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</si>
  <si>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</si>
  <si>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</si>
  <si>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</si>
  <si>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</si>
  <si>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</si>
  <si>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</si>
  <si>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</si>
  <si>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</si>
  <si>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</si>
  <si>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</si>
  <si>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</si>
  <si>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</si>
  <si>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</si>
  <si>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</si>
  <si>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</si>
  <si>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</si>
  <si>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</si>
  <si>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</si>
  <si>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</si>
  <si>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</si>
  <si>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</si>
  <si>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</si>
  <si>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</si>
  <si>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</si>
  <si>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</si>
  <si>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</si>
  <si>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</si>
  <si>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</si>
  <si>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</si>
  <si>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</si>
  <si>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</si>
  <si>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</si>
  <si>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</si>
  <si>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</si>
  <si>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</si>
  <si>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</si>
  <si>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</si>
  <si>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</si>
  <si>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</si>
  <si>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</si>
  <si>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</si>
  <si>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</si>
  <si>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</si>
  <si>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</si>
  <si>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</si>
  <si>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</si>
  <si>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</si>
  <si>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</si>
  <si>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</si>
  <si>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</si>
  <si>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</si>
  <si>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</si>
  <si>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</si>
  <si>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</si>
  <si>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</si>
  <si>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</si>
  <si>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</si>
  <si>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</si>
  <si>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</si>
  <si>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</si>
  <si>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</si>
  <si>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</si>
  <si>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</si>
  <si>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</si>
  <si>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</si>
  <si>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</si>
  <si>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</si>
  <si>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</si>
  <si>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</si>
  <si>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</si>
  <si>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</si>
  <si>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</si>
  <si>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</si>
  <si>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</si>
  <si>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</si>
  <si>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</si>
  <si>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</si>
  <si>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</si>
  <si>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</si>
  <si>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</si>
  <si>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</si>
  <si>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</si>
  <si>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</si>
  <si>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</si>
  <si>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</si>
  <si>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</si>
  <si>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</si>
  <si>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</si>
  <si>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</si>
  <si>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</si>
  <si>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</si>
  <si>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</si>
  <si>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</si>
  <si>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</si>
  <si>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</si>
  <si>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</si>
  <si>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</si>
  <si>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</si>
  <si>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</si>
  <si>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</si>
  <si>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</si>
  <si>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</si>
  <si>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</si>
  <si>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</si>
  <si>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</si>
  <si>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</si>
  <si>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</si>
  <si>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</si>
  <si>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</si>
  <si>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</si>
  <si>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</si>
  <si>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</si>
  <si>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</si>
  <si>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</si>
  <si>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</si>
  <si>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</si>
  <si>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</si>
  <si>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</si>
  <si>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</si>
  <si>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</si>
  <si>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</si>
  <si>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</si>
  <si>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</si>
  <si>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</si>
  <si>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</si>
  <si>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</si>
  <si>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</si>
  <si>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</si>
  <si>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</si>
  <si>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</si>
  <si>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</si>
  <si>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</si>
  <si>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</si>
  <si>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</si>
  <si>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</si>
  <si>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</si>
  <si>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</si>
  <si>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</si>
  <si>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</si>
  <si>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</si>
  <si>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</si>
  <si>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</si>
  <si>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</si>
  <si>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</si>
  <si>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</si>
  <si>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</si>
  <si>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</si>
  <si>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</si>
  <si>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</si>
  <si>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</si>
  <si>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</si>
  <si>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</si>
  <si>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</si>
  <si>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</si>
  <si>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</si>
  <si>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</si>
  <si>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</si>
  <si>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</si>
  <si>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</si>
  <si>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</si>
  <si>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</si>
  <si>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</si>
  <si>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</si>
  <si>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</si>
  <si>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</si>
  <si>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</si>
  <si>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</si>
  <si>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</si>
  <si>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</si>
  <si>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</si>
  <si>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</si>
  <si>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</si>
  <si>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</si>
  <si>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</si>
  <si>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</si>
  <si>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</si>
  <si>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</si>
  <si>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</si>
  <si>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</si>
  <si>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</si>
  <si>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</si>
  <si>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</si>
  <si>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</si>
  <si>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</si>
  <si>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</si>
  <si>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</si>
  <si>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</si>
  <si>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</si>
  <si>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</si>
  <si>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</si>
  <si>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</si>
  <si>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</si>
  <si>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</si>
  <si>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</si>
  <si>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</si>
  <si>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</si>
  <si>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</si>
  <si>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</si>
  <si>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</si>
  <si>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</si>
  <si>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</si>
  <si>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</si>
  <si>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</si>
  <si>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</si>
  <si>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</si>
  <si>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</si>
  <si>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</si>
  <si>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</si>
  <si>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</si>
  <si>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</si>
  <si>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</si>
  <si>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</si>
  <si>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</si>
  <si>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</si>
  <si>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</si>
  <si>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</si>
  <si>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</si>
  <si>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</si>
  <si>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</si>
  <si>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</si>
  <si>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</si>
  <si>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</si>
  <si>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</si>
  <si>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</si>
  <si>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</si>
  <si>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</si>
  <si>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</si>
  <si>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</si>
  <si>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</si>
  <si>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</si>
  <si>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</si>
  <si>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</si>
  <si>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</si>
  <si>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</si>
  <si>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</si>
  <si>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</si>
  <si>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</si>
  <si>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</si>
  <si>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</si>
  <si>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</si>
  <si>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</si>
  <si>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</si>
  <si>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</si>
  <si>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</si>
  <si>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</si>
  <si>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</si>
  <si>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</si>
  <si>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</si>
  <si>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</si>
  <si>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</si>
  <si>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</si>
  <si>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</si>
  <si>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</si>
  <si>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</si>
  <si>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</si>
  <si>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</si>
  <si>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</si>
  <si>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</si>
  <si>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</si>
  <si>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</si>
  <si>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</si>
  <si>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</si>
  <si>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</si>
  <si>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</si>
  <si>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</si>
  <si>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</si>
  <si>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</si>
  <si>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</si>
  <si>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</si>
  <si>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</si>
  <si>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</si>
  <si>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</si>
  <si>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</si>
  <si>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</si>
  <si>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</si>
  <si>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</si>
  <si>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</si>
  <si>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</si>
  <si>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</si>
  <si>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</si>
  <si>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</si>
  <si>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</si>
  <si>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</si>
  <si>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</si>
  <si>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</si>
  <si>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</si>
  <si>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</si>
  <si>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</si>
  <si>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</si>
  <si>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</si>
  <si>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</si>
  <si>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</si>
  <si>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</si>
  <si>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</si>
  <si>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</si>
  <si>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</si>
  <si>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</si>
  <si>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</si>
  <si>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</si>
  <si>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</si>
  <si>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</si>
  <si>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</si>
  <si>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</si>
  <si>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</si>
  <si>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</si>
  <si>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</si>
  <si>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</si>
  <si>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</si>
  <si>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</si>
  <si>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</si>
  <si>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</si>
  <si>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</si>
  <si>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</si>
  <si>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</si>
  <si>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</si>
  <si>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</si>
  <si>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</si>
  <si>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</si>
  <si>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</si>
  <si>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</si>
  <si>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</si>
  <si>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</si>
  <si>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</si>
  <si>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</si>
  <si>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</si>
  <si>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</si>
  <si>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</si>
  <si>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</si>
  <si>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</si>
  <si>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</si>
  <si>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</si>
  <si>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</si>
  <si>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</si>
  <si>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</si>
  <si>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</si>
  <si>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</si>
  <si>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</si>
  <si>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</si>
  <si>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</si>
  <si>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</si>
  <si>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</si>
  <si>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</si>
  <si>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</si>
  <si>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</si>
  <si>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</si>
  <si>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</si>
  <si>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</si>
  <si>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</si>
  <si>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</si>
  <si>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</si>
  <si>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</si>
  <si>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</si>
  <si>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</si>
  <si>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</si>
  <si>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</si>
  <si>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</si>
  <si>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</si>
  <si>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</si>
  <si>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</si>
  <si>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</si>
  <si>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</si>
  <si>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</si>
  <si>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</si>
  <si>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</si>
  <si>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</si>
  <si>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</si>
  <si>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</si>
  <si>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</si>
  <si>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</si>
  <si>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</si>
  <si>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</si>
  <si>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</si>
  <si>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</si>
  <si>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</si>
  <si>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</si>
  <si>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</si>
  <si>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</si>
  <si>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</si>
  <si>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</si>
  <si>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</si>
  <si>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</si>
  <si>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</si>
  <si>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</si>
  <si>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</si>
  <si>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</si>
  <si>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</si>
  <si>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</si>
  <si>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</si>
  <si>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</si>
  <si>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</si>
  <si>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</si>
  <si>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</si>
  <si>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</si>
  <si>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</si>
  <si>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</si>
  <si>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</si>
  <si>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</si>
  <si>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</si>
  <si>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</si>
  <si>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</si>
  <si>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</si>
  <si>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</si>
  <si>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</si>
  <si>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</si>
  <si>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</si>
  <si>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</si>
  <si>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</si>
  <si>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</si>
  <si>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</si>
  <si>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</si>
  <si>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</si>
  <si>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</si>
  <si>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</si>
  <si>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</si>
  <si>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</si>
  <si>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</si>
  <si>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</si>
  <si>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</si>
  <si>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</si>
  <si>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</si>
  <si>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</si>
  <si>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</si>
  <si>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</si>
  <si>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</si>
  <si>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</si>
  <si>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</si>
  <si>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</si>
  <si>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</si>
  <si>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</si>
  <si>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</si>
  <si>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</si>
  <si>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</si>
  <si>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</si>
  <si>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</si>
  <si>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</si>
  <si>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</si>
  <si>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</si>
  <si>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</si>
  <si>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</si>
  <si>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</si>
  <si>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</si>
  <si>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</si>
  <si>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</si>
  <si>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</si>
  <si>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</si>
  <si>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</si>
  <si>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</si>
  <si>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</si>
  <si>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</si>
  <si>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</si>
  <si>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</si>
  <si>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</si>
  <si>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</si>
  <si>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</si>
  <si>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</si>
  <si>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</si>
  <si>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</si>
  <si>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</si>
  <si>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</si>
  <si>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</si>
  <si>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</si>
  <si>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</si>
  <si>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</si>
  <si>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</si>
  <si>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</si>
  <si>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</si>
  <si>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</si>
  <si>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</si>
  <si>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</si>
  <si>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</si>
  <si>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</si>
  <si>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</si>
  <si>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</si>
  <si>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</si>
  <si>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</si>
  <si>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</si>
  <si>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</si>
  <si>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</si>
  <si>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</si>
  <si>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</si>
  <si>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</si>
  <si>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</si>
  <si>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</si>
  <si>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</si>
  <si>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</si>
  <si>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</si>
  <si>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</si>
  <si>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</si>
  <si>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</si>
  <si>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</si>
  <si>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</si>
  <si>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</si>
  <si>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</si>
  <si>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</si>
  <si>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</si>
  <si>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</si>
  <si>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</si>
  <si>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</si>
  <si>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</si>
  <si>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</si>
  <si>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</si>
  <si>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</si>
  <si>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</si>
  <si>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</si>
  <si>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</si>
  <si>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</si>
  <si>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</si>
  <si>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</si>
  <si>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</si>
  <si>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</si>
  <si>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</si>
  <si>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</si>
  <si>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</si>
  <si>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</si>
  <si>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</si>
  <si>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</si>
  <si>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</si>
  <si>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</si>
  <si>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</si>
  <si>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</si>
  <si>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</si>
  <si>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</si>
  <si>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</si>
  <si>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</si>
  <si>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</si>
  <si>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</si>
  <si>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</si>
  <si>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</si>
  <si>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</si>
  <si>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</si>
  <si>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</si>
  <si>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</si>
  <si>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</si>
  <si>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</si>
  <si>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</si>
  <si>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</si>
  <si>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</si>
  <si>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</si>
  <si>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</si>
  <si>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</si>
  <si>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</si>
  <si>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</si>
  <si>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</si>
  <si>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</si>
  <si>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</si>
  <si>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</si>
  <si>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</si>
  <si>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</si>
  <si>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</si>
  <si>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</si>
  <si>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</si>
  <si>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</si>
  <si>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</si>
  <si>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</si>
  <si>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</si>
  <si>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</si>
  <si>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</si>
  <si>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</si>
  <si>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</si>
  <si>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</si>
  <si>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</si>
  <si>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</si>
  <si>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</si>
  <si>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</si>
  <si>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</si>
  <si>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</si>
  <si>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</si>
  <si>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</si>
  <si>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</si>
  <si>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</si>
  <si>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</si>
  <si>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</si>
  <si>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</si>
  <si>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</si>
  <si>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</si>
  <si>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</si>
  <si>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</si>
  <si>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</si>
  <si>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</si>
  <si>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</si>
  <si>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</si>
  <si>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</si>
  <si>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</si>
  <si>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</si>
  <si>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</si>
  <si>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</si>
  <si>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</si>
  <si>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</si>
  <si>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</si>
  <si>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</si>
  <si>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</si>
  <si>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</si>
  <si>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</si>
  <si>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</si>
  <si>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</si>
  <si>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</si>
  <si>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</si>
  <si>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</si>
  <si>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</si>
  <si>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</si>
  <si>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</si>
  <si>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</si>
  <si>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</si>
  <si>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</si>
  <si>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</si>
  <si>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</si>
  <si>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</si>
  <si>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</si>
  <si>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</si>
  <si>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</si>
  <si>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</si>
  <si>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</si>
  <si>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</si>
  <si>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</si>
  <si>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</si>
  <si>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</si>
  <si>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</si>
  <si>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</si>
  <si>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</si>
  <si>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</si>
  <si>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</si>
  <si>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</si>
  <si>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</si>
  <si>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</si>
  <si>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</si>
  <si>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</si>
  <si>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</si>
  <si>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</si>
  <si>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</si>
  <si>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</si>
  <si>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</si>
  <si>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</si>
  <si>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</si>
  <si>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</si>
  <si>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</si>
  <si>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</si>
  <si>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</si>
  <si>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</si>
  <si>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</si>
  <si>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</si>
  <si>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</si>
  <si>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</si>
  <si>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</si>
  <si>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</si>
  <si>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</si>
  <si>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</si>
  <si>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</si>
  <si>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</si>
  <si>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</si>
  <si>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</si>
  <si>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</si>
  <si>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</si>
  <si>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</si>
  <si>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</si>
  <si>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</si>
  <si>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</si>
  <si>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</si>
  <si>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</si>
  <si>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</si>
  <si>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</si>
  <si>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</si>
  <si>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</si>
  <si>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</si>
  <si>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</si>
  <si>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</si>
  <si>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</si>
  <si>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</si>
  <si>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</si>
  <si>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</si>
  <si>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</si>
  <si>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</si>
  <si>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</si>
  <si>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</si>
  <si>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</si>
  <si>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</si>
  <si>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</si>
  <si>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</si>
  <si>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</si>
  <si>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</si>
  <si>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</si>
  <si>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</si>
  <si>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</si>
  <si>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</si>
  <si>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</si>
  <si>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</si>
  <si>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</si>
  <si>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</si>
  <si>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</si>
  <si>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</si>
  <si>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</si>
  <si>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</si>
  <si>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</si>
  <si>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</si>
  <si>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</si>
  <si>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</si>
  <si>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</si>
  <si>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</si>
  <si>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</si>
  <si>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</si>
  <si>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</si>
  <si>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</si>
  <si>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</si>
  <si>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</si>
  <si>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</si>
  <si>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</si>
  <si>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</si>
  <si>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</si>
  <si>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</si>
  <si>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</si>
  <si>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</si>
  <si>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</si>
  <si>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</si>
  <si>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</si>
  <si>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</si>
  <si>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</si>
  <si>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</si>
  <si>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</si>
  <si>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</si>
  <si>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</si>
  <si>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</si>
  <si>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</si>
  <si>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</si>
  <si>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</si>
  <si>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</si>
  <si>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</si>
  <si>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</si>
  <si>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</si>
  <si>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</si>
  <si>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</si>
  <si>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</si>
  <si>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</si>
  <si>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</si>
  <si>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</si>
  <si>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</si>
  <si>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</si>
  <si>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</si>
  <si>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</si>
  <si>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</si>
  <si>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</si>
  <si>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</si>
  <si>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</si>
  <si>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</si>
  <si>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</si>
  <si>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</si>
  <si>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</si>
  <si>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</si>
  <si>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</si>
  <si>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</si>
  <si>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</si>
  <si>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</si>
  <si>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</si>
  <si>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</si>
  <si>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</si>
  <si>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</si>
  <si>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</si>
  <si>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</si>
  <si>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</si>
  <si>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</si>
  <si>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</si>
  <si>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</si>
  <si>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</si>
  <si>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</si>
  <si>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</si>
  <si>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</si>
  <si>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</si>
  <si>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</si>
  <si>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</si>
  <si>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</si>
  <si>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</si>
  <si>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</si>
  <si>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</si>
  <si>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</si>
  <si>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</si>
  <si>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</si>
  <si>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</si>
  <si>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</si>
  <si>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</si>
  <si>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</si>
  <si>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</si>
  <si>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</si>
  <si>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</si>
  <si>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</si>
  <si>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</si>
  <si>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</si>
  <si>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</si>
  <si>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</si>
  <si>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</si>
  <si>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</si>
  <si>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</si>
  <si>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</si>
  <si>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</si>
  <si>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</si>
  <si>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</si>
  <si>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</si>
  <si>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</si>
  <si>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</si>
  <si>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</si>
  <si>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</si>
  <si>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</si>
  <si>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</si>
  <si>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</si>
  <si>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</si>
  <si>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</si>
  <si>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</si>
  <si>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</si>
  <si>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</si>
  <si>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</si>
  <si>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</si>
  <si>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</si>
  <si>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</si>
  <si>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</si>
  <si>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</si>
  <si>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</si>
  <si>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</si>
  <si>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</si>
  <si>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</si>
  <si>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</si>
  <si>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</si>
  <si>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</si>
  <si>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</si>
  <si>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</si>
  <si>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</si>
  <si>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</si>
  <si>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</si>
  <si>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</si>
  <si>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</si>
  <si>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</si>
  <si>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</si>
  <si>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</si>
  <si>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</si>
  <si>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</si>
  <si>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</si>
  <si>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</si>
  <si>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</si>
  <si>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</si>
  <si>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</si>
  <si>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</si>
  <si>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</si>
  <si>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</si>
  <si>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</si>
  <si>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</si>
  <si>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</si>
  <si>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</si>
  <si>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</si>
  <si>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</si>
  <si>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</si>
  <si>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</si>
  <si>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</si>
  <si>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</si>
  <si>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</si>
  <si>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</si>
  <si>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</si>
  <si>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</si>
  <si>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</si>
  <si>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</si>
  <si>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</si>
  <si>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</si>
  <si>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</si>
  <si>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</si>
  <si>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</si>
  <si>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</si>
  <si>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</si>
  <si>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</si>
  <si>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</si>
  <si>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</si>
  <si>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</si>
  <si>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</si>
  <si>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</si>
  <si>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</si>
  <si>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</si>
  <si>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</si>
  <si>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</si>
  <si>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</si>
  <si>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</si>
  <si>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</si>
  <si>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</si>
  <si>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</si>
  <si>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</si>
  <si>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</si>
  <si>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</si>
  <si>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</si>
  <si>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</si>
  <si>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</si>
  <si>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</si>
  <si>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</si>
  <si>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</si>
  <si>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</si>
  <si>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</si>
  <si>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</si>
  <si>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</si>
  <si>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</si>
  <si>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</si>
  <si>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</si>
  <si>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</si>
  <si>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</si>
  <si>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</si>
  <si>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</si>
  <si>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</si>
  <si>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</si>
  <si>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</si>
  <si>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</si>
  <si>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</si>
  <si>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</si>
  <si>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</si>
  <si>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</si>
  <si>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</si>
  <si>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</si>
  <si>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</si>
  <si>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</si>
  <si>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</si>
  <si>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</si>
  <si>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</si>
  <si>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</si>
  <si>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</si>
  <si>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</si>
  <si>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</si>
  <si>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</si>
  <si>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</si>
  <si>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</si>
  <si>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</si>
  <si>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</si>
  <si>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</si>
  <si>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</si>
  <si>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</si>
  <si>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</si>
  <si>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</si>
  <si>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</si>
  <si>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</si>
  <si>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</si>
  <si>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</si>
  <si>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</si>
  <si>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</si>
  <si>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</si>
  <si>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</si>
  <si>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</si>
  <si>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</si>
  <si>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</si>
  <si>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</si>
  <si>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</si>
  <si>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</si>
  <si>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</si>
  <si>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</si>
  <si>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</si>
  <si>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</si>
  <si>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</si>
  <si>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</si>
  <si>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</si>
  <si>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</si>
  <si>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</si>
  <si>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</si>
  <si>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</si>
  <si>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</si>
  <si>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</si>
  <si>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</si>
  <si>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</si>
  <si>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</si>
  <si>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</si>
  <si>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</si>
  <si>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</si>
  <si>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</si>
  <si>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</si>
  <si>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</si>
  <si>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</si>
  <si>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</si>
  <si>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</si>
  <si>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</si>
  <si>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</si>
  <si>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</si>
  <si>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</si>
  <si>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</si>
  <si>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</si>
  <si>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</si>
  <si>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</si>
  <si>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</si>
  <si>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</si>
  <si>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</si>
  <si>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</si>
  <si>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</si>
  <si>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</si>
  <si>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</si>
  <si>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</si>
  <si>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</si>
  <si>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</si>
  <si>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</si>
  <si>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</si>
  <si>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</si>
  <si>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</si>
  <si>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</si>
  <si>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</si>
  <si>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</si>
  <si>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</si>
  <si>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</si>
  <si>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</si>
  <si>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</si>
  <si>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</si>
  <si>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</si>
  <si>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</si>
  <si>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</si>
  <si>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</si>
  <si>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</si>
  <si>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</si>
  <si>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</si>
  <si>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</si>
  <si>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</si>
  <si>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</si>
  <si>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</si>
  <si>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</si>
  <si>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</si>
  <si>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</si>
  <si>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</si>
  <si>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</si>
  <si>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</si>
  <si>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</si>
  <si>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</si>
  <si>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</si>
  <si>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</si>
  <si>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</si>
  <si>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</si>
  <si>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</si>
  <si>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</si>
  <si>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</si>
  <si>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</si>
  <si>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</si>
  <si>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</si>
  <si>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</si>
  <si>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</si>
  <si>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</si>
  <si>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</si>
  <si>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</si>
  <si>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</si>
  <si>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</si>
  <si>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</si>
  <si>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</si>
  <si>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</si>
  <si>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</si>
  <si>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</si>
  <si>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</si>
  <si>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</si>
  <si>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</si>
  <si>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</si>
  <si>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</si>
  <si>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</si>
  <si>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</si>
  <si>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</si>
  <si>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</si>
  <si>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</si>
  <si>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</si>
  <si>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</si>
  <si>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</si>
  <si>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</si>
  <si>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</si>
  <si>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</si>
  <si>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</si>
  <si>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</si>
  <si>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</si>
  <si>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</si>
  <si>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</si>
  <si>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</si>
  <si>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</si>
  <si>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</si>
  <si>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</si>
  <si>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</si>
  <si>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</si>
  <si>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</si>
  <si>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</si>
  <si>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</si>
  <si>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</si>
  <si>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</si>
  <si>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</si>
  <si>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</si>
  <si>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</si>
  <si>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</si>
  <si>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</si>
  <si>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</si>
  <si>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</si>
  <si>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</si>
  <si>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</si>
  <si>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</si>
  <si>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</si>
  <si>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</si>
  <si>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</si>
  <si>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</si>
  <si>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</si>
  <si>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</si>
  <si>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</si>
  <si>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</si>
  <si>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</si>
  <si>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</si>
  <si>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</si>
  <si>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</si>
  <si>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</si>
  <si>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</si>
  <si>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</si>
  <si>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</si>
  <si>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</si>
  <si>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</si>
  <si>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</si>
  <si>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</si>
  <si>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</si>
  <si>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</si>
  <si>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</si>
  <si>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</si>
  <si>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</si>
  <si>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</si>
  <si>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</si>
  <si>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</si>
  <si>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</si>
  <si>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</si>
  <si>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</si>
  <si>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</si>
  <si>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</si>
  <si>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</si>
  <si>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</si>
  <si>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</si>
  <si>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</si>
  <si>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</si>
  <si>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</si>
  <si>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</si>
  <si>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</si>
  <si>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</si>
  <si>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</si>
  <si>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</si>
  <si>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</si>
  <si>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</si>
  <si>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</si>
  <si>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</si>
  <si>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</si>
  <si>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</si>
  <si>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</si>
  <si>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</si>
  <si>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</si>
  <si>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</si>
  <si>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</si>
  <si>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</si>
  <si>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</si>
  <si>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</si>
  <si>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</si>
  <si>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</si>
  <si>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</si>
  <si>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</si>
  <si>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</si>
  <si>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</si>
  <si>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</si>
  <si>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</si>
  <si>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</si>
  <si>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</si>
  <si>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</si>
  <si>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</si>
  <si>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</si>
  <si>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</si>
  <si>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</si>
  <si>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</si>
  <si>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</si>
  <si>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</si>
  <si>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</si>
  <si>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</si>
  <si>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</si>
  <si>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</si>
  <si>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</si>
  <si>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</si>
  <si>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</si>
  <si>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</si>
  <si>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</si>
  <si>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</si>
  <si>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</si>
  <si>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</si>
  <si>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</si>
  <si>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</si>
  <si>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</si>
  <si>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</si>
  <si>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</si>
  <si>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</si>
  <si>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</si>
  <si>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</si>
  <si>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</si>
  <si>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</si>
  <si>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</si>
  <si>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</si>
  <si>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</si>
  <si>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</si>
  <si>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</si>
  <si>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</si>
  <si>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</si>
  <si>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</si>
  <si>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</si>
  <si>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</si>
  <si>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</si>
  <si>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</si>
  <si>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</si>
  <si>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</si>
  <si>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</si>
  <si>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</si>
  <si>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</si>
  <si>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</si>
  <si>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</si>
  <si>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</si>
  <si>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</si>
  <si>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</si>
  <si>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</si>
  <si>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</si>
  <si>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</si>
  <si>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</si>
  <si>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</si>
  <si>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</si>
  <si>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</si>
  <si>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</si>
  <si>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</si>
  <si>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</si>
  <si>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</si>
  <si>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</si>
  <si>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</si>
  <si>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</si>
  <si>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</si>
  <si>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</si>
  <si>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</si>
  <si>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</si>
  <si>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</si>
  <si>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</si>
  <si>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</si>
  <si>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</si>
  <si>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</si>
  <si>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</si>
  <si>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</si>
  <si>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</si>
  <si>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</si>
  <si>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</si>
  <si>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</si>
  <si>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</si>
  <si>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</si>
  <si>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</si>
  <si>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</si>
  <si>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</si>
  <si>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</si>
  <si>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</si>
  <si>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</si>
  <si>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</si>
  <si>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</si>
  <si>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</si>
  <si>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</si>
  <si>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</si>
  <si>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</si>
  <si>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</si>
  <si>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</si>
  <si>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</si>
  <si>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</si>
  <si>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</si>
  <si>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</si>
  <si>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</si>
  <si>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</si>
  <si>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</si>
  <si>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</si>
  <si>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</si>
  <si>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</si>
  <si>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</si>
  <si>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</si>
  <si>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</si>
  <si>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</si>
  <si>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</si>
  <si>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</si>
  <si>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</si>
  <si>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</si>
  <si>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</si>
  <si>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</si>
  <si>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</si>
  <si>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</si>
  <si>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</si>
  <si>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</si>
  <si>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</si>
  <si>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</si>
  <si>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</si>
  <si>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</si>
  <si>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</si>
  <si>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</si>
  <si>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</si>
  <si>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</si>
  <si>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</si>
  <si>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</si>
  <si>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</si>
  <si>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</si>
  <si>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</si>
  <si>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</si>
  <si>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</si>
  <si>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</si>
  <si>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</si>
  <si>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</si>
  <si>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</si>
  <si>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</si>
  <si>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</si>
  <si>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</si>
  <si>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</si>
  <si>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</si>
  <si>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</si>
  <si>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</si>
  <si>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</si>
  <si>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</si>
  <si>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</si>
  <si>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</si>
  <si>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</si>
  <si>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</si>
  <si>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</si>
  <si>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</si>
  <si>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</si>
  <si>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</si>
  <si>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</si>
  <si>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</si>
  <si>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</si>
  <si>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</si>
  <si>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</si>
  <si>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</si>
  <si>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</si>
  <si>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</si>
  <si>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</si>
  <si>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</si>
  <si>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</si>
  <si>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</si>
  <si>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</si>
  <si>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</si>
  <si>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</si>
  <si>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</si>
  <si>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</si>
  <si>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</si>
  <si>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</si>
  <si>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</si>
  <si>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</si>
  <si>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</si>
  <si>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</si>
  <si>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</si>
  <si>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</si>
  <si>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</si>
  <si>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</si>
  <si>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</si>
  <si>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</si>
  <si>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</si>
  <si>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</si>
  <si>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</si>
  <si>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</si>
  <si>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</si>
  <si>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</si>
  <si>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</si>
  <si>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</si>
  <si>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</si>
  <si>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</si>
  <si>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</si>
  <si>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</si>
  <si>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</si>
  <si>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</si>
  <si>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</si>
  <si>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</si>
  <si>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</si>
  <si>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</si>
  <si>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</si>
  <si>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</si>
  <si>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</si>
  <si>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</si>
  <si>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</si>
  <si>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</si>
  <si>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</si>
  <si>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</si>
  <si>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</si>
  <si>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</si>
  <si>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</si>
  <si>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</si>
  <si>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</si>
  <si>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</si>
  <si>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</si>
  <si>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</si>
  <si>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</si>
  <si>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</si>
  <si>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</si>
  <si>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</si>
  <si>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</si>
  <si>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</si>
  <si>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</si>
  <si>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</si>
  <si>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</si>
  <si>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</si>
  <si>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</si>
  <si>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</si>
  <si>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</si>
  <si>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</si>
  <si>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</si>
  <si>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</si>
  <si>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</si>
  <si>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</si>
  <si>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</si>
  <si>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</si>
  <si>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</si>
  <si>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</si>
  <si>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</si>
  <si>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</si>
  <si>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</si>
  <si>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</si>
  <si>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</si>
  <si>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</si>
  <si>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</si>
  <si>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</si>
  <si>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</si>
  <si>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</si>
  <si>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</si>
  <si>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</si>
  <si>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</si>
  <si>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</si>
  <si>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</si>
  <si>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</si>
  <si>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</si>
  <si>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</si>
  <si>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</si>
  <si>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</si>
  <si>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</si>
  <si>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</si>
  <si>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</si>
  <si>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</si>
  <si>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</si>
  <si>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</si>
  <si>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</si>
  <si>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</si>
  <si>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</si>
  <si>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</si>
  <si>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</si>
  <si>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</si>
  <si>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</si>
  <si>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</si>
  <si>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</si>
  <si>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</si>
  <si>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</si>
  <si>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</si>
  <si>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</si>
  <si>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</si>
  <si>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</si>
  <si>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</si>
  <si>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</si>
  <si>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</si>
  <si>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</si>
  <si>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</si>
  <si>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</si>
  <si>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</si>
  <si>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</si>
  <si>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</si>
  <si>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</si>
  <si>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</si>
  <si>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</si>
  <si>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</si>
  <si>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</si>
  <si>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</si>
  <si>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</si>
  <si>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</si>
  <si>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</si>
  <si>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</si>
  <si>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</si>
  <si>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</si>
  <si>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</si>
  <si>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</si>
  <si>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</si>
  <si>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</si>
  <si>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</si>
  <si>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</si>
  <si>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</si>
  <si>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</si>
  <si>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</si>
  <si>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</si>
  <si>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</si>
  <si>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</si>
  <si>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</si>
  <si>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</si>
  <si>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</si>
  <si>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</si>
  <si>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</si>
  <si>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</si>
  <si>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</si>
  <si>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</si>
  <si>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</si>
  <si>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</si>
  <si>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</si>
  <si>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</si>
  <si>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</si>
  <si>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</si>
  <si>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</si>
  <si>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</si>
  <si>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</si>
  <si>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</si>
  <si>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</si>
  <si>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</si>
  <si>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</si>
  <si>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</si>
  <si>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</si>
  <si>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</si>
  <si>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</si>
  <si>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</si>
  <si>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</si>
  <si>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</si>
  <si>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</si>
  <si>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</si>
  <si>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</si>
  <si>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</si>
  <si>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</si>
  <si>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</si>
  <si>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</si>
  <si>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</si>
  <si>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</si>
  <si>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</si>
  <si>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</si>
  <si>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</si>
  <si>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</si>
  <si>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</si>
  <si>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</si>
  <si>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</si>
  <si>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</si>
  <si>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</si>
  <si>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</si>
  <si>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</si>
  <si>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</si>
  <si>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</si>
  <si>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</si>
  <si>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</si>
  <si>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</si>
  <si>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</si>
  <si>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</si>
  <si>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</si>
  <si>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</si>
  <si>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</si>
  <si>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</si>
  <si>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</si>
  <si>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</si>
  <si>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</si>
  <si>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</si>
  <si>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</si>
  <si>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</si>
  <si>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</si>
  <si>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</si>
  <si>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</si>
  <si>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</si>
  <si>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</si>
  <si>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</si>
  <si>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</si>
  <si>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</si>
  <si>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</si>
  <si>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</si>
  <si>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</si>
  <si>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</si>
  <si>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</si>
  <si>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</si>
  <si>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</si>
  <si>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</si>
  <si>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</si>
  <si>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</si>
  <si>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</si>
  <si>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</si>
  <si>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</si>
  <si>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</si>
  <si>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</si>
  <si>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</si>
  <si>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</si>
  <si>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</si>
  <si>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</si>
  <si>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</si>
  <si>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</si>
  <si>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</si>
  <si>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</si>
  <si>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</si>
  <si>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</si>
  <si>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</si>
  <si>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</si>
  <si>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</si>
  <si>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</si>
  <si>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</si>
  <si>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</si>
  <si>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</si>
  <si>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</si>
  <si>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</si>
  <si>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</si>
  <si>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</si>
  <si>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</si>
  <si>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</si>
  <si>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</si>
  <si>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</si>
  <si>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</si>
  <si>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</si>
  <si>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</si>
  <si>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</si>
  <si>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</si>
  <si>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</si>
  <si>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</si>
  <si>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</si>
  <si>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</si>
  <si>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</si>
  <si>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</si>
  <si>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</si>
  <si>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</si>
  <si>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</si>
  <si>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</si>
  <si>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</si>
  <si>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</si>
  <si>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</si>
  <si>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</si>
  <si>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</si>
  <si>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</si>
  <si>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</si>
  <si>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</si>
  <si>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</si>
  <si>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</si>
  <si>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</si>
  <si>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</si>
  <si>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</si>
  <si>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</si>
  <si>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</si>
  <si>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</si>
  <si>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</si>
  <si>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</si>
  <si>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</si>
  <si>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</si>
  <si>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</si>
  <si>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</si>
  <si>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</si>
  <si>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</si>
  <si>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</si>
  <si>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</si>
  <si>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</si>
  <si>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</si>
  <si>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</si>
  <si>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</si>
  <si>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</si>
  <si>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</si>
  <si>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</si>
  <si>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</si>
  <si>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</si>
  <si>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</si>
  <si>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</si>
  <si>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</si>
  <si>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</si>
  <si>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</si>
  <si>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</si>
  <si>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</si>
  <si>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</si>
  <si>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</si>
  <si>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</si>
  <si>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</si>
  <si>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</si>
  <si>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</si>
  <si>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</si>
  <si>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</si>
  <si>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</si>
  <si>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</si>
  <si>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</si>
  <si>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</si>
  <si>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</si>
  <si>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</si>
  <si>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</si>
  <si>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</si>
  <si>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</si>
  <si>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</si>
  <si>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</si>
  <si>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</si>
  <si>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</si>
  <si>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</si>
  <si>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</si>
  <si>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</si>
  <si>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</si>
  <si>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</si>
  <si>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</si>
  <si>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</si>
  <si>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</si>
  <si>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</si>
  <si>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</si>
  <si>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</si>
  <si>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</si>
  <si>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</si>
  <si>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</si>
  <si>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</si>
  <si>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</si>
  <si>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</si>
  <si>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</si>
  <si>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</si>
  <si>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</si>
  <si>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</si>
  <si>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</si>
  <si>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</si>
  <si>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</si>
  <si>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</si>
  <si>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</si>
  <si>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</si>
  <si>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</si>
  <si>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</si>
  <si>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</si>
  <si>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</si>
  <si>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</si>
  <si>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</si>
  <si>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</si>
  <si>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</si>
  <si>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</si>
  <si>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</si>
  <si>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</si>
  <si>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</si>
  <si>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</si>
  <si>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</si>
  <si>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</si>
  <si>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</si>
  <si>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</si>
  <si>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</si>
  <si>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</si>
  <si>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</si>
  <si>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</si>
  <si>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</si>
  <si>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</si>
  <si>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</si>
  <si>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</si>
  <si>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</si>
  <si>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</si>
  <si>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</si>
  <si>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</si>
  <si>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</si>
  <si>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</si>
  <si>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</si>
  <si>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</si>
  <si>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</si>
  <si>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</si>
  <si>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</si>
  <si>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</si>
  <si>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</si>
  <si>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</si>
  <si>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</si>
  <si>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</si>
  <si>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</si>
  <si>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</si>
  <si>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</si>
  <si>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</si>
  <si>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</si>
  <si>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</si>
  <si>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</si>
  <si>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</si>
  <si>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</si>
  <si>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</si>
  <si>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</si>
  <si>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</si>
  <si>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</si>
  <si>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</si>
  <si>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</si>
  <si>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</si>
  <si>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</si>
  <si>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</si>
  <si>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</si>
  <si>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</si>
  <si>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</si>
  <si>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</si>
  <si>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</si>
  <si>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</si>
  <si>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</si>
  <si>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</si>
  <si>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</si>
  <si>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</si>
  <si>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</si>
  <si>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</si>
  <si>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</si>
  <si>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</si>
  <si>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</si>
  <si>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</si>
  <si>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</si>
  <si>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</si>
  <si>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</si>
  <si>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</si>
  <si>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</si>
  <si>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</si>
  <si>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</si>
  <si>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</si>
  <si>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</si>
  <si>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</si>
  <si>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</si>
  <si>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</si>
  <si>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</si>
  <si>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</si>
  <si>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</si>
  <si>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</si>
  <si>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</si>
  <si>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</si>
  <si>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</si>
  <si>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</si>
  <si>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</si>
  <si>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</si>
  <si>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</si>
  <si>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</si>
  <si>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</si>
  <si>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</si>
  <si>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</si>
  <si>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</si>
  <si>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</si>
  <si>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</si>
  <si>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</si>
  <si>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</si>
  <si>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</si>
  <si>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</si>
  <si>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</si>
  <si>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</si>
  <si>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</si>
  <si>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</si>
  <si>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</si>
  <si>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</si>
  <si>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</si>
  <si>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</si>
  <si>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</si>
  <si>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</si>
  <si>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</si>
  <si>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</si>
  <si>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</si>
  <si>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</si>
  <si>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</si>
  <si>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</si>
  <si>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</si>
  <si>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</si>
  <si>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</si>
  <si>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</si>
  <si>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</si>
  <si>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</si>
  <si>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</si>
  <si>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</si>
  <si>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</si>
  <si>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</si>
  <si>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</si>
  <si>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</si>
  <si>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</si>
  <si>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</si>
  <si>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</si>
  <si>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</si>
  <si>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</si>
  <si>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</si>
  <si>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</si>
  <si>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</si>
  <si>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</si>
  <si>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</si>
  <si>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</si>
  <si>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</si>
  <si>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</si>
  <si>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</si>
  <si>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</si>
  <si>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</si>
  <si>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</si>
  <si>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</si>
  <si>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</si>
  <si>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</si>
  <si>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</si>
  <si>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</si>
  <si>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</si>
  <si>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</si>
  <si>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</si>
  <si>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</si>
  <si>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</si>
  <si>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</si>
  <si>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</si>
  <si>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</si>
  <si>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</si>
  <si>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</si>
  <si>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</si>
  <si>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</si>
  <si>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</si>
  <si>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</si>
  <si>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</si>
  <si>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</si>
  <si>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</si>
  <si>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</si>
  <si>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</si>
  <si>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</si>
  <si>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</si>
  <si>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</si>
  <si>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</si>
  <si>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</si>
  <si>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</si>
  <si>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</si>
  <si>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</si>
  <si>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</si>
  <si>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</si>
  <si>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</si>
  <si>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</si>
  <si>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</si>
  <si>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</si>
  <si>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</si>
  <si>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</si>
  <si>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</si>
  <si>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</si>
  <si>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</si>
  <si>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</si>
  <si>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</si>
  <si>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</si>
  <si>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</si>
  <si>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</si>
  <si>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</si>
  <si>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</si>
  <si>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</si>
  <si>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</si>
  <si>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</si>
  <si>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</si>
  <si>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</si>
  <si>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</si>
  <si>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</si>
  <si>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</si>
  <si>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</si>
  <si>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</si>
  <si>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</si>
  <si>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</si>
  <si>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</si>
  <si>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</si>
  <si>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</si>
  <si>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</si>
  <si>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</si>
  <si>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</si>
  <si>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</si>
  <si>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</si>
  <si>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</si>
  <si>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</si>
  <si>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</si>
  <si>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</si>
  <si>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</si>
  <si>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</si>
  <si>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</si>
  <si>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</si>
  <si>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</si>
  <si>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</si>
  <si>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</si>
  <si>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</si>
  <si>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</si>
  <si>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</si>
  <si>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</si>
  <si>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</si>
  <si>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</si>
  <si>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</si>
  <si>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</si>
  <si>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</si>
  <si>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</si>
  <si>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</si>
  <si>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</si>
  <si>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</si>
  <si>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</si>
  <si>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</si>
  <si>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</si>
  <si>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</si>
  <si>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</si>
  <si>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</si>
  <si>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</si>
  <si>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</si>
  <si>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</si>
  <si>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</si>
  <si>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</si>
  <si>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</si>
  <si>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</si>
  <si>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</si>
  <si>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</si>
  <si>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</si>
  <si>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</si>
  <si>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</si>
  <si>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</si>
  <si>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</si>
  <si>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</si>
  <si>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</si>
  <si>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</si>
  <si>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</si>
  <si>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</si>
  <si>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</si>
  <si>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</si>
  <si>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</si>
  <si>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</si>
  <si>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</si>
  <si>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</si>
  <si>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</si>
  <si>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</si>
  <si>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</si>
  <si>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</si>
  <si>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</si>
  <si>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</si>
  <si>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</si>
  <si>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</si>
  <si>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</si>
  <si>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</si>
  <si>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</si>
  <si>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</si>
  <si>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</si>
  <si>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</si>
  <si>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</si>
  <si>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</si>
  <si>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</si>
  <si>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</si>
  <si>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</si>
  <si>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</si>
  <si>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</si>
  <si>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</si>
  <si>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</si>
  <si>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</si>
  <si>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</si>
  <si>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</si>
  <si>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</si>
  <si>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</si>
  <si>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</si>
  <si>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</si>
  <si>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</si>
  <si>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</si>
  <si>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</si>
  <si>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</si>
  <si>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</si>
  <si>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</si>
  <si>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</si>
  <si>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</si>
  <si>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</si>
  <si>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</si>
  <si>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</si>
  <si>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</si>
  <si>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</si>
  <si>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</si>
  <si>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</si>
  <si>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</si>
  <si>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</si>
  <si>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</si>
  <si>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</si>
  <si>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</si>
  <si>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</si>
  <si>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</si>
  <si>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</si>
  <si>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</si>
  <si>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</si>
  <si>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</si>
  <si>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</si>
  <si>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</si>
  <si>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</si>
  <si>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</si>
  <si>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</si>
  <si>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</si>
  <si>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</si>
  <si>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</si>
  <si>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</si>
  <si>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</si>
  <si>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</si>
  <si>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</si>
  <si>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</si>
  <si>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</si>
  <si>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</si>
  <si>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</si>
  <si>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</si>
  <si>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</si>
  <si>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</si>
  <si>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</si>
  <si>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</si>
  <si>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</si>
  <si>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</si>
  <si>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</si>
  <si>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</si>
  <si>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</si>
  <si>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</si>
  <si>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</si>
  <si>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</si>
  <si>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</si>
  <si>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</si>
  <si>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</si>
  <si>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</si>
  <si>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</si>
  <si>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</si>
  <si>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</si>
  <si>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</si>
  <si>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</si>
  <si>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</si>
  <si>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</si>
  <si>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</si>
  <si>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</si>
  <si>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</si>
  <si>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</si>
  <si>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</si>
  <si>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</si>
  <si>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</si>
  <si>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</si>
  <si>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</si>
  <si>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</si>
  <si>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</si>
  <si>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</si>
  <si>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</si>
  <si>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</si>
  <si>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</si>
  <si>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</si>
  <si>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</si>
  <si>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</si>
  <si>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</si>
  <si>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</si>
  <si>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</si>
  <si>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</si>
  <si>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</si>
  <si>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</si>
  <si>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</si>
  <si>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</si>
  <si>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</si>
  <si>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</si>
  <si>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</si>
  <si>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</si>
  <si>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</si>
  <si>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</si>
  <si>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</si>
  <si>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</si>
  <si>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</si>
  <si>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</si>
  <si>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</si>
  <si>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</si>
  <si>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</si>
  <si>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</si>
  <si>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</si>
  <si>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</si>
  <si>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</si>
  <si>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</si>
  <si>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</si>
  <si>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</si>
  <si>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</si>
  <si>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</si>
  <si>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</si>
  <si>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</si>
  <si>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</si>
  <si>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</si>
  <si>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</si>
  <si>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</si>
  <si>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</si>
  <si>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</si>
  <si>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</si>
  <si>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</si>
  <si>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</si>
  <si>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</si>
  <si>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</si>
  <si>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</si>
  <si>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</si>
  <si>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</si>
  <si>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</si>
  <si>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</si>
  <si>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</si>
  <si>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</si>
  <si>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</si>
  <si>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</si>
  <si>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</si>
  <si>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</si>
  <si>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</si>
  <si>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</si>
  <si>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</si>
  <si>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</si>
  <si>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</si>
  <si>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</si>
  <si>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</si>
  <si>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</si>
  <si>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</si>
  <si>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</si>
  <si>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</si>
  <si>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</si>
  <si>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</si>
  <si>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</si>
  <si>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</si>
  <si>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</si>
  <si>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</si>
  <si>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</si>
  <si>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</si>
  <si>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</si>
  <si>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</si>
  <si>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</si>
  <si>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</si>
  <si>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</si>
  <si>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</si>
  <si>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</si>
  <si>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</si>
  <si>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</si>
  <si>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</si>
  <si>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</si>
  <si>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</si>
  <si>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</si>
  <si>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</si>
  <si>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</si>
  <si>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</si>
  <si>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</si>
  <si>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</si>
  <si>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</si>
  <si>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</si>
  <si>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</si>
  <si>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</si>
  <si>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</si>
  <si>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</si>
  <si>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</si>
  <si>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</si>
  <si>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</si>
  <si>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</si>
  <si>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</si>
  <si>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</si>
  <si>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</si>
  <si>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</si>
  <si>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</si>
  <si>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</si>
  <si>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</si>
  <si>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</si>
  <si>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</si>
  <si>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</si>
  <si>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</si>
  <si>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</si>
  <si>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</si>
  <si>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</si>
  <si>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</si>
  <si>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</si>
  <si>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</si>
  <si>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</si>
  <si>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</si>
  <si>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</si>
  <si>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</si>
  <si>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</si>
  <si>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</si>
  <si>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</si>
  <si>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</si>
  <si>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</si>
  <si>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</si>
  <si>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</si>
  <si>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</si>
  <si>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</si>
  <si>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</si>
  <si>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</si>
  <si>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</si>
  <si>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</si>
  <si>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</si>
  <si>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</si>
  <si>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</si>
  <si>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</si>
  <si>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</si>
  <si>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</si>
  <si>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</si>
  <si>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</si>
  <si>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</si>
  <si>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</si>
  <si>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</si>
  <si>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</si>
  <si>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</si>
  <si>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</si>
  <si>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</si>
  <si>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</si>
  <si>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</si>
  <si>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</si>
  <si>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</si>
  <si>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</si>
  <si>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</si>
  <si>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</si>
  <si>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</si>
  <si>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</si>
  <si>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</si>
  <si>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</si>
  <si>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</si>
  <si>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</si>
  <si>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</si>
  <si>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</si>
  <si>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</si>
  <si>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</si>
  <si>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</si>
  <si>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</si>
  <si>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</si>
  <si>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</si>
  <si>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</si>
  <si>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</si>
  <si>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</si>
  <si>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</si>
  <si>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</si>
  <si>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</si>
  <si>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</si>
  <si>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</si>
  <si>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</si>
  <si>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</si>
  <si>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</si>
  <si>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</si>
  <si>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</si>
  <si>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</si>
  <si>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</si>
  <si>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</si>
  <si>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</si>
  <si>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</si>
  <si>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</si>
  <si>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</si>
  <si>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</si>
  <si>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</si>
  <si>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</si>
  <si>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</si>
  <si>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</si>
  <si>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</si>
  <si>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</si>
  <si>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</si>
  <si>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</si>
  <si>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</si>
  <si>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</si>
  <si>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</si>
  <si>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</si>
  <si>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</si>
  <si>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</si>
  <si>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</si>
  <si>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</si>
  <si>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</si>
  <si>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</si>
  <si>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</si>
  <si>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</si>
  <si>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</si>
  <si>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</si>
  <si>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</si>
  <si>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</si>
  <si>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</si>
  <si>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</si>
  <si>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</si>
  <si>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</si>
  <si>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</si>
  <si>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</si>
  <si>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</si>
  <si>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</si>
  <si>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</si>
  <si>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</si>
  <si>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</si>
  <si>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</si>
  <si>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</si>
  <si>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</si>
  <si>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</si>
  <si>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</si>
  <si>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</si>
  <si>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</si>
  <si>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</si>
  <si>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</si>
  <si>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</si>
  <si>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</si>
  <si>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</si>
  <si>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</si>
  <si>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</si>
  <si>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</si>
  <si>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</si>
  <si>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何書溱</t>
    <phoneticPr fontId="3" type="noConversion"/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</si>
  <si>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</si>
  <si>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</si>
  <si>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</si>
  <si>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</si>
  <si>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</si>
  <si>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</si>
  <si>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</si>
  <si>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</si>
  <si>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</si>
  <si>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</si>
  <si>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</si>
  <si>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</si>
  <si>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</si>
  <si>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</si>
  <si>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</si>
  <si>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</si>
  <si>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</si>
  <si>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</si>
  <si>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</si>
  <si>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</si>
  <si>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</si>
  <si>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</si>
  <si>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</si>
  <si>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</si>
  <si>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</si>
  <si>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</si>
  <si>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</si>
  <si>
    <t>L6045</t>
    <phoneticPr fontId="3" type="noConversion"/>
  </si>
  <si>
    <t>結清戶滿五年查詢</t>
    <phoneticPr fontId="3" type="noConversion"/>
  </si>
  <si>
    <t>PJ201800012_URS_6共同作業_V1.14.docx</t>
    <phoneticPr fontId="3" type="noConversion"/>
  </si>
  <si>
    <t>依據Defect單新增交易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</si>
</sst>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14" fontId="93" fillId="0" borderId="0" xfId="0" applyNumberFormat="1" applyFont="1"/>
    <xf numFmtId="0" fontId="93" fillId="0" borderId="0" xfId="0" pivotButton="1" applyFont="1" applyAlignment="1">
      <alignment horizontal="right"/>
    </xf>
    <xf numFmtId="0" fontId="93" fillId="0" borderId="0" xfId="0" applyNumberFormat="1" applyFont="1"/>
    <xf numFmtId="0" fontId="93" fillId="0" borderId="0" xfId="0" applyFont="1"/>
    <xf numFmtId="14" fontId="93" fillId="0" borderId="0" xfId="0" pivotButton="1" applyNumberFormat="1" applyFont="1"/>
    <xf numFmtId="14" fontId="93" fillId="0" borderId="0" xfId="0" applyNumberFormat="1" applyFont="1" applyAlignment="1">
      <alignment horizontal="left"/>
    </xf>
    <xf numFmtId="0" fontId="93" fillId="0" borderId="0" xfId="0" pivotButton="1" applyFont="1"/>
    <xf numFmtId="0" fontId="93" fillId="0" borderId="0" xfId="0" applyFont="1" applyAlignment="1">
      <alignment horizontal="left"/>
    </xf>
    <xf numFmtId="0" fontId="93" fillId="0" borderId="0" xfId="0" pivotButton="1" applyFont="1" applyAlignment="1"/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93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pivotCacheDefinition" Target="pivotCache/pivotCacheDefinition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361113" createdVersion="7" refreshedVersion="7" minRefreshableVersion="3" recordCount="571" xr:uid="{00000000-000A-0000-FFFF-FFFF00000000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939814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328707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675923" createdVersion="7" refreshedVersion="7" minRefreshableVersion="3" recordCount="571" xr:uid="{00000000-000A-0000-FFFF-FFFF03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97495601849" createdVersion="7" refreshedVersion="7" minRefreshableVersion="3" recordCount="571" xr:uid="{6F9E4DDB-42FC-4BEB-BF7D-FD8412C86C49}">
  <cacheSource type="worksheet">
    <worksheetSource ref="A1:BH1048576" sheet="URS確認"/>
  </cacheSource>
  <cacheFields count="60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7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 count="50">
        <s v="PJ201800012_URS_1顧客管理作業_V1.45.docx"/>
        <s v="PJ201800012_URS_1顧客管理作業_V1.45.docx, PJ201800012_URS_7介接外部系統_V1.91.docx"/>
        <s v="PJ201800012_URS_1顧客管理作業_V1.44.docx"/>
        <s v="PJ201800012_URS_1顧客管理作業_V1.43.docx"/>
        <s v="PJ201800012_URS_1顧客管理作業_V1.42.docx"/>
        <s v="PJ201800012_URS_2業務作業_V1.5.doc"/>
        <s v="PJ201800012_URS_2業務作業_V1.28.doc, PJ201800012_URS_7介接外部系統_V1.92.docx"/>
        <s v="PJ201800012_URS_2業務作業_V1.29.doc"/>
        <s v="PJ201800012_URS_2業務作業_V1.29.doc, PJ201800012_URS_7介接外部系統_V1.91.docx"/>
        <s v="PJ201800012_URS_2業務作業_V1.29.doc, PJ201800012_URS_7介接外部系統_V1.92.docx"/>
        <s v="PJ201800012_URS_2業務作業_V1.28.doc"/>
        <s v="PJ201800012_URS_6共同作業_V1.11.docx"/>
        <s v="PJ201800012_URS_2業務作業_V1.29.doc, PJ201800012_URS_7介接外部系統_V1.9.docx"/>
        <s v="PJ201800012_URS_2業務作業_V1.31.docx"/>
        <s v="PJ201800012_URS_3帳務作業_V1.92"/>
        <s v="PJ201800012_URS_5管理性作業_V1.4"/>
        <s v="PJ201800012_URS_2業務作業_V1.4.docx"/>
        <s v="PJ201800012_URS_3帳務作業_V1.81"/>
        <s v="PJ201800012_URS_4批次作業_V1.10.doc"/>
        <s v="PJ201800012_URS_4批次作業_V1.14.doc"/>
        <s v="PJ201800012_URS_4批次作業_V1.13.doc"/>
        <s v="PJ201800012_URS_4批次作業_V1.10.doc, PJ201800012_URS_7介接外部系統_V1.91.docx"/>
        <s v="PJ201800012_URS_5管理性作業_V1.2.DOCX"/>
        <s v="PJ201800012_URS_5管理性作業_V1.63.DOCX"/>
        <s v="PJ201800012_URS_6共同作業_V1.9"/>
        <s v="PJ201800012_URS_6共同作業_V1.12.docx"/>
        <s v="PJ201800012_URS_4批次作業_V1.13.docx"/>
        <s v="PJ201800012_URS_3帳務作業_V1.84"/>
        <s v="PJ201800012_URS_6共同作業_V1.13.docx"/>
        <s v="PJ201800012_URS_4批次作業_V1.12.docx"/>
        <s v="PJ201800012_URS_5管理性作業_V1.3.DOCX"/>
        <s v="PJ201800012_URS_5管理性作業_V1.62.DOCX"/>
        <s v="PJ201800012_URS_8遵循法令作業_V1.5.docx"/>
        <s v="PJ201800012_URS_5管理性作業_V1.64.docx"/>
        <s v="PJ201800012_URS_5管理性作業_V1.6.docx"/>
        <s v="PJ201800012_URS_5管理性作業_V1.61.docx"/>
        <m/>
        <s v="PJ201800012_URS_8遵循法令作業_V1.3"/>
        <s v="PJ201800012_URS_8遵循法令作業__V1.52.docx"/>
        <s v="PJ201800012_URS_9報表作業_V1.3"/>
        <s v="PJ201800012_URS_8遵循法令作業_債協報送_V1.02"/>
        <s v="PJ201800012_URS_8遵循法令作業_V1.51"/>
        <s v="PJ201800012_URS_7介接外部系統_V1.8.docx"/>
        <s v="PJ201800012_URS_7介接外部系統_V1.9.docx"/>
        <s v="PJ201800012_URS_7介接外部系統_V1.91.docx"/>
        <s v="PJ201800012_URS_7介接外部系統_V1.6(eLoan)"/>
        <s v="CdEmp-員工資料檔v1.1.docx"/>
        <s v="資料倉儲v1.1.docx"/>
        <s v="公司利害關係人v1.1.docx"/>
        <s v="PJ201800012_URS_C共同作業_V1.00.docx"/>
      </sharedItems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 count="43">
        <s v="2022/1/20(1.45), 2021/12/24(1.43)、11/15(1.42)、10/15(1.41)、10/1(1.4)"/>
        <s v="2022/1/20(1.45), 2022/1/20(1.91L7), 2022/1/17(eloan-L7), 1/4(1.44)、2021/12/24(1.43)、11/15(1.42)、10/1(1.4)"/>
        <s v="2022/1/20(1.45), 2021/12/24(1.43)、11/15(1.42)、2021/10/1"/>
        <s v="2022/1/4(1.44)、2021/12/24(1.43)、11/15(1.42)、2021/10/1"/>
        <s v="2021/12/24(1.43)、2021/10/1"/>
        <d v="2021-11-15T00:00:00"/>
        <s v="2021/11/15(1.42)、2021/10/1"/>
        <s v="2022/1/20(1.45), 2021/11/15(1.42)、10/1(1.4)"/>
        <s v="2022/1/20(1.45), 2022/1/20(1.91L7), 2022/1/17(eloan-L7), 2021/11/15(1.42)、2021/10/1"/>
        <d v="2021-10-01T00:00:00"/>
        <s v="2022/1/7, 2021/12/9"/>
        <s v="2022/1/24, 2021/12/9"/>
        <d v="2021-12-14T00:00:00"/>
        <s v="2021/12/14, 2022/1/20(1.91L7), "/>
        <s v="2022/1/24, 2021/12/14, 2022/1/20(1.91L7), 2022/1/17(eloan-L7), "/>
        <d v="2021-12-09T00:00:00"/>
        <d v="2021-12-20T00:00:00"/>
        <s v="2022/1/17(eloan-L7), 2021/12/14"/>
        <s v="2022/1/7, 2021/12/14"/>
        <d v="2021-12-16T00:00:00"/>
        <s v="2022/1/12, 2021/11/12"/>
        <d v="2021-11-12T00:00:00"/>
        <s v="2022/1/22, 2021/12/9"/>
        <s v="2022/1/12, 2021/12/9, 11/12"/>
        <d v="2022-01-07T00:00:00"/>
        <s v="2021/12/9, 2022/1/20(1.91L7), "/>
        <s v="2022/1/22, 2022/1/7, 2021/12/20"/>
        <d v="2021-10-20T00:00:00"/>
        <s v="2022/1/17, 2021/12/14"/>
        <s v="2022/1/7, 2021/12/20、12/14"/>
        <s v="2022/1/7, 2021/12/20"/>
        <s v="2022/1/12, 2021/12/9"/>
        <d v="2022-01-17T00:00:00"/>
        <s v="2022/1/17, 2021/12/9"/>
        <s v="2022/1/17, 2022/1/7, 2021/12/9"/>
        <s v="2022/1/17, 2021/12/20"/>
        <m/>
        <s v="2022/1/7, 2021/12/15"/>
        <s v="2022/1/17, 2021/12/16"/>
        <d v="2022-01-20T00:00:00"/>
        <d v="2021-07-16T00:00:00"/>
        <d v="2021-07-23T00:00:00"/>
        <d v="2021-12-15T00:00:00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/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  <cacheField name="欄3" numFmtId="0">
      <sharedItems containsString="0" containsBlank="1" containsNumber="1" minValue="0.99823321554770317" maxValue="5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d v="2022-01-19T00:00:00"/>
    <s v="何書溱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19T00:00:00"/>
    <s v="何書溱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20"/>
    <n v="2"/>
    <n v="192"/>
    <n v="51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6537102473498235"/>
    <n v="3.5335689045936395E-3"/>
    <n v="0.33922261484098942"/>
    <n v="9.0106007067137811E-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9378881987577639"/>
    <n v="6.2111801242236021E-3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s v="1.顧客管理作業"/>
    <s v="1-1顧客基本資料"/>
    <x v="0"/>
    <s v="顧客明細資料查詢"/>
    <m/>
    <s v="張金龍"/>
    <s v="張嘉榮"/>
    <x v="0"/>
    <s v="意見回覆"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1"/>
    <s v="顧客基本資料維護-自然人"/>
    <m/>
    <s v="張金龍"/>
    <s v="張嘉榮"/>
    <x v="1"/>
    <s v="意見回覆(另含eloan)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2"/>
    <s v="顧客基本資料維護-法人"/>
    <m/>
    <s v="張金龍"/>
    <s v="張嘉榮"/>
    <x v="0"/>
    <s v="意見回覆"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3"/>
    <s v="顧客基本資料修改-自然人"/>
    <m/>
    <s v="張金龍"/>
    <s v="張嘉榮"/>
    <x v="2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4"/>
    <s v="顧客基本資料修改-自然人"/>
    <m/>
    <s v="張金龍"/>
    <s v="張嘉榮"/>
    <x v="3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5"/>
    <s v="顧客基本資料維護-開放查詢變更"/>
    <m/>
    <s v="張金龍"/>
    <s v="張嘉榮"/>
    <x v="4"/>
    <m/>
    <d v="2022-01-18T00:00:00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6"/>
    <s v="顧客基本資料維護-身份證號／統一編號變更"/>
    <m/>
    <s v="張金龍"/>
    <s v="張嘉榮"/>
    <x v="4"/>
    <m/>
    <d v="2022-01-18T00:00:00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7"/>
    <s v="顧客聯絡電話查詢"/>
    <m/>
    <s v="張金龍"/>
    <s v="張嘉榮"/>
    <x v="0"/>
    <s v="意見回覆"/>
    <d v="2022-01-18T00:00:00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8"/>
    <s v="顧客聯絡電話維護"/>
    <m/>
    <s v="張金龍"/>
    <s v="張嘉榮"/>
    <x v="1"/>
    <s v="意見回覆(另含eloan)"/>
    <d v="2022-01-18T00:00:00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3申請不列印書面通知書"/>
    <x v="9"/>
    <s v="申請不列印書面通知書查詢"/>
    <m/>
    <s v="張金龍"/>
    <s v="張嘉榮"/>
    <x v="4"/>
    <m/>
    <d v="2022-01-19T00:00:00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3申請不列印書面通知書"/>
    <x v="10"/>
    <s v="申請不列印書面通知書維護"/>
    <m/>
    <s v="張金龍"/>
    <s v="張嘉榮"/>
    <x v="4"/>
    <m/>
    <d v="2022-01-19T00:00:00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1顧客基本資料"/>
    <x v="11"/>
    <s v="客戶交互運用維護"/>
    <m/>
    <s v="張金龍"/>
    <s v="張嘉榮"/>
    <x v="4"/>
    <m/>
    <d v="2022-01-20T00:00:00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2公司戶財務狀況"/>
    <x v="12"/>
    <s v="公司戶財務報表查詢"/>
    <m/>
    <s v="張金龍"/>
    <s v="張金龍"/>
    <x v="4"/>
    <m/>
    <d v="2022-01-20T00:00:00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2公司戶財務狀況"/>
    <x v="13"/>
    <s v="公司戶財務報表維護"/>
    <m/>
    <s v="張金龍"/>
    <s v="張金龍"/>
    <x v="4"/>
    <m/>
    <d v="2022-01-20T00:00:00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6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1顧客基本資料"/>
    <x v="14"/>
    <s v="疑似準利害關係人明細查詢"/>
    <s v="新增 2021/11/2"/>
    <s v="張金龍"/>
    <s v="張金龍"/>
    <x v="4"/>
    <m/>
    <d v="2022-01-20T00:00:00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m/>
    <s v="新交易"/>
    <x v="0"/>
    <s v="1-1"/>
    <s v=""/>
    <s v=""/>
    <s v=""/>
    <s v=""/>
    <s v=""/>
    <s v="L1909"/>
    <d v="2021-11-16T00:00:00"/>
    <d v="2021-11-16T00:00:00"/>
    <s v="鮑培平"/>
    <s v="2-01-客戶基本資料維護作業"/>
    <m/>
    <s v="1-1"/>
    <s v=""/>
    <s v=""/>
    <s v=""/>
    <m/>
  </r>
  <r>
    <m/>
    <m/>
    <s v="2.業務作業"/>
    <s v="2-1商品作業"/>
    <x v="15"/>
    <s v="商品參數明細資料查詢                    "/>
    <m/>
    <s v="賴文育"/>
    <s v="余家興"/>
    <x v="5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x v="10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  <m/>
  </r>
  <r>
    <m/>
    <m/>
    <s v="2.業務作業"/>
    <s v="2-1商品作業"/>
    <x v="16"/>
    <s v="商品參數維護"/>
    <m/>
    <s v="賴文育"/>
    <s v="余家興"/>
    <x v="6"/>
    <s v="eloan意見回覆"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x v="11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  <m/>
  </r>
  <r>
    <m/>
    <m/>
    <s v="2.業務作業"/>
    <s v="2-2案件申請、額度"/>
    <x v="17"/>
    <s v="申請案件明細資料查詢                    "/>
    <m/>
    <s v="賴文育"/>
    <s v="陳昱衡"/>
    <x v="7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8"/>
    <s v="案件申請登錄"/>
    <m/>
    <s v="賴文育"/>
    <s v="余家興"/>
    <x v="8"/>
    <s v="eloan意見回覆"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3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9"/>
    <s v="核准額度登錄"/>
    <m/>
    <s v="賴文育"/>
    <s v="余家興"/>
    <x v="9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4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  <m/>
  </r>
  <r>
    <m/>
    <m/>
    <s v="2.業務作業"/>
    <s v="2-2案件申請、額度"/>
    <x v="20"/>
    <s v="額度登錄准駁查詢"/>
    <m/>
    <s v="賴文育"/>
    <s v="陳昱衡"/>
    <x v="7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1"/>
    <s v="團體戶申請登錄                          "/>
    <m/>
    <s v="賴文育"/>
    <s v="陳昱衡"/>
    <x v="7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2"/>
    <s v="額度明細資料查詢                        "/>
    <m/>
    <s v="賴文育"/>
    <s v="陳昱衡"/>
    <x v="7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3"/>
    <s v="額度資料維護                            "/>
    <m/>
    <s v="賴文育"/>
    <s v="余家興"/>
    <x v="7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2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4"/>
    <s v="核准號碼明細資料查詢                    "/>
    <m/>
    <s v="賴文育"/>
    <s v="余家興"/>
    <x v="7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x v="12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  <m/>
  </r>
  <r>
    <m/>
    <m/>
    <s v="2.業務作業"/>
    <s v="2-3保證人、關係人"/>
    <x v="25"/>
    <s v="保證人明細資料查詢                      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6"/>
    <s v="保證人資料登錄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7"/>
    <s v="保證人保證資料查詢                      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  <m/>
  </r>
  <r>
    <m/>
    <m/>
    <s v="6.共同作業"/>
    <s v="6-6各類代碼檔維護"/>
    <x v="28"/>
    <s v="未齊件代碼查詢                          "/>
    <m/>
    <s v="賴文育"/>
    <s v="陳昱衡"/>
    <x v="11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x v="16"/>
    <m/>
    <m/>
    <m/>
    <d v="2021-07-27T00:00:00"/>
    <m/>
    <m/>
    <m/>
    <m/>
    <s v="新交易"/>
    <m/>
    <x v="0"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  <m/>
  </r>
  <r>
    <m/>
    <m/>
    <s v="6.共同作業"/>
    <s v="6-6各類代碼檔維護"/>
    <x v="29"/>
    <s v="未齊件代碼維護"/>
    <m/>
    <s v="賴文育"/>
    <s v="陳昱衡"/>
    <x v="11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x v="16"/>
    <m/>
    <m/>
    <m/>
    <d v="2021-07-27T00:00:00"/>
    <m/>
    <m/>
    <m/>
    <m/>
    <s v="新交易"/>
    <m/>
    <x v="4"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  <m/>
  </r>
  <r>
    <m/>
    <m/>
    <s v="2.業務作業"/>
    <s v="2-2案件申請、額度"/>
    <x v="30"/>
    <s v="未齊件資料查詢                          "/>
    <m/>
    <s v="賴文育"/>
    <s v="陳昱衡"/>
    <x v="7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2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1"/>
    <s v="未齊案件管理             "/>
    <m/>
    <s v="賴文育"/>
    <s v="陳昱衡"/>
    <x v="12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2"/>
    <s v="共同借款人資料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3"/>
    <s v="共同借款人資料登錄"/>
    <m/>
    <s v="賴文育"/>
    <s v="余家興"/>
    <x v="5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8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4"/>
    <s v="共同借款人額度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5"/>
    <s v="合併額度控管資料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6"/>
    <s v="合併額度控管登錄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7"/>
    <s v="合併額度控管額度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  <m/>
  </r>
  <r>
    <m/>
    <m/>
    <s v="2.業務作業"/>
    <s v="2-3保證人、關係人"/>
    <x v="38"/>
    <s v="交易關係人查詢"/>
    <m/>
    <s v="賴文育"/>
    <s v="陳昱衡"/>
    <x v="10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m/>
    <x v="0"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39"/>
    <s v="交易關係人維護"/>
    <m/>
    <s v="賴文育"/>
    <s v="陳昱衡"/>
    <x v="10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m/>
    <x v="9"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  <m/>
  </r>
  <r>
    <m/>
    <m/>
    <s v="2.業務作業"/>
    <s v="2-4擔保品"/>
    <x v="40"/>
    <s v="擔保品明細資料查詢                      "/>
    <m/>
    <s v="賴文育"/>
    <s v="陳昱衡"/>
    <x v="7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m/>
    <s v="新交易"/>
    <m/>
    <x v="0"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1"/>
    <s v="不動產擔保品資料登錄"/>
    <m/>
    <s v="賴文育"/>
    <s v="陳昱衡"/>
    <x v="8"/>
    <s v="eloan意見回覆"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2"/>
    <s v="不動產擔保品資料查詢                    "/>
    <m/>
    <s v="賴文育"/>
    <s v="陳昱衡"/>
    <x v="7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3"/>
    <s v="不動產建物擔保品資料登錄"/>
    <m/>
    <s v="賴文育"/>
    <s v="陳昱衡"/>
    <x v="8"/>
    <s v="eloan意見回覆"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新交易"/>
    <m/>
    <x v="11"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4"/>
    <s v="不動產土地擔保品資料登錄"/>
    <m/>
    <s v="賴文育"/>
    <s v="陳昱衡"/>
    <x v="8"/>
    <s v="eloan意見回覆"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5"/>
    <s v="不動產建物資料查詢                      "/>
    <m/>
    <s v="賴文育"/>
    <s v="陳昱衡"/>
    <x v="7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6"/>
    <s v="不動產土地資料查詢                      "/>
    <m/>
    <s v="賴文育"/>
    <s v="陳昱衡"/>
    <x v="7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新交易"/>
    <m/>
    <x v="0"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7"/>
    <s v="擔保品他項權利查詢"/>
    <m/>
    <s v="賴文育"/>
    <s v="余家興"/>
    <x v="7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8"/>
    <s v="擔保品他項權利登錄"/>
    <m/>
    <s v="賴文育"/>
    <s v="余家興"/>
    <x v="8"/>
    <s v="eloan意見回覆"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  <m/>
  </r>
  <r>
    <m/>
    <m/>
    <s v="6.共同作業"/>
    <s v="6-6各類代碼檔維護"/>
    <x v="49"/>
    <s v="收件字代碼查詢"/>
    <s v="審後新增2021/10/08 (L2418)"/>
    <s v="賴文育"/>
    <s v="余家興"/>
    <x v="11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  <m/>
  </r>
  <r>
    <m/>
    <m/>
    <s v="6.共同作業"/>
    <s v="6-6各類代碼檔維護"/>
    <x v="50"/>
    <s v="收件字代碼維護"/>
    <s v="審後新增2021/10/08 (L2418)"/>
    <s v="賴文育"/>
    <s v="余家興"/>
    <x v="11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  <m/>
  </r>
  <r>
    <m/>
    <m/>
    <s v="2.業務作業"/>
    <s v="2-4擔保品"/>
    <x v="51"/>
    <s v="額度與擔保品關聯查詢 "/>
    <m/>
    <s v="賴文育"/>
    <s v="陳昱衡"/>
    <x v="7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x v="12"/>
    <m/>
    <m/>
    <m/>
    <s v=""/>
    <m/>
    <m/>
    <m/>
    <d v="2021-10-25T00:00:00"/>
    <s v="新交易"/>
    <m/>
    <x v="0"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2"/>
    <s v="額度與擔保品關聯登錄"/>
    <m/>
    <s v="賴文育"/>
    <s v="陳昱衡"/>
    <x v="7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x v="12"/>
    <s v="預計2021/11/12"/>
    <m/>
    <m/>
    <s v=""/>
    <m/>
    <m/>
    <m/>
    <m/>
    <s v="新交易"/>
    <m/>
    <x v="13"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3"/>
    <s v="動產擔保品資料登錄"/>
    <m/>
    <s v="賴文育"/>
    <s v="陳昱衡"/>
    <x v="7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4"/>
    <s v="動產擔保品資料查詢                      "/>
    <m/>
    <s v="賴文育"/>
    <s v="陳昱衡"/>
    <x v="7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5T00:00:00"/>
    <m/>
    <m/>
    <m/>
    <m/>
    <s v="新交易"/>
    <m/>
    <x v="0"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5"/>
    <s v="股票擔保品資料登錄"/>
    <m/>
    <s v="賴文育"/>
    <s v="陳昱衡"/>
    <x v="7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6"/>
    <s v="股票擔保品資料查詢                      "/>
    <m/>
    <s v="賴文育"/>
    <s v="陳昱衡"/>
    <x v="7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m/>
    <x v="0"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7"/>
    <s v="其他擔保品資料登錄"/>
    <m/>
    <s v="賴文育"/>
    <s v="陳昱衡"/>
    <x v="7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m/>
    <x v="16"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8"/>
    <s v="其他擔保品資料查詢                      "/>
    <m/>
    <s v="賴文育"/>
    <s v="陳昱衡"/>
    <x v="7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x v="12"/>
    <s v="預計2021/11/12"/>
    <m/>
    <m/>
    <d v="2021-08-26T00:00:00"/>
    <m/>
    <m/>
    <m/>
    <m/>
    <s v="新交易"/>
    <m/>
    <x v="0"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  <m/>
  </r>
  <r>
    <m/>
    <m/>
    <s v="2.業務作業"/>
    <s v="2-9其他"/>
    <x v="59"/>
    <s v="顧客控管警訊資料維護                    "/>
    <m/>
    <s v="賴文育"/>
    <s v="陳昱衡"/>
    <x v="13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  <m/>
  </r>
  <r>
    <m/>
    <m/>
    <s v="2.業務作業"/>
    <s v="2-9其他"/>
    <x v="60"/>
    <s v="顧客控管警訊明細資料查詢                "/>
    <m/>
    <s v="賴文育"/>
    <s v="陳昱衡"/>
    <x v="13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  <m/>
  </r>
  <r>
    <m/>
    <n v="1"/>
    <s v="3.帳務作業"/>
    <s v="3-1試算"/>
    <x v="61"/>
    <s v="貸款試算                 "/>
    <m/>
    <s v="賴文育"/>
    <s v="余家興"/>
    <x v="14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  <m/>
  </r>
  <r>
    <m/>
    <m/>
    <s v="5.管理性作業 "/>
    <s v="5-1一般作業"/>
    <x v="62"/>
    <s v="資金運用概況明細資料查詢              "/>
    <m/>
    <s v="賴文育"/>
    <s v="楊智誠"/>
    <x v="15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x v="12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  <m/>
  </r>
  <r>
    <m/>
    <n v="1"/>
    <s v="3.帳務作業"/>
    <s v="3-2撥款"/>
    <x v="63"/>
    <s v="預約撥款明細資料查詢     "/>
    <m/>
    <s v="賴文育"/>
    <s v="余家興"/>
    <x v="14"/>
    <s v="審查意見回覆"/>
    <d v="2022-01-20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003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4"/>
    <s v="預約撥款                 "/>
    <m/>
    <s v="賴文育"/>
    <s v="余家興"/>
    <x v="14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5"/>
    <s v="預約撥款維護        "/>
    <s v="更名(原名預約撥款刪除)2022/1/12"/>
    <s v="賴文育"/>
    <s v="余家興"/>
    <x v="14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  <m/>
  </r>
  <r>
    <m/>
    <m/>
    <s v="6.共同作業"/>
    <s v="6-8其他作業"/>
    <x v="66"/>
    <s v="預約撥款到期作業"/>
    <m/>
    <s v="賴文育"/>
    <s v="余家興"/>
    <x v="11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x v="16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  <m/>
  </r>
  <r>
    <m/>
    <n v="1"/>
    <s v="3.帳務作業"/>
    <s v="3-2撥款"/>
    <x v="67"/>
    <s v="撥款                     "/>
    <m/>
    <s v="賴文育"/>
    <s v="余家興"/>
    <x v="14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8"/>
    <s v="撥款明細資料查詢         "/>
    <m/>
    <s v="賴文育"/>
    <s v="余家興"/>
    <x v="14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69"/>
    <s v="撥款內容查詢             "/>
    <m/>
    <s v="賴文育"/>
    <s v="余家興"/>
    <x v="14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70"/>
    <s v="放款明細資料查詢"/>
    <m/>
    <s v="賴文育"/>
    <s v="余家興"/>
    <x v="14"/>
    <s v="審查意見回覆"/>
    <d v="2022-01-20T00:00:00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s v="鮑培平"/>
    <s v="2-10-合併額度控管"/>
    <m/>
    <s v="3-2"/>
    <s v=""/>
    <s v=""/>
    <s v=""/>
    <m/>
  </r>
  <r>
    <m/>
    <m/>
    <s v="2.業務作業"/>
    <s v="2-9其他"/>
    <x v="71"/>
    <s v="聯貸案訂約明細資料查詢"/>
    <s v="由L3010更名2021/9/7"/>
    <s v="賴文育"/>
    <s v="余家興"/>
    <x v="13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2"/>
    <s v="聯貸案訂約登錄"/>
    <s v="由L3600更名2021/9/7"/>
    <s v="賴文育"/>
    <s v="余家興"/>
    <x v="13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3"/>
    <s v="聯貸費用維護"/>
    <s v="審後新增2021/11/18 (L2600)"/>
    <s v="賴文育"/>
    <s v="余家興"/>
    <x v="16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  <m/>
  </r>
  <r>
    <m/>
    <m/>
    <s v="2.業務作業"/>
    <s v="2-9其他"/>
    <x v="74"/>
    <s v="聯貸費用明細資料查詢"/>
    <s v="審後新增2021/11/18 (L2600)"/>
    <s v="賴文育"/>
    <s v="余家興"/>
    <x v="16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  <m/>
  </r>
  <r>
    <m/>
    <m/>
    <s v="6.共同作業"/>
    <s v="6-6各類代碼檔維護"/>
    <x v="75"/>
    <s v="聯貸費用代碼查詢"/>
    <s v="審後新增2021/11/23 (L2604)"/>
    <s v="賴文育"/>
    <s v="余家興"/>
    <x v="11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  <m/>
  </r>
  <r>
    <m/>
    <m/>
    <s v="6.共同作業"/>
    <s v="6-6各類代碼檔維護"/>
    <x v="76"/>
    <s v="聯貸費用代碼維護"/>
    <s v="審後新增2021/11/23 (L2604)"/>
    <s v="賴文育"/>
    <s v="余家興"/>
    <x v="11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  <m/>
  </r>
  <r>
    <m/>
    <n v="1"/>
    <s v="3.帳務作業"/>
    <s v="3-2撥款"/>
    <x v="77"/>
    <s v="交易內容查詢             "/>
    <m/>
    <s v="賴文育"/>
    <s v="余家興"/>
    <x v="14"/>
    <s v="審查意見回覆"/>
    <d v="2022-01-20T00:00:00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s v="鮑培平"/>
    <s v="3-06-撥款退款作業"/>
    <m/>
    <s v="3-2"/>
    <s v=""/>
    <s v=""/>
    <s v=""/>
    <m/>
  </r>
  <r>
    <m/>
    <n v="1"/>
    <s v="3.帳務作業"/>
    <s v="3-2撥款"/>
    <x v="78"/>
    <s v="交易明細資料查詢         "/>
    <m/>
    <s v="賴文育"/>
    <s v="余家興"/>
    <x v="17"/>
    <m/>
    <d v="2022-01-20T00:00:00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s v="陳玫玲"/>
    <s v="5-02-還款來源—其他"/>
    <m/>
    <s v="3-2"/>
    <s v=""/>
    <s v=""/>
    <s v=""/>
    <m/>
  </r>
  <r>
    <m/>
    <n v="1"/>
    <s v="3.帳務作業"/>
    <s v="3-5變更、延長年期"/>
    <x v="79"/>
    <s v="借戶利率查詢             "/>
    <m/>
    <s v="賴文育"/>
    <s v="余家興"/>
    <x v="17"/>
    <m/>
    <d v="2022-01-20T00:00:00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s v="陳玫玲"/>
    <s v="A-01-定期機動調整"/>
    <m/>
    <s v="3-5"/>
    <s v=""/>
    <s v=""/>
    <s v=""/>
    <m/>
  </r>
  <r>
    <m/>
    <n v="1"/>
    <s v="3.帳務作業"/>
    <s v="3-5變更、延長年期"/>
    <x v="80"/>
    <s v="借戶利率變更             "/>
    <m/>
    <s v="賴文育"/>
    <s v="余家興"/>
    <x v="17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  <m/>
  </r>
  <r>
    <m/>
    <n v="1"/>
    <s v="3.帳務作業"/>
    <s v="3-5變更、延長年期"/>
    <x v="81"/>
    <s v="放款內容變更             "/>
    <m/>
    <s v="賴文育"/>
    <s v="余家興"/>
    <x v="14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x v="20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  <m/>
  </r>
  <r>
    <m/>
    <m/>
    <s v="4.批次作業"/>
    <s v="4-1撥款退款作業"/>
    <x v="82"/>
    <s v="撥款退款作業"/>
    <m/>
    <s v="賴文育"/>
    <s v="余家興"/>
    <x v="18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3"/>
    <s v="撥款退款彙總查詢"/>
    <m/>
    <s v="賴文育"/>
    <s v="余家興"/>
    <x v="18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4"/>
    <s v="撥款匯款記錄檔查詢                   "/>
    <m/>
    <s v="賴文育"/>
    <s v="余家興"/>
    <x v="18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  <m/>
  </r>
  <r>
    <m/>
    <m/>
    <s v="6.共同作業"/>
    <s v="6-8其他作業"/>
    <x v="85"/>
    <s v="應處理清單      "/>
    <m/>
    <s v="賴文育"/>
    <s v="余家興"/>
    <x v="11"/>
    <m/>
    <d v="2022-01-20T00:00:00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x v="16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s v="鮑培平"/>
    <s v="2-10-合併額度控管"/>
    <m/>
    <s v="6-8"/>
    <s v=""/>
    <s v=""/>
    <s v=""/>
    <m/>
  </r>
  <r>
    <m/>
    <m/>
    <s v="4.批次作業"/>
    <s v="4-4銀行扣款授權"/>
    <x v="86"/>
    <s v="ACH授權資料查詢                      "/>
    <m/>
    <s v="賴文育"/>
    <s v="余家興"/>
    <x v="18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7"/>
    <s v="ACH授權資料建檔    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8"/>
    <s v="產生ACH授權提出資料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9"/>
    <s v="上傳授權提回檔     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  <m/>
  </r>
  <r>
    <m/>
    <m/>
    <s v="4.批次作業"/>
    <s v="4-4銀行扣款授權"/>
    <x v="90"/>
    <s v="帳號授權檔查詢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1"/>
    <s v="ACH授權資料歷史紀錄查詢"/>
    <m/>
    <s v="賴文育"/>
    <s v="余家興"/>
    <x v="18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2"/>
    <s v="郵局授權資料查詢                     "/>
    <m/>
    <s v="賴文育"/>
    <s v="余家興"/>
    <x v="18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3"/>
    <s v="郵局授權資料建檔                     "/>
    <m/>
    <s v="賴文育"/>
    <s v="余家興"/>
    <x v="18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4"/>
    <s v="產生郵局授權資料"/>
    <m/>
    <s v="賴文育"/>
    <s v="余家興"/>
    <x v="18"/>
    <m/>
    <d v="2022-01-25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5"/>
    <s v="郵局授權資料歷史紀錄查詢"/>
    <m/>
    <s v="賴文育"/>
    <s v="余家興"/>
    <x v="19"/>
    <m/>
    <d v="2022-01-26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22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  <m/>
  </r>
  <r>
    <m/>
    <n v="1"/>
    <s v="3.帳務作業"/>
    <s v="3-3回收、部分償還、暫收款"/>
    <x v="96"/>
    <s v="暫收款登錄               "/>
    <m/>
    <s v="賴文育"/>
    <s v="余家興"/>
    <x v="14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97"/>
    <s v="暫收款退還               "/>
    <m/>
    <s v="賴文育"/>
    <s v="余家興"/>
    <x v="14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x v="23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  <m/>
  </r>
  <r>
    <m/>
    <m/>
    <s v="4.批次作業"/>
    <s v="4-1撥款退款作業"/>
    <x v="98"/>
    <s v="撥款退款明細表"/>
    <s v="審後新增2021/10/26"/>
    <s v="賴文育"/>
    <s v="陳昱衡"/>
    <x v="18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99"/>
    <s v="抽退票傳票明細表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  <m/>
  </r>
  <r>
    <m/>
    <m/>
    <s v="4.批次作業"/>
    <s v="4-1撥款退款作業"/>
    <x v="100"/>
    <s v="更新銀行匯款狀態"/>
    <s v="審後新增2022/1/7"/>
    <s v="賴文育"/>
    <s v="余家興"/>
    <x v="20"/>
    <s v="配合撥款流程新增交易"/>
    <d v="2022-01-17T00:00:0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24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m/>
    <s v=""/>
    <s v=""/>
    <m/>
    <s v=""/>
    <s v=""/>
    <s v="4-1"/>
    <s v="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  <m/>
  </r>
  <r>
    <m/>
    <m/>
    <s v="5.管理性作業 "/>
    <s v="5-1一般作業"/>
    <x v="103"/>
    <s v="資金運用概況維護      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  <m/>
  </r>
  <r>
    <m/>
    <m/>
    <s v="4.批次作業"/>
    <s v="4-7其他"/>
    <x v="104"/>
    <s v="票據媒體製作                         "/>
    <m/>
    <s v="賴文育"/>
    <s v="余家興"/>
    <x v="18"/>
    <m/>
    <d v="2022-01-26T00:00:00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x v="15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  <m/>
  </r>
  <r>
    <m/>
    <n v="1"/>
    <s v="3.帳務作業"/>
    <s v="3-3回收、部分償還、暫收款"/>
    <x v="105"/>
    <s v="暫收支票明細資料查詢     "/>
    <m/>
    <s v="賴文育"/>
    <s v="余家興"/>
    <x v="14"/>
    <s v="審查意見回覆"/>
    <d v="2022-01-20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6"/>
    <s v="支票明細資料查詢-全部"/>
    <m/>
    <s v="賴文育"/>
    <s v="余家興"/>
    <x v="17"/>
    <m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7"/>
    <s v="支票內容查詢             "/>
    <m/>
    <s v="賴文育"/>
    <s v="余家興"/>
    <x v="14"/>
    <s v="審查意見回覆"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s v="新交易"/>
    <m/>
    <x v="0"/>
    <s v="3-3"/>
    <s v=""/>
    <s v=""/>
    <s v=""/>
    <s v=""/>
    <s v=""/>
    <s v="L3943"/>
    <d v="2021-12-02T00:00:00"/>
    <d v="2021-12-02T00:00:00"/>
    <s v="陳玫玲"/>
    <s v="4-03-支票繳款"/>
    <m/>
    <s v="3-3"/>
    <s v=""/>
    <s v=""/>
    <s v=""/>
    <m/>
  </r>
  <r>
    <m/>
    <m/>
    <s v="2.業務作業"/>
    <s v="2-9其他"/>
    <x v="108"/>
    <s v="貸後契變手續費明細資料查詢(未入帳)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09"/>
    <s v="貸後契變手續費維護                      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10"/>
    <s v="貸後契變手續費明細資料查詢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  <m/>
  </r>
  <r>
    <m/>
    <m/>
    <s v="4.批次作業"/>
    <s v="4-6火險作業"/>
    <x v="111"/>
    <s v="額度擔保品保險單關聯查詢   "/>
    <m/>
    <s v="賴文育"/>
    <s v="陳昱衡"/>
    <x v="18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  <m/>
  </r>
  <r>
    <m/>
    <m/>
    <s v="4.批次作業"/>
    <s v="4-6火險作業"/>
    <x v="112"/>
    <s v="保險單明細資料登錄"/>
    <m/>
    <s v="賴文育"/>
    <s v="陳昱衡"/>
    <x v="21"/>
    <s v="eloan意見回覆"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5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3"/>
    <s v="火險到期檔產生作業         "/>
    <m/>
    <s v="賴文育"/>
    <s v="陳昱衡"/>
    <x v="18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4"/>
    <s v="火險詢價作業               "/>
    <m/>
    <s v="賴文育"/>
    <s v="陳昱衡"/>
    <x v="18"/>
    <m/>
    <d v="2022-01-17T00:00:0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5"/>
    <s v="續約保單資料維護           "/>
    <m/>
    <s v="賴文育"/>
    <s v="陳昱衡"/>
    <x v="19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6"/>
    <s v="火險出單明細表與媒體       "/>
    <m/>
    <s v="賴文育"/>
    <s v="陳昱衡"/>
    <x v="18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7"/>
    <s v="火險通知作業               "/>
    <m/>
    <s v="賴文育"/>
    <s v="陳昱衡"/>
    <x v="19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x v="26"/>
    <m/>
    <m/>
    <m/>
    <d v="2021-09-16T00:00:00"/>
    <m/>
    <m/>
    <m/>
    <m/>
    <s v="4-91-6"/>
    <s v="火險通知單"/>
    <x v="0"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8"/>
    <s v="保險單資料檢核作業       "/>
    <m/>
    <s v="賴文育"/>
    <s v="陳昱衡"/>
    <x v="18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9"/>
    <s v="火險保費資料查詢(By客戶) "/>
    <m/>
    <s v="賴文育"/>
    <s v="陳昱衡"/>
    <x v="18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0"/>
    <s v="火險保費明細查詢         "/>
    <m/>
    <s v="賴文育"/>
    <s v="陳昱衡"/>
    <x v="19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22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1"/>
    <s v="擔保品保險單資料查詢"/>
    <m/>
    <s v="賴文育"/>
    <s v="陳昱衡"/>
    <x v="18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22"/>
    <s v="保險單明細資料查詢       "/>
    <m/>
    <s v="賴文育"/>
    <s v="陳昱衡"/>
    <x v="18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  <m/>
  </r>
  <r>
    <m/>
    <m/>
    <s v="4.批次作業"/>
    <s v="4-4銀行扣款作業(產出銀扣媒體作業)"/>
    <x v="123"/>
    <s v="產出銀行扣帳檔                       "/>
    <m/>
    <s v="賴文育"/>
    <s v="陳昱衡"/>
    <x v="18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4"/>
    <s v="銀行扣款檔資料查詢                   "/>
    <m/>
    <s v="賴文育"/>
    <s v="陳昱衡"/>
    <x v="18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5"/>
    <s v="銀行扣款檔資料維護                   "/>
    <m/>
    <s v="賴文育"/>
    <s v="陳昱衡"/>
    <x v="18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6"/>
    <s v="銀行扣款(媒體製作)                   "/>
    <m/>
    <s v="賴文育"/>
    <s v="陳昱衡"/>
    <x v="18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7"/>
    <s v="銀扣扣款前通知"/>
    <m/>
    <s v="賴文育"/>
    <s v="陳昱衡"/>
    <x v="18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  <m/>
  </r>
  <r>
    <m/>
    <m/>
    <s v="5.管理性作業 "/>
    <s v="5-5債務協商作業"/>
    <x v="128"/>
    <s v="債權比例分攤(產出)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29"/>
    <s v="債權比例分攤資料維護(匯入)            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0"/>
    <s v="債權案件明細查詢"/>
    <m/>
    <s v="蘇曉玲"/>
    <s v="蘇曉玲"/>
    <x v="22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1"/>
    <s v="債權維護"/>
    <m/>
    <s v="蘇曉玲"/>
    <s v="蘇曉玲"/>
    <x v="22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2"/>
    <s v="債權異動歷程查詢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3"/>
    <s v="債務協商滯繳/應繳明細查詢             "/>
    <m/>
    <s v="蘇曉玲"/>
    <s v="蘇曉玲"/>
    <x v="22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4"/>
    <s v="債權銀行帳號明細資料查詢              "/>
    <m/>
    <s v="蘇曉玲"/>
    <s v="蘇曉玲"/>
    <x v="22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5"/>
    <s v="債務協商作業-撥付日期查詢"/>
    <m/>
    <s v="蘇曉玲"/>
    <s v="蘇曉玲"/>
    <x v="22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6"/>
    <s v="期款試算                              "/>
    <m/>
    <s v="蘇曉玲"/>
    <s v="蘇曉玲"/>
    <x v="22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7"/>
    <s v="債務協商作業－債協應處理事項清單"/>
    <m/>
    <s v="蘇曉玲"/>
    <s v="蘇曉玲"/>
    <x v="22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8"/>
    <s v="債務協商作業-整批處理"/>
    <m/>
    <s v="蘇曉玲"/>
    <s v="蘇曉玲"/>
    <x v="22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9"/>
    <s v="債務協商作業-暫收入帳"/>
    <m/>
    <s v="蘇曉玲"/>
    <s v="蘇曉玲"/>
    <x v="22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0"/>
    <s v="債務協商作業-暫收解入"/>
    <s v="審後新增2021/9/24"/>
    <s v="蘇曉玲"/>
    <s v="蘇曉玲"/>
    <x v="22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1"/>
    <s v="債務協商交易資料查詢                  "/>
    <m/>
    <s v="蘇曉玲"/>
    <s v="蘇曉玲"/>
    <x v="22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2"/>
    <s v="債務協商入帳明細資料查詢"/>
    <m/>
    <s v="蘇曉玲"/>
    <s v="蘇曉玲"/>
    <x v="22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3"/>
    <s v="債權銀行帳號登錄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4"/>
    <s v="債務協商作業－撥付日期設定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5"/>
    <s v="最大債權撥付產檔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6"/>
    <s v="最大債權撥付明細查詢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7"/>
    <s v="最大債權撥付統計查詢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8"/>
    <s v="債權案件主檔內容查詢"/>
    <m/>
    <s v="蘇曉玲"/>
    <s v="蘇曉玲"/>
    <x v="22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9"/>
    <s v="客戶最大債權撥付統計查詢"/>
    <m/>
    <s v="蘇曉玲"/>
    <s v="蘇曉玲"/>
    <x v="22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0"/>
    <s v="撥付金額調整"/>
    <m/>
    <s v="蘇曉玲"/>
    <s v="蘇曉玲"/>
    <x v="22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1"/>
    <s v="最大債權撥付出帳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2"/>
    <s v="最大債權撥付回覆檔檢核                "/>
    <m/>
    <s v="蘇曉玲"/>
    <s v="蘇曉玲"/>
    <x v="22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3"/>
    <s v="一般債權撥付資料檢核                  "/>
    <m/>
    <s v="蘇曉玲"/>
    <s v="蘇曉玲"/>
    <x v="22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1一般作業"/>
    <x v="154"/>
    <s v="檔案借閱明細資料查詢  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1一般作業"/>
    <x v="155"/>
    <s v="檔案借閱維護                          "/>
    <m/>
    <s v="賴文育"/>
    <s v="楊智誠"/>
    <x v="23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28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1一般作業"/>
    <x v="156"/>
    <s v="檔案借閱報表作業(列印)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7國稅局申報作業"/>
    <x v="157"/>
    <s v="國稅局申報檔查詢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58"/>
    <s v="國稅局申報檔維護"/>
    <m/>
    <s v="賴文育"/>
    <s v="楊智誠"/>
    <x v="23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x v="28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59"/>
    <s v="產生國稅局申報檢核檔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60"/>
    <s v="產生國稅局申報媒體檔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6.共同作業"/>
    <s v="6-1控制類"/>
    <x v="161"/>
    <s v="業務關帳作業"/>
    <m/>
    <s v="賴文育"/>
    <s v="楊智誠"/>
    <x v="11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x v="16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  <m/>
  </r>
  <r>
    <m/>
    <m/>
    <s v="6.共同作業"/>
    <s v="6-1控制類"/>
    <x v="162"/>
    <s v="核心傳票相關單獨作業"/>
    <s v="審後新增2021/10/18"/>
    <s v="賴文育"/>
    <s v="楊智誠"/>
    <x v="11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x v="16"/>
    <m/>
    <m/>
    <m/>
    <d v="2021-10-18T00:00:00"/>
    <m/>
    <m/>
    <m/>
    <m/>
    <s v="新交易"/>
    <m/>
    <x v="0"/>
    <s v="6-1"/>
    <s v=""/>
    <s v=""/>
    <s v=""/>
    <s v=""/>
    <s v=""/>
    <s v=""/>
    <d v="2022-01-27T00:00:00"/>
    <m/>
    <s v=""/>
    <s v=""/>
    <m/>
    <s v=""/>
    <s v=""/>
    <s v="6-1"/>
    <s v=""/>
    <m/>
  </r>
  <r>
    <m/>
    <m/>
    <s v="6.共同作業"/>
    <s v="6-1控制類"/>
    <x v="163"/>
    <s v="代理人設定"/>
    <m/>
    <s v="張金龍"/>
    <s v="楊智誠"/>
    <x v="11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1-29T00:00:00"/>
    <m/>
    <m/>
    <m/>
    <m/>
    <s v="新交易"/>
    <m/>
    <x v="0"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  <m/>
  </r>
  <r>
    <m/>
    <m/>
    <s v="6.共同作業"/>
    <s v="6-1控制類"/>
    <x v="164"/>
    <s v="報表查詢作業申請    "/>
    <m/>
    <s v="賴文育"/>
    <s v="楊智誠"/>
    <x v="11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2-03T00:00:00"/>
    <m/>
    <m/>
    <m/>
    <m/>
    <s v="新交易"/>
    <m/>
    <x v="0"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  <m/>
  </r>
  <r>
    <m/>
    <m/>
    <s v="6.共同作業"/>
    <s v="6-2日結類"/>
    <x v="165"/>
    <s v="其他傳票輸入"/>
    <m/>
    <s v="賴文育"/>
    <s v="楊智誠"/>
    <x v="24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  <m/>
  </r>
  <r>
    <m/>
    <m/>
    <s v="6.共同作業"/>
    <s v="6-2日結類"/>
    <x v="166"/>
    <s v="交易分錄清單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7"/>
    <s v="會計總帳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8"/>
    <s v="會計帳務明細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9"/>
    <s v="日結彙計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0"/>
    <s v="日結明細查詢"/>
    <m/>
    <s v="賴文育"/>
    <s v="楊智誠"/>
    <x v="24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1"/>
    <s v="會計分錄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2"/>
    <s v="未銷帳餘額明細查詢"/>
    <m/>
    <s v="賴文育"/>
    <s v="楊智誠"/>
    <x v="24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3"/>
    <s v="銷帳歷史明細查詢"/>
    <m/>
    <s v="賴文育"/>
    <s v="楊智誠"/>
    <x v="24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  <m/>
  </r>
  <r>
    <m/>
    <m/>
    <s v="6.共同作業"/>
    <s v="6-3共同資料維護(利率、營業日)"/>
    <x v="174"/>
    <s v="特殊/例假日查詢"/>
    <m/>
    <s v="賴文育"/>
    <s v="楊智誠"/>
    <x v="24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x v="12"/>
    <m/>
    <m/>
    <m/>
    <d v="2021-09-27T00:00:00"/>
    <m/>
    <m/>
    <m/>
    <m/>
    <s v="新交易"/>
    <m/>
    <x v="0"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5"/>
    <s v="特殊/例假日登錄"/>
    <m/>
    <s v="賴文育"/>
    <s v="楊智誠"/>
    <x v="24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x v="12"/>
    <m/>
    <m/>
    <m/>
    <d v="2021-09-27T00:00:00"/>
    <m/>
    <m/>
    <m/>
    <m/>
    <s v="新交易"/>
    <m/>
    <x v="0"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6"/>
    <s v="指標利率種類查詢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7"/>
    <s v="指標利率資料查詢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8"/>
    <s v="指標利率種類維護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9"/>
    <s v="指標利率登錄/維護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4"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  <m/>
  </r>
  <r>
    <m/>
    <m/>
    <s v="6.共同作業"/>
    <s v="6-4作業控管維護"/>
    <x v="180"/>
    <s v="交易控制檔查詢"/>
    <m/>
    <s v="張金龍"/>
    <s v="楊智誠"/>
    <x v="25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1"/>
    <s v="交易控制檔維護"/>
    <m/>
    <s v="張金龍"/>
    <s v="楊智誠"/>
    <x v="25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2"/>
    <s v="權限群組查詢"/>
    <m/>
    <s v="張金龍"/>
    <s v="楊智誠"/>
    <x v="25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3"/>
    <s v="權限群組維護  "/>
    <m/>
    <s v="張金龍"/>
    <s v="楊智誠"/>
    <x v="11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4"/>
    <s v="使用者資料查詢"/>
    <m/>
    <s v="張金龍"/>
    <s v="楊智誠"/>
    <x v="25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5"/>
    <s v="使用者資料維護"/>
    <m/>
    <s v="張金龍"/>
    <s v="楊智誠"/>
    <x v="25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29"/>
    <m/>
    <m/>
    <m/>
    <d v="2021-11-20T00:00:00"/>
    <m/>
    <m/>
    <m/>
    <m/>
    <s v="新交易"/>
    <m/>
    <x v="0"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6"/>
    <s v="使用者交易權限查詢"/>
    <s v="審後新增2021/12/20"/>
    <s v="張金龍"/>
    <s v="楊智誠"/>
    <x v="11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x v="16"/>
    <m/>
    <m/>
    <m/>
    <d v="2021-11-20T00:00:00"/>
    <m/>
    <m/>
    <m/>
    <m/>
    <s v="新交易"/>
    <e v="#N/A"/>
    <x v="0"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7"/>
    <s v="主管授權紀錄查詢"/>
    <m/>
    <s v="張金龍"/>
    <s v="楊智誠"/>
    <x v="25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29"/>
    <m/>
    <m/>
    <m/>
    <d v="2021-11-29T00:00:00"/>
    <m/>
    <m/>
    <m/>
    <m/>
    <s v="新交易"/>
    <m/>
    <x v="0"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8"/>
    <s v="資料變更交易查詢"/>
    <m/>
    <s v="賴文育"/>
    <s v="楊智誠"/>
    <x v="24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7其他基本資料維護"/>
    <x v="189"/>
    <s v="員工資料檔查詢"/>
    <s v="由L190A更名 2021/12/20"/>
    <s v="張金龍"/>
    <s v="張嘉榮"/>
    <x v="11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x v="16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  <m/>
  </r>
  <r>
    <m/>
    <m/>
    <s v="4.批次作業"/>
    <s v="4-5員工扣薪作業-1產出媒體"/>
    <x v="190"/>
    <s v="設定員工扣薪日程表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1"/>
    <s v="員工扣薪設定檢核表    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2"/>
    <s v="產出員工扣薪明細檔"/>
    <m/>
    <s v="賴文育"/>
    <s v="陳昱衡"/>
    <x v="18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3"/>
    <s v="員工扣薪媒體檔查詢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4"/>
    <s v="員工扣薪媒體檔維護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5"/>
    <s v="產出員工扣薪媒體檔"/>
    <m/>
    <s v="賴文育"/>
    <s v="陳昱衡"/>
    <x v="18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6"/>
    <s v="入帳檔上傳作業                       "/>
    <m/>
    <s v="賴文育"/>
    <s v="陳昱衡"/>
    <x v="18"/>
    <m/>
    <d v="2022-01-19T00:00:00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  <m/>
  </r>
  <r>
    <m/>
    <m/>
    <s v="4.批次作業"/>
    <s v="4-5員工扣薪作業-1產出媒體"/>
    <x v="197"/>
    <s v="產生員工扣薪報表"/>
    <m/>
    <s v="賴文育"/>
    <s v="陳昱衡"/>
    <x v="26"/>
    <s v="補齊前缺報表測試畫面"/>
    <d v="2022-01-19T00:00:00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x v="3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2入賬"/>
    <x v="198"/>
    <s v="員工扣薪-明細查詢"/>
    <m/>
    <s v="賴文育"/>
    <s v="陳昱衡"/>
    <x v="18"/>
    <m/>
    <d v="2022-01-19T00:00:00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9"/>
    <s v="支票兌現-明細查詢"/>
    <m/>
    <s v="賴文育"/>
    <s v="陳昱衡"/>
    <x v="18"/>
    <m/>
    <d v="2022-01-19T00:00:00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x v="15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  <m/>
  </r>
  <r>
    <m/>
    <m/>
    <s v="4.批次作業"/>
    <s v="4-2整批入帳作業(匯款轉帳、銀行/郵局扣款、支票兌現)"/>
    <x v="200"/>
    <s v="整批入帳作業                         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1"/>
    <s v="整批批次檢核作業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2"/>
    <s v="整批批次入帳作業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3"/>
    <s v="整批入帳明細查詢"/>
    <m/>
    <s v="賴文育"/>
    <s v="陳昱衡"/>
    <x v="18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4"/>
    <s v="整批入帳明細查詢(By日期區間)         "/>
    <m/>
    <s v="賴文育"/>
    <s v="陳昱衡"/>
    <x v="18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5"/>
    <s v="整批勾選處理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06"/>
    <s v="銀行扣款-明細查詢"/>
    <m/>
    <s v="賴文育"/>
    <s v="陳昱衡"/>
    <x v="18"/>
    <m/>
    <d v="2022-01-20T00:00:00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7"/>
    <s v="郵局扣款-明細查詢"/>
    <m/>
    <s v="賴文育"/>
    <s v="陳昱衡"/>
    <x v="18"/>
    <m/>
    <d v="2022-01-21T00:00:00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4銀行扣款作業(產出銀扣媒體作業)"/>
    <x v="208"/>
    <s v="產生銀扣失敗通知"/>
    <m/>
    <s v="賴文育"/>
    <s v="陳昱衡"/>
    <x v="26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x v="3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  <m/>
  </r>
  <r>
    <m/>
    <m/>
    <s v="4.批次作業"/>
    <s v="4-4銀行扣款作業(產出銀扣媒體作業)"/>
    <x v="209"/>
    <s v="銀行扣款報表"/>
    <s v="審後新增2021/11/19"/>
    <s v="賴文育"/>
    <s v="陳昱衡"/>
    <x v="18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  <m/>
  </r>
  <r>
    <m/>
    <n v="1"/>
    <s v="3.帳務作業"/>
    <s v="3-3回收、部分償還、暫收款"/>
    <x v="210"/>
    <s v="繳息情形查詢             "/>
    <m/>
    <s v="賴文育"/>
    <s v="余家興"/>
    <x v="14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3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s v="鮑培平"/>
    <s v="5-04-回收作業"/>
    <m/>
    <s v="3-3"/>
    <s v=""/>
    <s v=""/>
    <s v=""/>
    <m/>
  </r>
  <r>
    <m/>
    <m/>
    <s v="3.帳務作業"/>
    <s v="3-3回收、部分償還、暫收款"/>
    <x v="211"/>
    <s v="繳息情形明細查詢             "/>
    <s v="審後新增2021/12/3"/>
    <s v="賴文育"/>
    <s v="余家興"/>
    <x v="14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x v="31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12"/>
    <s v="計息明細查詢"/>
    <s v="審後新增2021/10/19"/>
    <s v="賴文育"/>
    <s v="余家興"/>
    <x v="14"/>
    <s v="審查意見回覆"/>
    <d v="2022-01-19T00:00:00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22T00:00:00"/>
    <m/>
    <m/>
    <m/>
    <m/>
    <s v="新交易"/>
    <m/>
    <x v="0"/>
    <s v="3-3"/>
    <s v=""/>
    <s v=""/>
    <s v=""/>
    <s v=""/>
    <s v=""/>
    <s v="L3913"/>
    <d v="2021-12-06T00:00:00"/>
    <d v="2021-12-06T00:00:00"/>
    <s v="陳玫玲"/>
    <s v="5-02-還款來源—其他"/>
    <m/>
    <s v="3-3"/>
    <s v=""/>
    <s v=""/>
    <s v=""/>
    <m/>
  </r>
  <r>
    <m/>
    <m/>
    <s v="4.批次作業"/>
    <s v="4-2整批入帳作業(匯款轉帳、銀行/郵局扣款、支票兌現)"/>
    <x v="213"/>
    <s v="其他還款來源建檔                     "/>
    <m/>
    <s v="賴文育"/>
    <s v="陳昱衡"/>
    <x v="18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4"/>
    <s v="其他還款來源建檔查詢                 "/>
    <m/>
    <s v="賴文育"/>
    <s v="陳昱衡"/>
    <x v="18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5"/>
    <s v="匯款轉帳-明細維護"/>
    <m/>
    <s v="賴文育"/>
    <s v="陳昱衡"/>
    <x v="19"/>
    <m/>
    <d v="2022-01-21T00:00:00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22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6"/>
    <s v="匯款轉帳報表"/>
    <s v="審後新增2021/12/3"/>
    <s v="賴文育"/>
    <s v="陳昱衡"/>
    <x v="26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x v="3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7"/>
    <s v="已入帳未還款查詢(By戶號)              "/>
    <m/>
    <s v="賴文育"/>
    <s v="陳昱衡"/>
    <x v="18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  <m/>
  </r>
  <r>
    <m/>
    <m/>
    <s v="4.批次作業"/>
    <s v="4-7其他"/>
    <x v="218"/>
    <s v="產生放款本息攤還表暨繳息通知單       "/>
    <m/>
    <s v="賴文育"/>
    <s v="陳昱衡"/>
    <x v="26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x v="3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  <m/>
  </r>
  <r>
    <m/>
    <m/>
    <s v="4.批次作業"/>
    <s v="4-7其他"/>
    <x v="219"/>
    <s v="產生滯繳通知單                       "/>
    <m/>
    <s v="賴文育"/>
    <s v="陳昱衡"/>
    <x v="18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x v="15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  <m/>
  </r>
  <r>
    <m/>
    <n v="1"/>
    <s v="3.帳務作業"/>
    <s v="3-1試算"/>
    <x v="220"/>
    <s v="回收試算                 "/>
    <m/>
    <s v="賴文育"/>
    <s v="余家興"/>
    <x v="14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3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  <m/>
  </r>
  <r>
    <m/>
    <n v="1"/>
    <s v="3.帳務作業"/>
    <s v="3-1試算"/>
    <x v="221"/>
    <s v="結案試算                 "/>
    <m/>
    <s v="賴文育"/>
    <s v="余家興"/>
    <x v="17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  <m/>
  </r>
  <r>
    <m/>
    <n v="1"/>
    <s v="3.帳務作業"/>
    <s v="3-1試算"/>
    <x v="222"/>
    <s v="應繳日試算               "/>
    <m/>
    <s v="賴文育"/>
    <s v="余家興"/>
    <x v="14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m/>
    <s v=""/>
    <s v=""/>
    <m/>
    <s v=""/>
    <s v=""/>
    <s v="3-1"/>
    <s v=""/>
    <m/>
  </r>
  <r>
    <m/>
    <n v="1"/>
    <s v="3.帳務作業"/>
    <s v="3-1試算"/>
    <x v="223"/>
    <s v="催收回復試算             "/>
    <m/>
    <s v="賴文育"/>
    <s v="余家興"/>
    <x v="17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  <m/>
  </r>
  <r>
    <m/>
    <n v="1"/>
    <s v="3.帳務作業"/>
    <s v="3-1試算"/>
    <x v="224"/>
    <s v="還款分配試算             "/>
    <m/>
    <s v="賴文育"/>
    <s v="余家興"/>
    <x v="14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  <m/>
  </r>
  <r>
    <m/>
    <n v="1"/>
    <s v="3.帳務作業"/>
    <s v="3-1試算"/>
    <x v="225"/>
    <s v="變更期款試算             "/>
    <m/>
    <s v="賴文育"/>
    <s v="余家興"/>
    <x v="14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  <m/>
  </r>
  <r>
    <m/>
    <n v="1"/>
    <s v="3.帳務作業"/>
    <s v="3-3回收、部分償還、暫收款"/>
    <x v="226"/>
    <s v="約定部分償還明細資料查詢 "/>
    <m/>
    <s v="賴文育"/>
    <s v="余家興"/>
    <x v="14"/>
    <s v="審查意見回覆"/>
    <d v="2022-01-19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s v="新交易"/>
    <m/>
    <x v="0"/>
    <s v="3-3"/>
    <s v=""/>
    <s v=""/>
    <s v=""/>
    <s v=""/>
    <s v=""/>
    <s v="L3004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7"/>
    <s v="約定部分償還登錄         "/>
    <m/>
    <s v="賴文育"/>
    <s v="余家興"/>
    <x v="17"/>
    <m/>
    <d v="2022-01-19T00:00:00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1"/>
    <s v="預計2021/11/12"/>
    <m/>
    <m/>
    <d v="2021-10-13T00:00:00"/>
    <m/>
    <m/>
    <m/>
    <m/>
    <s v="新交易"/>
    <m/>
    <x v="0"/>
    <s v="3-3"/>
    <s v=""/>
    <s v=""/>
    <s v=""/>
    <s v=""/>
    <s v=""/>
    <s v="L313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8"/>
    <s v="回收登錄                 "/>
    <m/>
    <s v="賴文育"/>
    <s v="余家興"/>
    <x v="14"/>
    <s v="審查意見回覆"/>
    <d v="2022-01-17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9"/>
    <s v="暫收款銷帳"/>
    <m/>
    <s v="賴文育"/>
    <s v="余家興"/>
    <x v="14"/>
    <s v="審查意見回覆"/>
    <d v="2022-01-17T00:00:0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d v="2021-12-22T00:00:00"/>
    <d v="2021-12-22T00:00:00"/>
    <s v="鮑培平"/>
    <s v="5-03-暫收登錄、銷帳、退還"/>
    <m/>
    <s v="3-3"/>
    <s v=""/>
    <s v=""/>
    <s v=""/>
    <m/>
  </r>
  <r>
    <m/>
    <m/>
    <s v="3.帳務作業"/>
    <s v="3-3回收、部分償還、暫收款"/>
    <x v="230"/>
    <s v="回收冲正(轉換前資料)"/>
    <s v="審後新增2021/12/3"/>
    <s v="賴文育"/>
    <s v="余家興"/>
    <x v="27"/>
    <m/>
    <d v="2022-01-17T00:00:0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5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d v="2021-12-28T00:00:00"/>
    <d v="2021-12-28T00:00:00"/>
    <s v="陳玫玲"/>
    <s v="A-02-機動指數利率調整"/>
    <m/>
    <s v="3-3"/>
    <s v=""/>
    <s v=""/>
    <s v=""/>
    <m/>
  </r>
  <r>
    <m/>
    <n v="1"/>
    <s v="3.帳務作業"/>
    <s v="3-4展期、結案、轉催呆"/>
    <x v="231"/>
    <s v="結案登錄-可欠繳          "/>
    <m/>
    <s v="賴文育"/>
    <s v="余家興"/>
    <x v="17"/>
    <m/>
    <d v="2022-01-17T00:00:0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m/>
    <s v=""/>
    <s v=""/>
    <m/>
    <s v=""/>
    <s v=""/>
    <s v="3-4"/>
    <s v=""/>
    <m/>
  </r>
  <r>
    <m/>
    <n v="1"/>
    <s v="3.帳務作業"/>
    <s v="3-4展期、結案、轉催呆"/>
    <x v="232"/>
    <s v="結案登錄-不可欠繳"/>
    <m/>
    <s v="賴文育"/>
    <s v="余家興"/>
    <x v="17"/>
    <m/>
    <d v="2022-01-18T00:00:00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s v="鮑培平"/>
    <s v="6-02-轉催收"/>
    <m/>
    <s v="3-4"/>
    <s v=""/>
    <s v=""/>
    <s v=""/>
    <m/>
  </r>
  <r>
    <m/>
    <n v="1"/>
    <s v="3.帳務作業"/>
    <s v="3-3回收、部分償還、暫收款"/>
    <x v="233"/>
    <s v="呆帳戶改呆帳結案戶"/>
    <m/>
    <s v="賴文育"/>
    <s v="余家興"/>
    <x v="14"/>
    <s v="審查意見回覆"/>
    <d v="2022-01-18T00:00:00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6.共同作業"/>
    <s v="6-8其他作業"/>
    <x v="234"/>
    <s v="呆帳戶產生法務費墊付"/>
    <s v="審後新增2021/12/20"/>
    <s v="賴文育"/>
    <s v="余家興"/>
    <x v="11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x v="21"/>
    <m/>
    <m/>
    <m/>
    <d v="2021-10-13T00:00:00"/>
    <m/>
    <m/>
    <m/>
    <m/>
    <s v="新交易"/>
    <m/>
    <x v="0"/>
    <s v="6-8"/>
    <s v=""/>
    <s v=""/>
    <s v=""/>
    <s v=""/>
    <s v=""/>
    <s v=""/>
    <d v="2022-02-18T00:00:00"/>
    <m/>
    <s v=""/>
    <s v=""/>
    <m/>
    <s v=""/>
    <s v=""/>
    <s v="6-8"/>
    <s v=""/>
    <m/>
  </r>
  <r>
    <m/>
    <n v="1"/>
    <s v="3.帳務作業"/>
    <s v="3-3回收、部分償還、暫收款"/>
    <x v="235"/>
    <s v="應繳日變更-不可欠繳      "/>
    <m/>
    <s v="賴文育"/>
    <s v="余家興"/>
    <x v="14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n v="1"/>
    <s v="3.帳務作業"/>
    <s v="3-3回收、部分償還、暫收款"/>
    <x v="236"/>
    <s v="應繳日變更-可欠繳        "/>
    <m/>
    <s v="賴文育"/>
    <s v="余家興"/>
    <x v="14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2.業務作業"/>
    <s v="2-5法拍費用"/>
    <x v="237"/>
    <s v="法拍費用借支報表列印                    "/>
    <m/>
    <s v="賴文育"/>
    <s v="陳昱衡"/>
    <x v="10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38"/>
    <s v="法拍費用明細資料查詢              "/>
    <m/>
    <s v="賴文育"/>
    <s v="陳昱衡"/>
    <x v="10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x v="15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39"/>
    <s v="法拍費用新增                            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0"/>
    <s v="法拍費用維護                            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1"/>
    <s v="法拍費用查詢-依借戶戶號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2"/>
    <s v="法拍費用查詢-依會計日期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3"/>
    <s v="法拍費用未銷明細查詢                    "/>
    <m/>
    <s v="賴文育"/>
    <s v="陳昱衡"/>
    <x v="10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4"/>
    <s v="法務費轉催收明細表                      "/>
    <m/>
    <s v="賴文育"/>
    <s v="陳昱衡"/>
    <x v="10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5"/>
    <s v="法務費轉催收傳票開立作業(列印)"/>
    <m/>
    <s v="賴文育"/>
    <s v="陳昱衡"/>
    <x v="10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5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  <m/>
  </r>
  <r>
    <m/>
    <m/>
    <s v="4.批次作業"/>
    <s v="4-6火險作業"/>
    <x v="246"/>
    <s v="火險保費未繳轉借支作業     "/>
    <m/>
    <s v="賴文育"/>
    <s v="陳昱衡"/>
    <x v="18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7"/>
    <s v="火險最終保單上傳作業       "/>
    <m/>
    <s v="賴文育"/>
    <s v="陳昱衡"/>
    <x v="19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8"/>
    <s v="火險佣金作業               "/>
    <m/>
    <s v="賴文育"/>
    <s v="陳昱衡"/>
    <x v="18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  <m/>
  </r>
  <r>
    <m/>
    <m/>
    <s v="4.批次作業"/>
    <s v="4-6火險作業"/>
    <x v="249"/>
    <s v="建築造價參考資料維護             "/>
    <s v="審後新增2021/11/19"/>
    <s v="賴文育"/>
    <s v="陳昱衡"/>
    <x v="18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250"/>
    <s v="火險佣金資料查詢             "/>
    <s v="審後新增2021/11/19"/>
    <s v="賴文育"/>
    <s v="陳昱衡"/>
    <x v="19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x v="22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  <m/>
  </r>
  <r>
    <m/>
    <m/>
    <s v="6.共同作業"/>
    <s v="6-8其他作業"/>
    <x v="251"/>
    <s v="火險費轉列催收作業"/>
    <m/>
    <s v="賴文育"/>
    <s v="余家興"/>
    <x v="11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2"/>
    <s v="法務費轉列催收作業"/>
    <m/>
    <s v="賴文育"/>
    <s v="余家興"/>
    <x v="11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3"/>
    <s v="火險費轉催收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4"/>
    <s v="法務費轉催收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5"/>
    <s v="呆帳戶法務費墊付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6"/>
    <s v="應處理明細"/>
    <s v="補列2022/1/14"/>
    <s v="賴文育"/>
    <s v="余家興"/>
    <x v="28"/>
    <s v="新增交易"/>
    <d v="2022-01-17T00:00:00"/>
    <d v="2022-01-21T00:00:00"/>
    <m/>
    <m/>
    <m/>
    <s v="林清河"/>
    <s v="邵淑微"/>
    <m/>
    <m/>
    <m/>
    <m/>
    <m/>
    <m/>
    <m/>
    <m/>
    <m/>
    <m/>
    <m/>
    <m/>
    <m/>
    <x v="32"/>
    <m/>
    <m/>
    <m/>
    <m/>
    <m/>
    <m/>
    <m/>
    <m/>
    <s v="新交易"/>
    <s v="新交易"/>
    <x v="0"/>
    <m/>
    <m/>
    <m/>
    <m/>
    <m/>
    <m/>
    <s v=""/>
    <d v="2022-01-22T00:00:00"/>
    <d v="2021-12-10T00:00:00"/>
    <s v="陳玫玲"/>
    <s v="4-01-銀行扣款"/>
    <m/>
    <s v=""/>
    <s v=""/>
    <s v="6-8"/>
    <s v=""/>
    <m/>
  </r>
  <r>
    <m/>
    <n v="1"/>
    <s v="3.帳務作業"/>
    <s v="3-4展期、結案、轉催呆"/>
    <x v="257"/>
    <s v="催收回復登錄             "/>
    <m/>
    <s v="賴文育"/>
    <s v="余家興"/>
    <x v="17"/>
    <m/>
    <d v="2022-01-18T00:00:00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s v="鮑培平"/>
    <s v="6-04-催收回復、收回 "/>
    <m/>
    <s v="3-4"/>
    <s v=""/>
    <s v=""/>
    <s v=""/>
    <m/>
  </r>
  <r>
    <m/>
    <m/>
    <s v="2.業務作業"/>
    <s v="2-2案件申請、額度"/>
    <x v="258"/>
    <s v="展期件新舊對照查詢"/>
    <m/>
    <s v="賴文育"/>
    <s v="陳昱衡"/>
    <x v="5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x v="18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1-22T00:00:00"/>
    <m/>
    <s v=""/>
    <s v=""/>
    <m/>
    <s v=""/>
    <s v=""/>
    <s v="2-2"/>
    <s v=""/>
    <m/>
  </r>
  <r>
    <m/>
    <m/>
    <s v="6.共同作業"/>
    <s v="6-8其他作業"/>
    <x v="259"/>
    <s v="放款轉列催收作業"/>
    <m/>
    <s v="賴文育"/>
    <s v="余家興"/>
    <x v="11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  <m/>
  </r>
  <r>
    <m/>
    <m/>
    <s v="6.共同作業"/>
    <s v="6-4作業控管維護"/>
    <x v="260"/>
    <s v="資料變更明細查詢"/>
    <s v="審後新增2021/11/29"/>
    <s v="賴文育"/>
    <s v="楊智誠"/>
    <x v="24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4作業控管維護"/>
    <x v="261"/>
    <s v="資料變更內容查詢"/>
    <s v="審後新增2021/11/29"/>
    <s v="賴文育"/>
    <s v="楊智誠"/>
    <x v="11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5系統變數維護"/>
    <x v="262"/>
    <s v="會計變動數值設定查詢"/>
    <m/>
    <s v="賴文育"/>
    <s v="楊智誠"/>
    <x v="24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m/>
    <x v="0"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3"/>
    <s v="會計變動數值設定"/>
    <m/>
    <s v="賴文育"/>
    <s v="楊智誠"/>
    <x v="24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m/>
    <x v="0"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4"/>
    <s v="系統變數及系統值設定"/>
    <m/>
    <s v="賴文育"/>
    <s v="楊智誠"/>
    <x v="24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  <m/>
  </r>
  <r>
    <m/>
    <m/>
    <s v="6.共同作業"/>
    <s v="6-6各類代碼檔維護"/>
    <x v="265"/>
    <s v="會計科子細目查詢"/>
    <m/>
    <s v="賴文育"/>
    <s v="楊智誠"/>
    <x v="11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  <m/>
  </r>
  <r>
    <m/>
    <m/>
    <s v="6.共同作業"/>
    <s v="6-6各類代碼檔維護"/>
    <x v="266"/>
    <s v="行業別代號資料查詢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  <m/>
  </r>
  <r>
    <m/>
    <m/>
    <s v="6.共同作業"/>
    <s v="6-6各類代碼檔維護"/>
    <x v="267"/>
    <s v="擔保品代號資料查詢"/>
    <m/>
    <s v="賴文育"/>
    <s v="楊智誠"/>
    <x v="11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268"/>
    <s v="各類代碼檔查詢"/>
    <m/>
    <s v="賴文育"/>
    <s v="楊智誠"/>
    <x v="11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m/>
    <x v="0"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69"/>
    <s v="代碼檔代號查詢"/>
    <s v="補列2022/1/7"/>
    <s v="賴文育"/>
    <s v="楊智誠"/>
    <x v="25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24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0"/>
    <s v="逾期新增減少原因查詢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  <m/>
  </r>
  <r>
    <m/>
    <m/>
    <s v="2.業務作業"/>
    <s v="2-6清償作業"/>
    <x v="271"/>
    <s v="領取清償證明作業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x v="12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2"/>
    <s v="清償作業            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x v="12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3"/>
    <s v="清償違約明細                            "/>
    <m/>
    <s v="賴文育"/>
    <s v="余家興"/>
    <x v="7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4"/>
    <s v="清償作業明細資料查詢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5"/>
    <s v="額度清償資料"/>
    <m/>
    <s v="賴文育"/>
    <s v="余家興"/>
    <x v="7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6"/>
    <s v="清償作業維護        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4.批次作業"/>
    <s v="4-3利率調整作業"/>
    <x v="277"/>
    <s v="地區別利率調整設定"/>
    <m/>
    <s v="賴文育"/>
    <s v="陳昱衡"/>
    <x v="18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8"/>
    <s v="產生利率即將變動資料                 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9"/>
    <s v="利率調整清單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0"/>
    <s v="利率調整確認作業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1"/>
    <s v="個別利率批次輸入"/>
    <s v="由L4105更名"/>
    <s v="賴文育"/>
    <s v="陳昱衡"/>
    <x v="18"/>
    <m/>
    <d v="2022-01-21T00:00:00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  <m/>
  </r>
  <r>
    <m/>
    <m/>
    <s v="4.批次作業"/>
    <s v="4-3利率調整作業"/>
    <x v="282"/>
    <s v="個別利率調整作業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3"/>
    <s v="整批批次產出利率變動對帳單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4"/>
    <s v="調整員工利率作業                     "/>
    <m/>
    <s v="賴文育"/>
    <s v="陳昱衡"/>
    <x v="29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x v="16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  <m/>
  </r>
  <r>
    <m/>
    <m/>
    <s v="6.共同作業"/>
    <s v="6-6各類代碼檔維護"/>
    <x v="285"/>
    <s v="主管理由查詢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286"/>
    <s v="保證人關係代碼查詢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287"/>
    <s v="報表代號對照檔查詢"/>
    <m/>
    <s v="賴文育"/>
    <s v="楊智誠"/>
    <x v="11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16"/>
    <m/>
    <m/>
    <m/>
    <d v="2021-12-03T00:00:00"/>
    <m/>
    <m/>
    <m/>
    <m/>
    <s v="新交易"/>
    <m/>
    <x v="0"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  <m/>
  </r>
  <r>
    <m/>
    <m/>
    <s v="6.共同作業"/>
    <s v="6-6各類代碼檔維護"/>
    <x v="288"/>
    <s v="會計科子細目維護"/>
    <m/>
    <s v="賴文育"/>
    <s v="楊智誠"/>
    <x v="11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  <m/>
  </r>
  <r>
    <m/>
    <m/>
    <s v="2.業務作業"/>
    <s v="2-3保證人、關係人"/>
    <x v="289"/>
    <s v="借款戶關係人/關係企業明細查詢"/>
    <s v="審後新增2021/10/19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5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0"/>
    <s v="借款戶關係人/關係企業查詢"/>
    <s v="由L1906併入 2021/7/26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1"/>
    <s v="借款戶關係人/關係企業維護(整批)         "/>
    <s v="審後新增2021/10/19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25T00:00:00"/>
    <m/>
    <m/>
    <m/>
    <m/>
    <s v="新交易"/>
    <m/>
    <x v="0"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2"/>
    <s v="借款戶關係人/關係企業維護           "/>
    <s v="由L1106併入 2021/7/26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  <m/>
  </r>
  <r>
    <m/>
    <m/>
    <s v="2.業務作業"/>
    <s v="2-2案件申請、額度"/>
    <x v="293"/>
    <s v="所有關係人資料查詢"/>
    <s v="審後新增2021/10/19"/>
    <s v="張金龍"/>
    <s v="陳昱衡"/>
    <x v="7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2"/>
    <s v="預計2021/11/12"/>
    <m/>
    <m/>
    <d v="2021-10-25T00:00:00"/>
    <m/>
    <m/>
    <m/>
    <m/>
    <s v="新交易"/>
    <m/>
    <x v="0"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4"/>
    <s v="ID所有人案件關係查詢"/>
    <s v="審後新增2021/10/25"/>
    <s v="張金龍"/>
    <s v="陳昱衡"/>
    <x v="7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2"/>
    <m/>
    <m/>
    <m/>
    <d v="2021-10-25T00:00:00"/>
    <m/>
    <m/>
    <m/>
    <m/>
    <s v="新交易"/>
    <m/>
    <x v="0"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5"/>
    <s v="與授信戶關係登錄"/>
    <s v="審後新增2021/10/19"/>
    <s v="張金龍"/>
    <s v="陳昱衡"/>
    <x v="7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10-25T00:00:00"/>
    <m/>
    <m/>
    <m/>
    <m/>
    <s v="新交易"/>
    <m/>
    <x v="0"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  <m/>
  </r>
  <r>
    <m/>
    <m/>
    <s v="2.業務作業"/>
    <s v="2-3保證人、關係人"/>
    <x v="296"/>
    <s v="關聯戶放款資料查詢                              "/>
    <m/>
    <s v="賴文育"/>
    <s v="陳昱衡"/>
    <x v="10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  <m/>
  </r>
  <r>
    <m/>
    <m/>
    <s v="2.業務作業"/>
    <s v="2-9其他"/>
    <x v="297"/>
    <s v="個人房貸調整作業"/>
    <m/>
    <s v="賴文育"/>
    <s v="陳昱衡"/>
    <x v="13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m/>
    <x v="0"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  <m/>
  </r>
  <r>
    <m/>
    <m/>
    <s v="2.業務作業"/>
    <s v="2-9其他"/>
    <x v="298"/>
    <s v="結清客戶申請個人資料控管查詢"/>
    <m/>
    <s v="賴文育"/>
    <s v="陳昱衡"/>
    <x v="13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9其他"/>
    <x v="299"/>
    <s v="結清客戶申請個人資料控管維護"/>
    <m/>
    <s v="賴文育"/>
    <s v="陳昱衡"/>
    <x v="13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x v="19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4擔保品"/>
    <x v="300"/>
    <s v="擔保品重評明細資料查詢                  "/>
    <m/>
    <s v="賴文育"/>
    <s v="陳昱衡"/>
    <x v="7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m/>
    <x v="0"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  <m/>
  </r>
  <r>
    <m/>
    <m/>
    <s v="2.業務作業"/>
    <s v="2-4擔保品"/>
    <x v="301"/>
    <s v="擔保品號碼新舊對照查詢"/>
    <m/>
    <s v="賴文育"/>
    <s v="陳昱衡"/>
    <x v="13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x v="19"/>
    <m/>
    <m/>
    <m/>
    <d v="2021-11-17T00:00:00"/>
    <m/>
    <m/>
    <m/>
    <m/>
    <s v="新交易"/>
    <m/>
    <x v="0"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302"/>
    <s v="擔保品重評資料登錄                      "/>
    <m/>
    <s v="賴文育"/>
    <s v="陳昱衡"/>
    <x v="7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m/>
    <x v="0"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  <m/>
  </r>
  <r>
    <m/>
    <m/>
    <s v="5.管理性作業 "/>
    <s v="5-4法催紀錄作業"/>
    <x v="303"/>
    <s v="案件處理清單         "/>
    <m/>
    <s v="蘇曉玲"/>
    <s v="蘇曉玲"/>
    <x v="23"/>
    <s v="敘述修正"/>
    <d v="2022-01-10T00:00:00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x v="33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4"/>
    <s v="案件資料查詢         "/>
    <m/>
    <s v="蘇曉玲"/>
    <s v="蘇曉玲"/>
    <x v="30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5"/>
    <s v="電催明細資料查詢     "/>
    <m/>
    <s v="蘇曉玲"/>
    <s v="蘇曉玲"/>
    <x v="31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6"/>
    <s v="電催登錄             "/>
    <m/>
    <s v="蘇曉玲"/>
    <s v="蘇曉玲"/>
    <x v="23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7"/>
    <s v="面催明細資料查詢     "/>
    <m/>
    <s v="蘇曉玲"/>
    <s v="蘇曉玲"/>
    <x v="31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8"/>
    <s v="面催登錄             "/>
    <m/>
    <s v="蘇曉玲"/>
    <s v="蘇曉玲"/>
    <x v="23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9"/>
    <s v="函催明細資料查詢     "/>
    <m/>
    <s v="蘇曉玲"/>
    <s v="蘇曉玲"/>
    <x v="31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0"/>
    <s v="函催登錄             "/>
    <m/>
    <s v="蘇曉玲"/>
    <s v="蘇曉玲"/>
    <x v="23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1"/>
    <s v="法務進度明細資料查詢 "/>
    <m/>
    <s v="蘇曉玲"/>
    <s v="蘇曉玲"/>
    <x v="31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2"/>
    <s v="法務進度登錄         "/>
    <m/>
    <s v="蘇曉玲"/>
    <s v="蘇曉玲"/>
    <x v="23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3"/>
    <s v="提醒事項查詢         "/>
    <m/>
    <s v="蘇曉玲"/>
    <s v="蘇曉玲"/>
    <x v="31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4"/>
    <s v="提醒事項登錄         "/>
    <m/>
    <s v="蘇曉玲"/>
    <s v="蘇曉玲"/>
    <x v="23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5"/>
    <s v="催收催繳明細"/>
    <m/>
    <s v="蘇曉玲"/>
    <s v="蘇曉玲"/>
    <x v="30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6"/>
    <s v="法務催收人員查詢"/>
    <s v="審後新增2021/10/28"/>
    <s v="蘇曉玲"/>
    <s v="蘇曉玲"/>
    <x v="30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7"/>
    <s v="法務催收人員維護"/>
    <s v="審後新增2021/10/28"/>
    <s v="蘇曉玲"/>
    <s v="蘇曉玲"/>
    <x v="30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8.遵循法令作業"/>
    <s v="8-1AML檢核"/>
    <x v="318"/>
    <s v="AML姓名檢核查詢"/>
    <m/>
    <s v="賴文育"/>
    <s v="余家興"/>
    <x v="32"/>
    <m/>
    <d v="2022-01-26T00:00:00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x v="19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  <m/>
  </r>
  <r>
    <m/>
    <m/>
    <s v="6.共同作業"/>
    <s v="6-6各類代碼檔維護"/>
    <x v="319"/>
    <s v="行業別代號維護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  <m/>
  </r>
  <r>
    <m/>
    <m/>
    <s v="8.遵循法令作業"/>
    <s v="8-1AML檢核"/>
    <x v="320"/>
    <s v="AML定審高風險資料查詢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1"/>
    <s v="AML定審中風險資料查詢"/>
    <s v="新增2021/11/2"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2"/>
    <s v="AML定審低風險資料查詢"/>
    <s v="新增2021/11/26"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3"/>
    <s v="AML定審通知查詢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4"/>
    <s v="產製AML每日有效客戶名單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5"/>
    <s v="AML定審通知處理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6.共同作業"/>
    <s v="6-6各類代碼檔維護"/>
    <x v="326"/>
    <s v="擔保品代號資料維護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327"/>
    <s v="各類代碼檔維護"/>
    <m/>
    <s v="賴文育"/>
    <s v="楊智誠"/>
    <x v="11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m/>
    <x v="0"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328"/>
    <s v="逾期新增減少原因維護"/>
    <m/>
    <s v="賴文育"/>
    <s v="楊智誠"/>
    <x v="11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  <m/>
  </r>
  <r>
    <m/>
    <m/>
    <s v="6.共同作業"/>
    <s v="6-6各類代碼檔維護"/>
    <x v="329"/>
    <s v="主管理由維護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330"/>
    <s v="保證人關係代碼維護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331"/>
    <s v="報表代號對照檔維護"/>
    <m/>
    <s v="賴文育"/>
    <s v="楊智誠"/>
    <x v="25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30"/>
    <m/>
    <m/>
    <m/>
    <d v="2021-12-03T00:00:00"/>
    <m/>
    <m/>
    <m/>
    <m/>
    <s v="新交易"/>
    <m/>
    <x v="0"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  <m/>
  </r>
  <r>
    <m/>
    <m/>
    <s v="6.共同作業"/>
    <s v="6-7其他基本資料維護"/>
    <x v="332"/>
    <s v="行庫資料查詢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  <m/>
  </r>
  <r>
    <m/>
    <m/>
    <s v="6.共同作業"/>
    <s v="6-7其他基本資料維護"/>
    <x v="333"/>
    <s v="營業單位對照檔查詢"/>
    <m/>
    <s v="賴文育"/>
    <s v="楊智誠"/>
    <x v="25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34"/>
    <s v="保險/鑑定公司資料查詢"/>
    <m/>
    <s v="賴文育"/>
    <s v="楊智誠"/>
    <x v="11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  <m/>
  </r>
  <r>
    <m/>
    <m/>
    <s v="6.共同作業"/>
    <s v="6-7其他基本資料維護"/>
    <x v="335"/>
    <s v="地區別資料查詢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36"/>
    <s v="聯徵報送-地區別資料查詢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  <m/>
  </r>
  <r>
    <m/>
    <m/>
    <s v="5.管理性作業 "/>
    <s v="5-1一般作業"/>
    <x v="337"/>
    <s v="補貼息作業"/>
    <m/>
    <s v="賴文育"/>
    <s v="陳昱衡"/>
    <x v="15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x v="12"/>
    <m/>
    <m/>
    <m/>
    <d v="2021-11-24T00:00:00"/>
    <m/>
    <m/>
    <m/>
    <m/>
    <s v="新交易"/>
    <m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38"/>
    <s v="現金流量預估資料查詢"/>
    <m/>
    <s v="賴文育"/>
    <s v="楊智誠"/>
    <x v="11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39"/>
    <s v="利息收入預算數查詢"/>
    <m/>
    <s v="賴文育"/>
    <s v="楊智誠"/>
    <x v="11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m/>
    <x v="0"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0"/>
    <s v="帳冊別目標金額查詢"/>
    <m/>
    <s v="賴文育"/>
    <s v="楊智誠"/>
    <x v="11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7其他基本資料維護"/>
    <x v="341"/>
    <s v="介紹人加碼獎勵津貼標準設定數查詢"/>
    <m/>
    <s v="賴文育"/>
    <s v="楊智誠"/>
    <x v="11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42"/>
    <s v="放款業績工作月查詢"/>
    <m/>
    <s v="賴文育"/>
    <s v="楊智誠"/>
    <x v="11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343"/>
    <s v="業績件數及金額核算標準查詢"/>
    <m/>
    <s v="賴文育"/>
    <s v="楊智誠"/>
    <x v="11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  <m/>
  </r>
  <r>
    <m/>
    <m/>
    <s v="5.管理性作業 "/>
    <s v="5-1一般作業"/>
    <x v="344"/>
    <s v="授信審議委員會會議紀錄明細資料查詢"/>
    <m/>
    <s v="賴文育"/>
    <s v="張嘉榮"/>
    <x v="15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2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  <m/>
  </r>
  <r>
    <m/>
    <m/>
    <s v="5.管理性作業 "/>
    <s v="5-1一般作業"/>
    <x v="345"/>
    <s v="授信審議委員會會議紀錄維護"/>
    <m/>
    <s v="賴文育"/>
    <s v="張嘉榮"/>
    <x v="31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8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  <m/>
  </r>
  <r>
    <m/>
    <m/>
    <s v="6.共同作業"/>
    <s v="6-7其他基本資料維護"/>
    <x v="346"/>
    <s v="單位及主管代號查詢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7"/>
    <s v="單位代號查詢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新交易"/>
    <m/>
    <x v="0"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8"/>
    <s v="行庫資料維護"/>
    <m/>
    <s v="賴文育"/>
    <s v="楊智誠"/>
    <x v="11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  <m/>
  </r>
  <r>
    <m/>
    <m/>
    <s v="5.管理性作業 "/>
    <s v="5-1一般作業"/>
    <x v="349"/>
    <s v="覆審案件明細檔查詢"/>
    <m/>
    <s v="賴文育"/>
    <s v="張嘉榮"/>
    <x v="15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0"/>
    <s v="覆審案件明細檔維護"/>
    <m/>
    <s v="賴文育"/>
    <s v="張嘉榮"/>
    <x v="15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1"/>
    <s v="產生覆審案件資料明細"/>
    <m/>
    <s v="賴文育"/>
    <s v="張嘉榮"/>
    <x v="15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2"/>
    <s v="寬限條件控管繳息查詢"/>
    <m/>
    <s v="賴文育"/>
    <s v="張嘉榮"/>
    <x v="15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3"/>
    <s v="寬限條件控管維護"/>
    <m/>
    <s v="賴文育"/>
    <s v="張嘉榮"/>
    <x v="15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4"/>
    <s v="指定覆審名單查詢"/>
    <s v="審後新增2021/11/16 (L5905)"/>
    <s v="賴文育"/>
    <s v="張嘉榮"/>
    <x v="15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5"/>
    <s v="指定覆審案件資料維護"/>
    <s v="審後新增2021/11/16 (L5105)"/>
    <s v="賴文育"/>
    <s v="張嘉榮"/>
    <x v="15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56"/>
    <s v="營業單位對照檔維護"/>
    <m/>
    <s v="賴文育"/>
    <s v="楊智誠"/>
    <x v="25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57"/>
    <s v="保險/鑑定公司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  <m/>
  </r>
  <r>
    <m/>
    <m/>
    <s v="5.管理性作業 "/>
    <s v="5-2房貸專員業績統計作業"/>
    <x v="358"/>
    <s v="年度業績目標更新                    "/>
    <m/>
    <s v="張金龍"/>
    <s v="張嘉榮"/>
    <x v="33"/>
    <s v="廠商更新畫面截圖、按鈕說明"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59"/>
    <s v="房貸專員明細資料查詢                "/>
    <m/>
    <s v="張金龍"/>
    <s v="張嘉榮"/>
    <x v="34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0"/>
    <s v="房貸專員資料維護                    "/>
    <m/>
    <s v="張金龍"/>
    <s v="張嘉榮"/>
    <x v="34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1"/>
    <s v="晤談人員明細資料查詢                "/>
    <m/>
    <s v="張金龍"/>
    <s v="張嘉榮"/>
    <x v="34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2"/>
    <s v="晤談人員資料維護                    "/>
    <m/>
    <s v="張金龍"/>
    <s v="張嘉榮"/>
    <x v="35"/>
    <m/>
    <d v="2022-01-21T00:00:00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3"/>
    <s v="目標金額、累計目標金額查詢          "/>
    <m/>
    <s v="張金龍"/>
    <s v="張嘉榮"/>
    <x v="34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4"/>
    <s v="更改目標金額、累計目標金額          "/>
    <m/>
    <s v="張金龍"/>
    <s v="張嘉榮"/>
    <x v="35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5"/>
    <s v="協辦人員等級明細資料查詢            "/>
    <m/>
    <s v="張金龍"/>
    <s v="張嘉榮"/>
    <x v="23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35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  <m/>
  </r>
  <r>
    <m/>
    <m/>
    <s v="5.管理性作業 "/>
    <s v="5-2房貸專員業績統計作業"/>
    <x v="366"/>
    <s v="協辦人員等級歷程查詢"/>
    <s v="審後新增2021/10/26"/>
    <s v="張金龍"/>
    <s v="張嘉榮"/>
    <x v="34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m/>
    <s v="新交易"/>
    <m/>
    <x v="0"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  <m/>
  </r>
  <r>
    <m/>
    <m/>
    <s v="5.管理性作業 "/>
    <s v="5-2房貸專員業績統計作業"/>
    <x v="367"/>
    <s v="房貸協辦人員等級維護                "/>
    <m/>
    <s v="張金龍"/>
    <s v="張嘉榮"/>
    <x v="34"/>
    <m/>
    <d v="2022-01-21T00:00:00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s v="陳玫玲"/>
    <s v="1-18-資料變更交易查詢"/>
    <m/>
    <s v="5-2"/>
    <s v=""/>
    <s v=""/>
    <s v=""/>
    <m/>
  </r>
  <r>
    <m/>
    <m/>
    <s v="6.共同作業"/>
    <s v="6-7其他基本資料維護"/>
    <x v="368"/>
    <s v="地區別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69"/>
    <s v="業績件數及金額核算標準設定查詢"/>
    <m/>
    <s v="張金龍"/>
    <s v="張嘉榮"/>
    <x v="11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0"/>
    <s v="聯徵報送-地區別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1"/>
    <s v="業績件數及金額核算標準設定(整月)"/>
    <m/>
    <s v="張金龍"/>
    <s v="張嘉榮"/>
    <x v="11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2"/>
    <s v="現金流量預估資料維護"/>
    <m/>
    <s v="賴文育"/>
    <s v="楊智誠"/>
    <x v="11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3"/>
    <s v="利息收入預算數維護"/>
    <m/>
    <s v="賴文育"/>
    <s v="楊智誠"/>
    <x v="11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m/>
    <x v="0"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4"/>
    <s v="協辦獎勵津貼標準查詢"/>
    <m/>
    <s v="張金龍"/>
    <s v="張嘉榮"/>
    <x v="11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5"/>
    <s v="協辦獎勵津貼標準設定"/>
    <m/>
    <s v="張金龍"/>
    <s v="張嘉榮"/>
    <x v="11"/>
    <m/>
    <d v="2022-01-21T00:00:00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6"/>
    <s v="帳冊別目標金額維護"/>
    <m/>
    <s v="賴文育"/>
    <s v="楊智誠"/>
    <x v="11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5系統變數維護"/>
    <x v="377"/>
    <s v="業績計算特殊參數設定(排除商品別)"/>
    <s v="由L6503更名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8"/>
    <s v="業績計算特殊參數設定(排除部門別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9"/>
    <s v="業績計算特殊參數設定(是否排除15日薪非業績人員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0"/>
    <s v="業績計算特殊參數設定(業績追回通知設定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  <m/>
  </r>
  <r>
    <m/>
    <m/>
    <s v="5.管理性作業 "/>
    <s v="5-3業績調整作業"/>
    <x v="381"/>
    <s v="房貸介紹人業績維護查詢"/>
    <m/>
    <s v="張金龍"/>
    <s v="張金龍"/>
    <x v="35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2"/>
    <s v="介紹人業績案件維護            "/>
    <m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3"/>
    <s v="業績案件計件代碼維護"/>
    <s v="新增 2021/11/10"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4"/>
    <s v="房貸專員業績維護查詢"/>
    <m/>
    <s v="張金龍"/>
    <s v="張金龍"/>
    <x v="35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x v="16"/>
    <m/>
    <m/>
    <m/>
    <d v="2021-11-17T00:00:00"/>
    <m/>
    <m/>
    <m/>
    <m/>
    <s v="新交易"/>
    <m/>
    <x v="0"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5"/>
    <s v="房貸專員件數金額資料維護"/>
    <m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x v="16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6"/>
    <s v="內網報表業績維護查詢"/>
    <s v="新增 2021/11/10"/>
    <s v="張金龍"/>
    <s v="張金龍"/>
    <x v="34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7"/>
    <s v="內網報表業績維護"/>
    <s v="新增 2021/11/10"/>
    <s v="張金龍"/>
    <s v="張金龍"/>
    <x v="34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8"/>
    <s v="工作日業績結算"/>
    <m/>
    <s v="張金龍"/>
    <s v="張金龍"/>
    <x v="34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x v="16"/>
    <m/>
    <m/>
    <m/>
    <d v="2021-11-18T00:00:00"/>
    <m/>
    <m/>
    <m/>
    <d v="2021-07-21T00:00:00"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9"/>
    <s v="產生換算業績、業務報酬發放媒體"/>
    <m/>
    <s v="張金龍"/>
    <s v="張金龍"/>
    <x v="34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0"/>
    <s v="產生介紹、協辦、專業獎勵獎金發放媒體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1"/>
    <s v="介紹、協辦獎金明細查詢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2"/>
    <s v="介紹、協辦獎金案件維護            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3"/>
    <s v="產生介紹人加碼獎金發放媒體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4"/>
    <s v="介紹人加碼獎金處理清單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5"/>
    <s v="介紹人加碼獎金案件維護      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2房貸專員業績統計作業"/>
    <x v="396"/>
    <s v="新撥款利率案件資料產生              "/>
    <m/>
    <s v="張金龍"/>
    <s v="張嘉榮"/>
    <x v="34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s v="陳玫玲"/>
    <s v="D-14-業績報表"/>
    <m/>
    <s v="5-2"/>
    <s v=""/>
    <s v=""/>
    <s v=""/>
    <m/>
  </r>
  <r>
    <m/>
    <m/>
    <s v="5.管理性作業 "/>
    <s v="5-2房貸專員業績統計作業"/>
    <x v="397"/>
    <s v="新光銀銀扣案件資料產生              "/>
    <m/>
    <s v="張金龍"/>
    <s v="張嘉榮"/>
    <x v="34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s v="陳玫玲"/>
    <s v="D-14-業績報表"/>
    <m/>
    <s v="5-2"/>
    <s v=""/>
    <s v=""/>
    <s v=""/>
    <m/>
  </r>
  <r>
    <m/>
    <m/>
    <s v="6.共同作業"/>
    <s v="6-7其他基本資料維護"/>
    <x v="398"/>
    <s v="介紹人加碼獎勵津貼標準設定"/>
    <m/>
    <s v="賴文育"/>
    <s v="楊智誠"/>
    <x v="11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99"/>
    <s v="放款業績工作月維護"/>
    <m/>
    <s v="賴文育"/>
    <s v="楊智誠"/>
    <x v="11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400"/>
    <s v="業績件數及金額核算標準設定"/>
    <m/>
    <s v="賴文育"/>
    <s v="楊智誠"/>
    <x v="11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1"/>
    <s v="單位及主管代號維護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  <m/>
  </r>
  <r>
    <m/>
    <m/>
    <s v="6.共同作業"/>
    <s v="6-9系統作業"/>
    <x v="402"/>
    <s v="批次執行結果查詢"/>
    <s v="原LC710，補列2022/1/14"/>
    <s v="張金龍"/>
    <s v="張金龍"/>
    <x v="36"/>
    <m/>
    <d v="2022-01-21T00:00:00"/>
    <d v="2022-01-21T00:00:00"/>
    <m/>
    <m/>
    <m/>
    <s v="林清河"/>
    <s v="陳政皓"/>
    <m/>
    <m/>
    <m/>
    <m/>
    <m/>
    <m/>
    <m/>
    <m/>
    <s v="放款服務課"/>
    <m/>
    <m/>
    <m/>
    <m/>
    <x v="36"/>
    <s v="6-29"/>
    <s v="單位主管代碼檔維護"/>
    <m/>
    <s v=""/>
    <m/>
    <m/>
    <m/>
    <m/>
    <s v="新交易"/>
    <m/>
    <x v="0"/>
    <s v=""/>
    <s v=""/>
    <s v=""/>
    <s v=""/>
    <s v=""/>
    <s v="6-9"/>
    <s v=""/>
    <d v="2022-01-28T00:00:00"/>
    <m/>
    <s v=""/>
    <s v=""/>
    <m/>
    <s v=""/>
    <s v=""/>
    <s v="6-9"/>
    <s v=""/>
    <m/>
  </r>
  <r>
    <m/>
    <m/>
    <s v="6.共同作業"/>
    <s v="6-9系統作業"/>
    <x v="403"/>
    <s v="夜間批次"/>
    <s v="原LC700，補列2022/1/14"/>
    <s v="張金龍"/>
    <s v="張金龍"/>
    <x v="28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9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4"/>
    <s v="月底日日終維護"/>
    <s v="原LC701，補列2022/1/14"/>
    <s v="張金龍"/>
    <s v="張金龍"/>
    <x v="36"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6"/>
    <m/>
    <m/>
    <m/>
    <s v=""/>
    <m/>
    <m/>
    <m/>
    <m/>
    <s v="新交易"/>
    <m/>
    <x v="0"/>
    <s v="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5"/>
    <s v="年底日日終維護"/>
    <s v="原LC702，補列2022/1/14"/>
    <s v="張金龍"/>
    <s v="楊智誠"/>
    <x v="36"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6"/>
    <m/>
    <m/>
    <m/>
    <s v=""/>
    <m/>
    <m/>
    <m/>
    <m/>
    <s v="新交易"/>
    <m/>
    <x v="0"/>
    <s v="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6"/>
    <s v="系統換日"/>
    <s v="原LC800，補列2022/1/14"/>
    <s v="張金龍"/>
    <s v="張金龍"/>
    <x v="28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9"/>
    <s v=""/>
    <s v=""/>
    <s v=""/>
    <s v="6-9"/>
    <s v=""/>
    <s v=""/>
    <d v="2022-01-28T00:00:00"/>
    <m/>
    <s v=""/>
    <s v=""/>
    <m/>
    <s v=""/>
    <s v=""/>
    <s v="6-9"/>
    <s v=""/>
    <m/>
  </r>
  <r>
    <m/>
    <m/>
    <s v="8.遵循法令作業"/>
    <s v="8-1AML檢核"/>
    <x v="407"/>
    <s v="AML姓名檢核"/>
    <m/>
    <s v="賴文育"/>
    <s v="楊智誠"/>
    <x v="32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x v="19"/>
    <m/>
    <m/>
    <m/>
    <d v="2021-11-03T00:00:00"/>
    <m/>
    <m/>
    <m/>
    <m/>
    <s v="新交易"/>
    <m/>
    <x v="0"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  <m/>
  </r>
  <r>
    <m/>
    <m/>
    <s v="8.遵循法令作業"/>
    <s v="8-2疑似洗錢"/>
    <x v="408"/>
    <s v="疑似洗錢樣態檢核查詢"/>
    <m/>
    <s v="賴文育"/>
    <s v="楊智誠"/>
    <x v="37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x v="12"/>
    <m/>
    <m/>
    <m/>
    <d v="2021-10-29T00:00:00"/>
    <m/>
    <m/>
    <m/>
    <m/>
    <s v="新交易"/>
    <m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09"/>
    <s v="疑似洗錢樣態條件設定"/>
    <m/>
    <s v="賴文育"/>
    <s v="楊智誠"/>
    <x v="37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0"/>
    <s v="疑似洗錢資料變更查詢"/>
    <m/>
    <s v="賴文育"/>
    <s v="楊智誠"/>
    <x v="38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x v="28"/>
    <m/>
    <m/>
    <m/>
    <d v="2021-10-29T00:00:00"/>
    <m/>
    <m/>
    <m/>
    <m/>
    <s v="新交易"/>
    <m/>
    <x v="0"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1"/>
    <s v="疑似洗錢資料明細查詢"/>
    <s v="二審後新增2021/12/9"/>
    <s v="賴文育"/>
    <s v="楊智誠"/>
    <x v="37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x v="12"/>
    <m/>
    <m/>
    <m/>
    <d v="2021-10-29T00:00:00"/>
    <m/>
    <m/>
    <m/>
    <m/>
    <s v="新交易"/>
    <m/>
    <x v="0"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2"/>
    <s v="疑似洗錢樣態資料產生"/>
    <m/>
    <s v="賴文育"/>
    <s v="楊智誠"/>
    <x v="37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x v="12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3"/>
    <s v="疑似洗錢交易合理性查詢"/>
    <m/>
    <s v="賴文育"/>
    <s v="楊智誠"/>
    <x v="37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4"/>
    <s v="疑似洗錢交易合理性維護"/>
    <m/>
    <s v="賴文育"/>
    <s v="楊智誠"/>
    <x v="37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5"/>
    <s v="疑似洗錢交易訪談記錄查詢"/>
    <m/>
    <s v="賴文育"/>
    <s v="楊智誠"/>
    <x v="38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28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6"/>
    <s v="疑似洗錢交易訪談記錄維護"/>
    <m/>
    <s v="賴文育"/>
    <s v="楊智誠"/>
    <x v="37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7"/>
    <s v="產生疑似洗錢報表"/>
    <s v="審後新增2021/10/29"/>
    <s v="賴文育"/>
    <s v="楊智誠"/>
    <x v="37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7公務人員報送"/>
    <x v="418"/>
    <s v="產製公務人員報送資料"/>
    <m/>
    <s v="賴文育"/>
    <s v="楊智誠"/>
    <x v="37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x v="12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1-25T00:00:00"/>
    <m/>
    <s v=""/>
    <s v=""/>
    <m/>
    <s v=""/>
    <s v=""/>
    <s v="8-7"/>
    <s v=""/>
    <m/>
  </r>
  <r>
    <m/>
    <m/>
    <s v="9.報表作業 "/>
    <s v="9-9其他"/>
    <x v="419"/>
    <s v="首次撥款審核資料表"/>
    <m/>
    <s v="賴文育"/>
    <s v="楊智誠"/>
    <x v="39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2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  <m/>
  </r>
  <r>
    <m/>
    <m/>
    <s v="8.遵循法令作業"/>
    <s v="8-3債協報送作業"/>
    <x v="420"/>
    <s v="消債條列JCIC報送資料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1-21T00:00:00"/>
    <d v="2022-01-19T00:00:00"/>
    <s v="何書溱"/>
    <s v=""/>
    <m/>
    <s v=""/>
    <s v=""/>
    <s v="8-3"/>
    <s v=""/>
    <m/>
  </r>
  <r>
    <m/>
    <m/>
    <s v="8.遵循法令作業"/>
    <s v="8-3債協報送作業"/>
    <x v="421"/>
    <s v="消債條列JCIC報送資料歷程查詢(040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19T00:00:00"/>
    <s v="何書溱"/>
    <s v=""/>
    <m/>
    <s v=""/>
    <s v=""/>
    <s v="8-3"/>
    <s v=""/>
    <m/>
  </r>
  <r>
    <m/>
    <m/>
    <s v="8.遵循法令作業"/>
    <s v="8-3債協報送作業"/>
    <x v="422"/>
    <s v="消債條列JCIC報送資料歷程查詢(041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3"/>
    <s v="消債條列JCIC報送資料歷程查詢(042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4"/>
    <s v="消債條列JCIC報送資料歷程查詢(043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5"/>
    <s v="消債條列JCIC報送資料歷程查詢(044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6"/>
    <s v="消債條列JCIC報送資料歷程查詢(045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7"/>
    <s v="消債條列JCIC報送資料歷程查詢(046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28"/>
    <s v="消債條列JCIC報送資料歷程查詢(047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29"/>
    <s v="消債條列JCIC報送資料歷程查詢(048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30"/>
    <s v="消債條列JCIC報送資料歷程查詢(049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31"/>
    <s v="消債條列JCIC報送資料歷程查詢(050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2"/>
    <s v="消債條列JCIC報送資料歷程查詢(051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3"/>
    <s v="消債條列JCIC報送資料歷程查詢(052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4"/>
    <s v="消債條列JCIC報送資料歷程查詢(053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5"/>
    <s v="消債條列JCIC報送資料歷程查詢(054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6"/>
    <s v="消債條列JCIC報送資料歷程查詢(055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7"/>
    <s v="消債條列JCIC報送資料歷程查詢(056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8"/>
    <s v="消債條列JCIC報送資料歷程查詢(060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39"/>
    <s v="消債條列JCIC報送資料歷程查詢(061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0"/>
    <s v="消債條列JCIC報送資料歷程查詢(062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1"/>
    <s v="消債條列JCIC報送資料歷程查詢(063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2"/>
    <s v="消債條列JCIC報送資料歷程查詢(440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3"/>
    <s v="消債條列JCIC報送資料歷程查詢(442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4"/>
    <s v="消債條列JCIC報送資料歷程查詢(443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5"/>
    <s v="消債條列JCIC報送資料歷程查詢(444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6"/>
    <s v="消債條列JCIC報送資料歷程查詢(446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7"/>
    <s v="消債條列JCIC報送資料歷程查詢(447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8"/>
    <s v="消債條列JCIC報送資料歷程查詢(448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9"/>
    <s v="消債條列JCIC報送資料歷程查詢(450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0"/>
    <s v="消債條列JCIC報送資料歷程查詢(451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1"/>
    <s v="消債條列JCIC報送資料歷程查詢(454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2"/>
    <s v="消債條列JCIC報送資料歷程查詢(570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3"/>
    <s v="消債條列JCIC報送資料歷程查詢(571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4"/>
    <s v="消債條列JCIC報送資料歷程查詢(572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5"/>
    <s v="消債條列JCIC報送資料歷程查詢(573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6"/>
    <s v="消債條列JCIC報送資料歷程查詢(574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7"/>
    <s v="消債條列JCIC報送資料歷程查詢(575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8"/>
    <s v="(40)前置協商受理申請暨請求回報償權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19T00:00:00"/>
    <s v="何書溱"/>
    <s v=""/>
    <m/>
    <s v=""/>
    <s v=""/>
    <s v=""/>
    <s v="8-3"/>
    <m/>
  </r>
  <r>
    <m/>
    <m/>
    <s v="8.遵循法令作業"/>
    <s v="8-3債協報送作業"/>
    <x v="459"/>
    <s v="(41)協商開始暨停催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0"/>
    <s v="(42)回報無擔保債權金額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1"/>
    <s v="(43)回報有擔保債權金額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2"/>
    <s v="(44)請求同意債務清償方案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3"/>
    <s v="(45)回報是否同意債務清償方案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4"/>
    <s v="(46)結案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5"/>
    <s v="(47)金融機構無擔保債務協議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6"/>
    <s v="(48)債務人基本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7"/>
    <s v="(49)債務清償方案法院認可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8"/>
    <s v="(50)債務人繳款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9"/>
    <s v="(51)延期繳款（喘息期）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0"/>
    <s v="(52)前置協商相關資料報送例外處理檔案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1"/>
    <s v="(53)同意報送例外處理檔案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2"/>
    <s v="(54)單獨全數受清償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3"/>
    <s v="(55)更生案件通報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4"/>
    <s v="(56)清算案件通報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5"/>
    <s v="(60)前置協商受理變更還款條件申請暨請求回報剩餘債權通知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6"/>
    <s v="(61)回報協商剩餘債權金額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7"/>
    <s v="(62)金融機構無擔保債務變更還款條件協議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8"/>
    <s v="(63)變更還款方案結案通知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9"/>
    <s v="(440)前置調解受理申請暨請求回報債權通知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0"/>
    <s v="(442)前置調解回報無擔保債權金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1"/>
    <s v="(443)前置調解回報有擔保債權金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2"/>
    <s v="(444)前置調解債務人基本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3"/>
    <s v="(446)前置調解結案通知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4"/>
    <s v="(447)前置調解金融機構無擔保債務協議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5"/>
    <s v="(448)前置調解無擔保債務還款分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6"/>
    <s v="(450)前置調解債務人繳款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7"/>
    <s v="(451)前置調解延期繳款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8"/>
    <s v="(454)前置調解單獨全數受清償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9"/>
    <s v="(570)受理更生款項統一收付通知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0"/>
    <s v="(571)更生款項統一收付回報債權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1"/>
    <s v="(572)更生款項統一收款及撥付款項分配表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2"/>
    <s v="(573)債務人繳款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3"/>
    <s v="(574)更生款項統一收付結案通知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4"/>
    <s v="(575)債權金額異動通知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5"/>
    <s v="JCIC檔案匯出作業(040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19T00:00:00"/>
    <s v="何書溱"/>
    <s v=""/>
    <m/>
    <s v=""/>
    <s v=""/>
    <s v="8-3"/>
    <s v=""/>
    <m/>
  </r>
  <r>
    <m/>
    <m/>
    <s v="8.遵循法令作業"/>
    <s v="8-3債協報送作業"/>
    <x v="496"/>
    <s v="JCIC檔案匯出作業(041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7"/>
    <s v="JCIC檔案匯出作業(042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8"/>
    <s v="JCIC檔案匯出作業(043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9"/>
    <s v="JCIC檔案匯出作業(044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500"/>
    <s v="JCIC檔案匯出作業(045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501"/>
    <s v="JCIC檔案匯出作業(046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2"/>
    <s v="JCIC檔案匯出作業(047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3"/>
    <s v="JCIC檔案匯出作業(048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4"/>
    <s v="JCIC檔案匯出作業(049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5"/>
    <s v="JCIC檔案匯出作業(050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6"/>
    <s v="JCIC檔案匯出作業(051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7"/>
    <s v="JCIC檔案匯出作業(052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8"/>
    <s v="JCIC檔案匯出作業(053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9"/>
    <s v="JCIC檔案匯出作業(054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0"/>
    <s v="JCIC檔案匯出作業(055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1"/>
    <s v="JCIC檔案匯出作業(056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2"/>
    <s v="JCIC檔案匯出作業(060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3"/>
    <s v="JCIC檔案匯出作業(061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4"/>
    <s v="JCIC檔案匯出作業(062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5"/>
    <s v="JCIC檔案匯出作業(063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6"/>
    <s v="JCIC檔案匯出作業(440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7"/>
    <s v="JCIC檔案匯出作業(442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8"/>
    <s v="JCIC檔案匯出作業(443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9"/>
    <s v="JCIC檔案匯出作業(444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0"/>
    <s v="JCIC檔案匯出作業(446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1"/>
    <s v="JCIC檔案匯出作業(447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2"/>
    <s v="JCIC檔案匯出作業(448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3"/>
    <s v="JCIC檔案匯出作業(450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4"/>
    <s v="JCIC檔案匯出作業(451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5"/>
    <s v="JCIC檔案匯出作業(454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6"/>
    <s v="JCIC檔案匯出作業(570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7"/>
    <s v="JCIC檔案匯出作業(571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8"/>
    <s v="JCIC檔案匯出作業(572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9"/>
    <s v="JCIC檔案匯出作業(573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30"/>
    <s v="JCIC檔案匯出作業(574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31"/>
    <s v="JCIC檔案匯出作業(575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5聯徵產品報送"/>
    <x v="532"/>
    <s v="MU1人員名冊查詢"/>
    <s v="新增2021/10/26"/>
    <s v="張金龍"/>
    <s v="張嘉榮"/>
    <x v="37"/>
    <m/>
    <d v="2022-01-14T00:00:00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1-21T00:00:00"/>
    <m/>
    <s v=""/>
    <s v=""/>
    <m/>
    <s v=""/>
    <s v=""/>
    <s v="8-5"/>
    <s v=""/>
    <m/>
  </r>
  <r>
    <m/>
    <m/>
    <s v="8.遵循法令作業"/>
    <s v="8-5聯徵產品報送"/>
    <x v="533"/>
    <s v="MU1人員名冊報送"/>
    <s v="新增2021/10/26"/>
    <s v="張金龍"/>
    <s v="張嘉榮"/>
    <x v="37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1-21T00:00:00"/>
    <m/>
    <s v=""/>
    <s v=""/>
    <m/>
    <s v=""/>
    <s v=""/>
    <s v=""/>
    <s v="8-5"/>
    <m/>
  </r>
  <r>
    <m/>
    <m/>
    <s v="8.遵循法令作業"/>
    <s v="8-5聯徵產品報送"/>
    <x v="534"/>
    <s v="聯徵產品檔案匯出作業"/>
    <s v="新增2021/10/26"/>
    <s v="張金龍"/>
    <s v="張嘉榮"/>
    <x v="41"/>
    <s v="畫面截圖更新"/>
    <d v="2022-01-14T00:00:00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x v="18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d v="2022-01-21T00:00:00"/>
    <m/>
    <s v=""/>
    <s v=""/>
    <m/>
    <s v=""/>
    <s v=""/>
    <s v="8-5"/>
    <s v=""/>
    <m/>
  </r>
  <r>
    <m/>
    <m/>
    <s v="8.遵循法令作業"/>
    <s v="8-4JCIC放款報送"/>
    <x v="535"/>
    <s v="產生JCIC日報媒體檔"/>
    <s v="新增2021/11/17，B204 聯徵授信餘額日報檔、B211 聯徵每日授信餘額變動資料檔"/>
    <s v="蘇曉玲"/>
    <s v="蘇曉玲"/>
    <x v="38"/>
    <s v="敘述修正"/>
    <d v="2022-01-28T00:00:0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8.遵循法令作業"/>
    <s v="8-4JCIC放款報送"/>
    <x v="536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x v="38"/>
    <s v="敘述修正"/>
    <d v="2022-01-28T00:00:0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7.介接外部系統"/>
    <s v="7-2IFRS9作業"/>
    <x v="537"/>
    <s v="違約損失率檔查詢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8"/>
    <s v="違約損失率登錄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9"/>
    <s v="商品分類資料查詢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0"/>
    <s v="商品分類資料維護"/>
    <s v="新增2021/11/17"/>
    <s v="蘇曉玲"/>
    <s v="蘇曉玲"/>
    <x v="43"/>
    <s v="敘述修正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1"/>
    <s v="特殊客觀減損狀況查詢"/>
    <s v="新增2021/11/17"/>
    <s v="蘇曉玲"/>
    <s v="蘇曉玲"/>
    <x v="43"/>
    <s v="畫面截圖更新"/>
    <d v="2022-01-24T00:00:00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2"/>
    <s v="特殊客觀減損狀況維護"/>
    <s v="新增2021/11/17"/>
    <s v="蘇曉玲"/>
    <s v="蘇曉玲"/>
    <x v="43"/>
    <s v="畫面截圖更新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3"/>
    <s v="表外放款承諾資料產出"/>
    <s v="補列2022/1/17"/>
    <s v="蘇曉玲"/>
    <s v="蘇曉玲"/>
    <x v="43"/>
    <s v="新增交易"/>
    <d v="2022-01-24T00:00:00"/>
    <d v="2022-01-18T00:00:00"/>
    <m/>
    <m/>
    <s v=""/>
    <s v="林清河"/>
    <s v="張舜雯"/>
    <m/>
    <m/>
    <m/>
    <m/>
    <m/>
    <m/>
    <m/>
    <m/>
    <s v="放款管理課"/>
    <m/>
    <m/>
    <m/>
    <m/>
    <x v="32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d v="2022-02-11T00:00:00"/>
    <m/>
    <m/>
    <m/>
    <m/>
    <s v=""/>
    <s v=""/>
    <s v="7-2"/>
    <s v=""/>
    <m/>
  </r>
  <r>
    <m/>
    <m/>
    <s v="7.介接外部系統"/>
    <s v="7-2IFRS9作業"/>
    <x v="544"/>
    <s v="利息法帳面資料上傳作業"/>
    <s v="新增2021/11/17"/>
    <s v="蘇曉玲"/>
    <s v="蘇曉玲"/>
    <x v="43"/>
    <s v="敘述修正"/>
    <d v="2022-01-24T00:00:00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x v="38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5"/>
    <s v="３４號公報欄位清單產生作業"/>
    <s v="新增2021/11/17"/>
    <s v="蘇曉玲"/>
    <s v="蘇曉玲"/>
    <x v="42"/>
    <m/>
    <d v="2022-01-28T00:00:0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x v="19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6"/>
    <s v="ＩＦＲＳ９欄位清單產生作業"/>
    <s v="新增2021/11/17"/>
    <s v="蘇曉玲"/>
    <s v="蘇曉玲"/>
    <x v="42"/>
    <m/>
    <d v="2022-01-28T00:00:0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x v="19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s v="非使用者交易"/>
    <m/>
    <s v="7.介接外部系統"/>
    <s v="7-1E-Loan"/>
    <x v="547"/>
    <s v="E-LOAN案件資料上送"/>
    <s v="補列2022/1/20"/>
    <s v="張金龍"/>
    <s v="陳昱衡"/>
    <x v="44"/>
    <s v="eloan意見回覆"/>
    <d v="1899-12-30T00:00:00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8"/>
    <s v="(eloan)戶號查詢"/>
    <s v="補列2022/1/17"/>
    <s v="張金龍"/>
    <s v="陳昱衡"/>
    <x v="44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1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9"/>
    <s v="(eloan)戶號額度查詢"/>
    <s v="補列2022/1/17"/>
    <s v="張金龍"/>
    <s v="陳昱衡"/>
    <x v="44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2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0"/>
    <s v="(eloan)評級資訊查詢"/>
    <s v="新增2021/11/18"/>
    <s v="張金龍"/>
    <s v="陳昱衡"/>
    <x v="45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12"/>
    <m/>
    <m/>
    <m/>
    <d v="2021-11-26T00:00:00"/>
    <m/>
    <m/>
    <m/>
    <m/>
    <s v="新交易"/>
    <m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3輸出入介面"/>
    <x v="551"/>
    <s v="員工資料檔"/>
    <s v="補列2022/1/20"/>
    <s v="黃智偉"/>
    <s v="黃智偉"/>
    <x v="46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m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2"/>
    <s v="資料倉儲"/>
    <s v="補列2022/1/20"/>
    <s v="黃智偉"/>
    <s v="黃智偉"/>
    <x v="47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m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3"/>
    <s v="公司利害關係人"/>
    <s v="補列2022/1/20"/>
    <s v="黃智偉"/>
    <s v="黃智偉"/>
    <x v="48"/>
    <m/>
    <d v="1899-12-30T00:00:00"/>
    <d v="1899-12-30T00:00:00"/>
    <m/>
    <m/>
    <m/>
    <s v="林清河"/>
    <s v="張舜雯"/>
    <m/>
    <m/>
    <m/>
    <m/>
    <m/>
    <m/>
    <m/>
    <m/>
    <m/>
    <m/>
    <m/>
    <m/>
    <m/>
    <x v="41"/>
    <m/>
    <m/>
    <m/>
    <m/>
    <m/>
    <m/>
    <m/>
    <m/>
    <s v="新交易"/>
    <m/>
    <x v="19"/>
    <m/>
    <m/>
    <m/>
    <m/>
    <m/>
    <m/>
    <m/>
    <d v="1899-12-30T00:00:00"/>
    <d v="1899-12-30T00:00:00"/>
    <s v="黃智偉"/>
    <m/>
    <m/>
    <m/>
    <m/>
    <m/>
    <m/>
    <m/>
  </r>
  <r>
    <m/>
    <m/>
    <s v="LC共同作業"/>
    <s v="LC.共同作業"/>
    <x v="554"/>
    <s v="訂正資料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5"/>
    <s v="修正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2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6"/>
    <s v="放行資料查詢"/>
    <s v="新增2021/11/29(主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3"/>
    <d v="2021-12-30T00:00:00"/>
    <d v="2021-12-30T00:00:00"/>
    <s v="鮑培平"/>
    <s v="2-10-合併額度控管"/>
    <m/>
    <s v="LC."/>
    <s v=""/>
    <s v=""/>
    <s v=""/>
    <m/>
  </r>
  <r>
    <m/>
    <m/>
    <s v="LC共同作業"/>
    <s v="LC.共同作業"/>
    <x v="557"/>
    <s v="審核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58"/>
    <s v="登錄提交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5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9"/>
    <s v="報表及檔案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9"/>
    <d v="2021-11-16T00:00:00"/>
    <d v="2021-11-16T00:00:00"/>
    <s v="鮑培平"/>
    <s v="2-05-寬限條件控管"/>
    <m/>
    <s v="LC."/>
    <s v=""/>
    <s v=""/>
    <s v=""/>
    <m/>
  </r>
  <r>
    <m/>
    <m/>
    <s v="LC共同作業"/>
    <s v="LC.共同作業"/>
    <x v="560"/>
    <s v="鎖定戶號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1"/>
    <s v="交易明細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1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2"/>
    <s v="報表簽核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3"/>
    <s v="解除戶號鎖定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4"/>
    <s v="上傳附件查詢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5"/>
    <s v="上傳附件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m/>
    <m/>
    <m/>
    <m/>
    <m/>
    <m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n v="561"/>
    <n v="0"/>
    <n v="0"/>
    <n v="0"/>
    <n v="10"/>
    <n v="1"/>
    <m/>
    <m/>
    <m/>
    <m/>
    <m/>
    <m/>
    <n v="320"/>
    <n v="2"/>
    <n v="192"/>
    <n v="51"/>
    <n v="565"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s v="／總交易"/>
    <m/>
    <n v="0.56537102473498235"/>
    <n v="3.5335689045936395E-3"/>
    <n v="0.33922261484098942"/>
    <n v="9.0106007067137811E-2"/>
    <n v="0.99823321554770317"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s v="／已SIT"/>
    <m/>
    <n v="0.99378881987577639"/>
    <n v="6.2111801242236021E-3"/>
    <m/>
    <m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計數 - SIT實際完成" fld="51" subtotal="count" baseField="0" baseItem="0"/>
  </dataFields>
  <formats count="18">
    <format dxfId="145">
      <pivotArea type="all" dataOnly="0" outline="0" fieldPosition="0"/>
    </format>
    <format dxfId="144">
      <pivotArea outline="0" collapsedLevelsAreSubtotals="1" fieldPosition="0"/>
    </format>
    <format dxfId="143">
      <pivotArea type="origin" dataOnly="0" labelOnly="1" outline="0" fieldPosition="0"/>
    </format>
    <format dxfId="142">
      <pivotArea field="50" type="button" dataOnly="0" labelOnly="1" outline="0" axis="axisCol" fieldPosition="0"/>
    </format>
    <format dxfId="141">
      <pivotArea field="-2" type="button" dataOnly="0" labelOnly="1" outline="0" axis="axisCol" fieldPosition="1"/>
    </format>
    <format dxfId="140">
      <pivotArea type="topRight" dataOnly="0" labelOnly="1" outline="0" fieldPosition="0"/>
    </format>
    <format dxfId="139">
      <pivotArea field="2" type="button" dataOnly="0" labelOnly="1" outline="0" axis="axisRow" fieldPosition="0"/>
    </format>
    <format dxfId="138">
      <pivotArea dataOnly="0" labelOnly="1" fieldPosition="0">
        <references count="1">
          <reference field="2" count="0"/>
        </references>
      </pivotArea>
    </format>
    <format dxfId="137">
      <pivotArea dataOnly="0" labelOnly="1" grandRow="1" outline="0" fieldPosition="0"/>
    </format>
    <format dxfId="136">
      <pivotArea dataOnly="0" labelOnly="1" fieldPosition="0">
        <references count="1">
          <reference field="50" count="6">
            <x v="0"/>
            <x v="3"/>
            <x v="4"/>
            <x v="6"/>
            <x v="7"/>
            <x v="8"/>
          </reference>
        </references>
      </pivotArea>
    </format>
    <format dxfId="135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4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3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132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31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30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  <format dxfId="12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7"/>
          </reference>
        </references>
      </pivotArea>
    </format>
    <format dxfId="128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FEB14-EFDF-4424-93B0-3E117FEDBBD6}" name="樞紐分析表3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6" firstHeaderRow="1" firstDataRow="1" firstDataCol="1" rowPageCount="2" colPageCount="1"/>
  <pivotFields count="60">
    <pivotField showAll="0"/>
    <pivotField showAll="0"/>
    <pivotField showAll="0"/>
    <pivotField showAll="0"/>
    <pivotField axis="axisRow" showAll="0">
      <items count="568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3"/>
        <item x="294"/>
        <item x="290"/>
        <item x="289"/>
        <item x="40"/>
        <item x="300"/>
        <item x="301"/>
        <item x="71"/>
        <item x="108"/>
        <item x="110"/>
        <item x="74"/>
        <item x="60"/>
        <item x="298"/>
        <item x="271"/>
        <item x="274"/>
        <item x="238"/>
        <item x="258"/>
        <item x="16"/>
        <item x="18"/>
        <item x="21"/>
        <item x="33"/>
        <item x="36"/>
        <item x="20"/>
        <item x="19"/>
        <item x="23"/>
        <item x="39"/>
        <item x="295"/>
        <item x="26"/>
        <item x="291"/>
        <item x="292"/>
        <item x="41"/>
        <item x="53"/>
        <item x="55"/>
        <item x="57"/>
        <item x="43"/>
        <item x="44"/>
        <item x="52"/>
        <item x="48"/>
        <item x="302"/>
        <item x="72"/>
        <item x="239"/>
        <item x="240"/>
        <item x="237"/>
        <item x="73"/>
        <item x="243"/>
        <item x="244"/>
        <item x="245"/>
        <item x="272"/>
        <item x="276"/>
        <item x="109"/>
        <item x="59"/>
        <item x="299"/>
        <item x="31"/>
        <item x="27"/>
        <item x="296"/>
        <item x="42"/>
        <item x="54"/>
        <item x="56"/>
        <item x="58"/>
        <item x="45"/>
        <item x="46"/>
        <item x="47"/>
        <item x="34"/>
        <item x="37"/>
        <item x="30"/>
        <item x="273"/>
        <item x="275"/>
        <item x="241"/>
        <item x="242"/>
        <item x="297"/>
        <item x="70"/>
        <item x="68"/>
        <item x="63"/>
        <item x="226"/>
        <item x="78"/>
        <item x="105"/>
        <item x="106"/>
        <item x="67"/>
        <item x="64"/>
        <item x="65"/>
        <item x="227"/>
        <item x="228"/>
        <item x="96"/>
        <item x="97"/>
        <item x="229"/>
        <item x="230"/>
        <item x="231"/>
        <item x="232"/>
        <item x="257"/>
        <item x="81"/>
        <item x="235"/>
        <item x="236"/>
        <item x="80"/>
        <item x="233"/>
        <item x="61"/>
        <item x="210"/>
        <item x="77"/>
        <item x="212"/>
        <item x="69"/>
        <item x="211"/>
        <item x="220"/>
        <item x="221"/>
        <item x="222"/>
        <item x="223"/>
        <item x="224"/>
        <item x="225"/>
        <item x="79"/>
        <item x="107"/>
        <item x="83"/>
        <item x="200"/>
        <item x="284"/>
        <item x="279"/>
        <item x="88"/>
        <item x="94"/>
        <item x="86"/>
        <item x="92"/>
        <item x="111"/>
        <item x="82"/>
        <item x="98"/>
        <item x="99"/>
        <item x="100"/>
        <item x="196"/>
        <item x="215"/>
        <item x="206"/>
        <item x="207"/>
        <item x="198"/>
        <item x="199"/>
        <item x="201"/>
        <item x="202"/>
        <item x="213"/>
        <item x="216"/>
        <item x="278"/>
        <item x="280"/>
        <item x="277"/>
        <item x="281"/>
        <item x="87"/>
        <item x="93"/>
        <item x="89"/>
        <item x="123"/>
        <item x="125"/>
        <item x="126"/>
        <item x="127"/>
        <item x="208"/>
        <item x="209"/>
        <item x="190"/>
        <item x="192"/>
        <item x="195"/>
        <item x="194"/>
        <item x="197"/>
        <item x="113"/>
        <item x="114"/>
        <item x="116"/>
        <item x="117"/>
        <item x="246"/>
        <item x="247"/>
        <item x="248"/>
        <item x="249"/>
        <item x="112"/>
        <item x="115"/>
        <item x="104"/>
        <item x="218"/>
        <item x="219"/>
        <item x="283"/>
        <item x="84"/>
        <item x="203"/>
        <item x="214"/>
        <item x="101"/>
        <item x="102"/>
        <item x="204"/>
        <item x="217"/>
        <item x="205"/>
        <item x="282"/>
        <item x="90"/>
        <item x="91"/>
        <item x="95"/>
        <item x="124"/>
        <item x="191"/>
        <item x="193"/>
        <item x="119"/>
        <item x="120"/>
        <item x="118"/>
        <item x="121"/>
        <item x="122"/>
        <item x="250"/>
        <item x="359"/>
        <item x="365"/>
        <item x="361"/>
        <item x="363"/>
        <item x="381"/>
        <item x="384"/>
        <item x="391"/>
        <item x="394"/>
        <item x="386"/>
        <item x="303"/>
        <item x="315"/>
        <item x="316"/>
        <item x="130"/>
        <item x="135"/>
        <item x="137"/>
        <item x="133"/>
        <item x="103"/>
        <item x="345"/>
        <item x="155"/>
        <item x="156"/>
        <item x="350"/>
        <item x="351"/>
        <item x="355"/>
        <item x="353"/>
        <item x="360"/>
        <item x="358"/>
        <item x="364"/>
        <item x="362"/>
        <item x="367"/>
        <item x="388"/>
        <item x="382"/>
        <item x="385"/>
        <item x="392"/>
        <item x="395"/>
        <item x="383"/>
        <item x="387"/>
        <item x="389"/>
        <item x="390"/>
        <item x="393"/>
        <item x="306"/>
        <item x="308"/>
        <item x="310"/>
        <item x="312"/>
        <item x="314"/>
        <item x="317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7"/>
        <item x="159"/>
        <item x="158"/>
        <item x="160"/>
        <item x="62"/>
        <item x="344"/>
        <item x="154"/>
        <item x="349"/>
        <item x="352"/>
        <item x="354"/>
        <item x="396"/>
        <item x="397"/>
        <item x="366"/>
        <item x="304"/>
        <item x="305"/>
        <item x="307"/>
        <item x="309"/>
        <item x="311"/>
        <item x="313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2"/>
        <item x="265"/>
        <item x="266"/>
        <item x="267"/>
        <item x="268"/>
        <item x="270"/>
        <item x="285"/>
        <item x="286"/>
        <item x="287"/>
        <item x="269"/>
        <item x="28"/>
        <item x="332"/>
        <item x="333"/>
        <item x="334"/>
        <item x="335"/>
        <item x="336"/>
        <item x="338"/>
        <item x="339"/>
        <item x="340"/>
        <item x="341"/>
        <item x="342"/>
        <item x="343"/>
        <item x="346"/>
        <item x="347"/>
        <item x="374"/>
        <item x="189"/>
        <item x="161"/>
        <item x="162"/>
        <item x="164"/>
        <item x="163"/>
        <item x="253"/>
        <item x="254"/>
        <item x="255"/>
        <item x="165"/>
        <item x="76"/>
        <item x="50"/>
        <item x="178"/>
        <item x="179"/>
        <item x="175"/>
        <item x="185"/>
        <item x="181"/>
        <item x="183"/>
        <item x="264"/>
        <item x="263"/>
        <item x="377"/>
        <item x="378"/>
        <item x="379"/>
        <item x="380"/>
        <item x="288"/>
        <item x="319"/>
        <item x="326"/>
        <item x="327"/>
        <item x="328"/>
        <item x="329"/>
        <item x="330"/>
        <item x="331"/>
        <item x="29"/>
        <item x="348"/>
        <item x="356"/>
        <item x="357"/>
        <item x="368"/>
        <item x="370"/>
        <item x="372"/>
        <item x="373"/>
        <item x="376"/>
        <item x="398"/>
        <item x="399"/>
        <item x="400"/>
        <item x="401"/>
        <item x="371"/>
        <item x="375"/>
        <item x="403"/>
        <item x="404"/>
        <item x="405"/>
        <item x="406"/>
        <item x="166"/>
        <item x="167"/>
        <item x="168"/>
        <item x="169"/>
        <item x="170"/>
        <item x="171"/>
        <item x="172"/>
        <item x="173"/>
        <item x="188"/>
        <item x="260"/>
        <item x="261"/>
        <item x="186"/>
        <item x="402"/>
        <item x="259"/>
        <item x="251"/>
        <item x="252"/>
        <item x="66"/>
        <item x="234"/>
        <item x="256"/>
        <item x="369"/>
        <item x="537"/>
        <item x="547"/>
        <item x="543"/>
        <item x="538"/>
        <item x="544"/>
        <item x="542"/>
        <item x="540"/>
        <item x="545"/>
        <item x="546"/>
        <item x="539"/>
        <item x="541"/>
        <item x="548"/>
        <item x="549"/>
        <item x="55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318"/>
        <item x="320"/>
        <item x="321"/>
        <item x="322"/>
        <item x="323"/>
        <item x="407"/>
        <item x="325"/>
        <item x="324"/>
        <item x="409"/>
        <item x="412"/>
        <item x="414"/>
        <item x="416"/>
        <item x="41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533"/>
        <item x="534"/>
        <item x="535"/>
        <item x="536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418"/>
        <item x="408"/>
        <item x="413"/>
        <item x="415"/>
        <item x="410"/>
        <item x="411"/>
        <item x="532"/>
        <item x="419"/>
        <item x="554"/>
        <item x="555"/>
        <item x="556"/>
        <item x="557"/>
        <item x="558"/>
        <item x="559"/>
        <item x="560"/>
        <item x="561"/>
        <item x="564"/>
        <item x="565"/>
        <item x="562"/>
        <item x="563"/>
        <item x="551"/>
        <item x="552"/>
        <item x="553"/>
        <item x="566"/>
        <item t="default"/>
      </items>
    </pivotField>
    <pivotField showAll="0"/>
    <pivotField showAll="0"/>
    <pivotField showAll="0"/>
    <pivotField showAll="0"/>
    <pivotField dataField="1" showAll="0">
      <items count="51">
        <item x="46"/>
        <item x="4"/>
        <item x="3"/>
        <item x="2"/>
        <item x="0"/>
        <item x="1"/>
        <item x="10"/>
        <item x="6"/>
        <item x="7"/>
        <item x="12"/>
        <item x="8"/>
        <item x="9"/>
        <item x="13"/>
        <item x="16"/>
        <item x="5"/>
        <item x="17"/>
        <item x="27"/>
        <item x="14"/>
        <item x="18"/>
        <item x="21"/>
        <item x="29"/>
        <item x="20"/>
        <item x="26"/>
        <item x="19"/>
        <item x="22"/>
        <item x="30"/>
        <item x="15"/>
        <item x="34"/>
        <item x="35"/>
        <item x="31"/>
        <item x="23"/>
        <item x="33"/>
        <item x="11"/>
        <item x="25"/>
        <item x="28"/>
        <item x="24"/>
        <item x="45"/>
        <item x="42"/>
        <item x="43"/>
        <item x="44"/>
        <item x="38"/>
        <item x="37"/>
        <item x="32"/>
        <item x="41"/>
        <item x="40"/>
        <item x="39"/>
        <item x="49"/>
        <item x="48"/>
        <item x="47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4">
        <item x="6"/>
        <item x="13"/>
        <item x="4"/>
        <item x="25"/>
        <item x="20"/>
        <item x="31"/>
        <item x="23"/>
        <item x="17"/>
        <item x="28"/>
        <item x="38"/>
        <item x="35"/>
        <item x="33"/>
        <item x="34"/>
        <item x="7"/>
        <item x="0"/>
        <item x="2"/>
        <item x="1"/>
        <item x="8"/>
        <item x="22"/>
        <item x="26"/>
        <item x="14"/>
        <item x="11"/>
        <item x="3"/>
        <item x="18"/>
        <item x="37"/>
        <item x="30"/>
        <item x="29"/>
        <item x="10"/>
        <item x="40"/>
        <item x="41"/>
        <item x="9"/>
        <item x="27"/>
        <item x="21"/>
        <item x="5"/>
        <item x="15"/>
        <item x="12"/>
        <item x="42"/>
        <item x="19"/>
        <item x="16"/>
        <item x="24"/>
        <item x="32"/>
        <item x="39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 t="grand">
      <x/>
    </i>
  </rowItems>
  <colItems count="1">
    <i/>
  </colItems>
  <pageFields count="2">
    <pageField fld="42" hier="-1"/>
    <pageField fld="31" hier="-1"/>
  </pageFields>
  <dataFields count="1">
    <dataField name="計數 - URS版本" fld="9" subtotal="count" baseField="0" baseItem="0"/>
  </dataFields>
  <formats count="17">
    <format dxfId="162">
      <pivotArea type="all" dataOnly="0" outline="0" fieldPosition="0"/>
    </format>
    <format dxfId="161">
      <pivotArea outline="0" collapsedLevelsAreSubtotals="1" fieldPosition="0"/>
    </format>
    <format dxfId="160">
      <pivotArea field="4" type="button" dataOnly="0" labelOnly="1" outline="0" axis="axisRow" fieldPosition="0"/>
    </format>
    <format dxfId="159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8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7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6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5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4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3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2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1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0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49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48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147">
      <pivotArea dataOnly="0" labelOnly="1" grandRow="1" outline="0" fieldPosition="0"/>
    </format>
    <format dxfId="1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7">
    <format dxfId="179">
      <pivotArea type="all" dataOnly="0" outline="0" fieldPosition="0"/>
    </format>
    <format dxfId="178">
      <pivotArea outline="0" collapsedLevelsAreSubtotals="1" fieldPosition="0"/>
    </format>
    <format dxfId="177">
      <pivotArea type="origin" dataOnly="0" labelOnly="1" outline="0" fieldPosition="0"/>
    </format>
    <format dxfId="176">
      <pivotArea field="11" type="button" dataOnly="0" labelOnly="1" outline="0" axis="axisCol" fieldPosition="0"/>
    </format>
    <format dxfId="175">
      <pivotArea field="-2" type="button" dataOnly="0" labelOnly="1" outline="0" axis="axisCol" fieldPosition="1"/>
    </format>
    <format dxfId="174">
      <pivotArea type="topRight" dataOnly="0" labelOnly="1" outline="0" fieldPosition="0"/>
    </format>
    <format dxfId="173">
      <pivotArea field="2" type="button" dataOnly="0" labelOnly="1" outline="0" axis="axisRow" fieldPosition="0"/>
    </format>
    <format dxfId="172">
      <pivotArea dataOnly="0" labelOnly="1" fieldPosition="0">
        <references count="1">
          <reference field="2" count="0"/>
        </references>
      </pivotArea>
    </format>
    <format dxfId="171">
      <pivotArea dataOnly="0" labelOnly="1" grandRow="1" outline="0" fieldPosition="0"/>
    </format>
    <format dxfId="170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169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8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6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6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6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16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92" dataDxfId="191" dataCellStyle="百分比">
  <autoFilter ref="A2:K74" xr:uid="{00000000-0009-0000-0100-000001000000}"/>
  <tableColumns count="11">
    <tableColumn id="1" xr3:uid="{00000000-0010-0000-0000-000001000000}" name="日期" dataDxfId="190"/>
    <tableColumn id="2" xr3:uid="{00000000-0010-0000-0000-000002000000}" name="週" dataDxfId="189">
      <calculatedColumnFormula>表格1[[#This Row],[日期]]</calculatedColumnFormula>
    </tableColumn>
    <tableColumn id="3" xr3:uid="{00000000-0010-0000-0000-000003000000}" name="合計數" dataDxfId="188">
      <calculatedColumnFormula>COUNTA(URS確認!E:E)-1</calculatedColumnFormula>
    </tableColumn>
    <tableColumn id="4" xr3:uid="{00000000-0010-0000-0000-000004000000}" name="累計預估" dataDxfId="187">
      <calculatedColumnFormula>COUNTIF(URS確認!N:N,"&lt;"&amp;A3+1)</calculatedColumnFormula>
    </tableColumn>
    <tableColumn id="5" xr3:uid="{00000000-0010-0000-0000-000005000000}" name="累計完成" dataDxfId="186">
      <calculatedColumnFormula>D7-D2</calculatedColumnFormula>
    </tableColumn>
    <tableColumn id="12" xr3:uid="{00000000-0010-0000-0000-00000C000000}" name="本周預計" dataDxfId="185">
      <calculatedColumnFormula>D7-D2</calculatedColumnFormula>
    </tableColumn>
    <tableColumn id="13" xr3:uid="{00000000-0010-0000-0000-00000D000000}" name="本周完成" dataDxfId="184">
      <calculatedColumnFormula>E7-E2</calculatedColumnFormula>
    </tableColumn>
    <tableColumn id="14" xr3:uid="{00000000-0010-0000-0000-00000E000000}" name="進度" dataDxfId="18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8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81" dataCellStyle="百分比">
      <calculatedColumnFormula>表格1[[#This Row],[累計完成]]/表格1[[#This Row],[合計數]]</calculatedColumnFormula>
    </tableColumn>
    <tableColumn id="10" xr3:uid="{00000000-0010-0000-0000-00000A000000}" name="欄1" dataDxfId="18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8" totalsRowShown="0" headerRowDxfId="127" dataDxfId="126">
  <autoFilter ref="A1:BH568" xr:uid="{00000000-0009-0000-0100-000002000000}"/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Row],[功能代號]],'[3]20211001'!$A:$J,8,FALSE)</calculatedColumnFormula>
    </tableColumn>
    <tableColumn id="41" xr3:uid="{00000000-0010-0000-0100-000029000000}" name="AS400名稱" dataDxfId="84">
      <calculatedColumnFormula>VLOOKUP(功能_33[[#This Row],[功能代號]],'[3]20211001'!$A:$J,9,FALSE)</calculatedColumnFormula>
    </tableColumn>
    <tableColumn id="49" xr3:uid="{00000000-0010-0000-0100-000031000000}" name="類型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Row],[功能代號]],SIT_FT_2021tmp!D:D,1,FALSE),"")</calculatedColumnFormula>
    </tableColumn>
    <tableColumn id="60" xr3:uid="{00000000-0010-0000-0100-00003C000000}" name="SIT預計" dataDxfId="75"/>
    <tableColumn id="42" xr3:uid="{00000000-0010-0000-0100-00002A000000}" name="SIT實際完成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00000000-0010-0000-0100-000037000000}" name="欄1" dataDxfId="71"/>
    <tableColumn id="56" xr3:uid="{00000000-0010-0000-0100-000038000000}" name="已SIT已FT" dataDxfId="70">
      <calculatedColumnFormula>IF(AND(COUNTIF(AX2,"&gt;&lt;0")=1,COUNTA(M2)=1),LEFT(D2,3),"")</calculatedColumnFormula>
    </tableColumn>
    <tableColumn id="57" xr3:uid="{00000000-0010-0000-0100-000039000000}" name="已SIT待FT" dataDxfId="69">
      <calculatedColumnFormula>IF(AND(COUNTIF(AX2,"&gt;&lt;")=1,COUNTA(M2)=0),LEFT(D2,3),"")</calculatedColumnFormula>
    </tableColumn>
    <tableColumn id="58" xr3:uid="{00000000-0010-0000-0100-00003A000000}" name="待SIT已FT" dataDxfId="68">
      <calculatedColumnFormula>IF(AND(COUNTIF(AX2,"&gt;&lt;0")=0,COUNTA(M2)=1),LEFT(D2,3),"")</calculatedColumnFormula>
    </tableColumn>
    <tableColumn id="59" xr3:uid="{00000000-0010-0000-0100-00003B000000}" name="待SIT待FT" dataDxfId="67">
      <calculatedColumnFormula>IF(AND(COUNTIF(AX2,"&gt;&lt;0")=0,COUNTA(M2)=0),LEFT(D2,3),"")</calculatedColumnFormula>
    </tableColumn>
    <tableColumn id="53" xr3:uid="{00000000-0010-0000-0100-000035000000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L5" sqref="L5"/>
    </sheetView>
  </sheetViews>
  <sheetFormatPr defaultColWidth="9" defaultRowHeight="15"/>
  <cols>
    <col min="1" max="1" width="9" style="268"/>
    <col min="2" max="2" width="5.25" style="268" bestFit="1" customWidth="1"/>
    <col min="3" max="3" width="9.375" style="268" bestFit="1" customWidth="1"/>
    <col min="4" max="5" width="9.75" style="268" bestFit="1" customWidth="1"/>
    <col min="6" max="6" width="13.75" style="268" customWidth="1"/>
    <col min="7" max="7" width="11.125" style="268" hidden="1" customWidth="1"/>
    <col min="8" max="8" width="0" style="268" hidden="1" customWidth="1"/>
    <col min="9" max="13" width="9" style="268"/>
    <col min="14" max="14" width="4.875" style="264" customWidth="1"/>
    <col min="15" max="15" width="5.125" style="289" customWidth="1"/>
    <col min="16" max="16" width="11.75" style="271" bestFit="1" customWidth="1"/>
    <col min="17" max="17" width="10" style="271" hidden="1" customWidth="1"/>
    <col min="18" max="18" width="9.875" style="271" customWidth="1"/>
    <col min="19" max="19" width="8.125" style="271" hidden="1" customWidth="1"/>
    <col min="20" max="20" width="10.375" style="291" customWidth="1"/>
    <col min="21" max="21" width="5.75" style="292" hidden="1" customWidth="1"/>
    <col min="22" max="22" width="5" style="293" customWidth="1"/>
    <col min="23" max="23" width="9.75" style="293" bestFit="1" customWidth="1"/>
    <col min="24" max="24" width="6.375" style="293" hidden="1" customWidth="1"/>
    <col min="25" max="25" width="10.25" style="293" customWidth="1"/>
    <col min="26" max="26" width="9.75" style="284" customWidth="1"/>
    <col min="27" max="27" width="8.75" style="268" customWidth="1"/>
    <col min="28" max="31" width="9" style="268" customWidth="1"/>
    <col min="32" max="16384" width="9" style="268"/>
  </cols>
  <sheetData>
    <row r="1" spans="1:28">
      <c r="N1" s="197" t="s">
        <v>20</v>
      </c>
    </row>
    <row r="2" spans="1:28" s="199" customFormat="1" ht="38.25" customHeight="1">
      <c r="A2" s="294" t="s">
        <v>21</v>
      </c>
      <c r="B2" s="294" t="s">
        <v>2451</v>
      </c>
      <c r="C2" s="294" t="s">
        <v>2870</v>
      </c>
      <c r="D2" s="236" t="s">
        <v>3155</v>
      </c>
      <c r="E2" s="236" t="s">
        <v>30</v>
      </c>
      <c r="F2" s="236" t="s">
        <v>3146</v>
      </c>
      <c r="G2" s="236" t="s">
        <v>3137</v>
      </c>
      <c r="H2" s="236" t="s">
        <v>3138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>
      <c r="A3" s="222" t="s">
        <v>33</v>
      </c>
      <c r="B3" s="296">
        <v>15</v>
      </c>
      <c r="C3" s="363" t="s">
        <v>34</v>
      </c>
      <c r="D3" s="625" t="s">
        <v>3144</v>
      </c>
      <c r="E3" s="222">
        <v>44581</v>
      </c>
      <c r="F3" s="627" t="s">
        <v>3147</v>
      </c>
      <c r="G3" s="627" t="s">
        <v>3145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5" customHeight="1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>
      <c r="A5" s="222" t="s">
        <v>38</v>
      </c>
      <c r="B5" s="296">
        <v>38</v>
      </c>
      <c r="C5" s="542" t="s">
        <v>2869</v>
      </c>
      <c r="D5" s="626" t="s">
        <v>3140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>
      <c r="A6" s="222" t="s">
        <v>39</v>
      </c>
      <c r="B6" s="296">
        <v>76</v>
      </c>
      <c r="C6" s="541" t="s">
        <v>2997</v>
      </c>
      <c r="D6" s="222" t="s">
        <v>3141</v>
      </c>
      <c r="E6" s="222">
        <v>44583</v>
      </c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4">
      <c r="A7" s="222" t="s">
        <v>40</v>
      </c>
      <c r="B7" s="296">
        <v>87</v>
      </c>
      <c r="C7" s="542" t="s">
        <v>2867</v>
      </c>
      <c r="D7" s="222" t="s">
        <v>3142</v>
      </c>
      <c r="E7" s="222">
        <v>44583</v>
      </c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>
      <c r="A8" s="222" t="s">
        <v>41</v>
      </c>
      <c r="B8" s="296">
        <v>105</v>
      </c>
      <c r="C8" s="541" t="s">
        <v>2868</v>
      </c>
      <c r="D8" s="222" t="s">
        <v>3143</v>
      </c>
      <c r="E8" s="222">
        <v>44583</v>
      </c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4">
      <c r="A9" s="222" t="s">
        <v>42</v>
      </c>
      <c r="B9" s="296">
        <v>17</v>
      </c>
      <c r="C9" s="542" t="s">
        <v>3230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>
      <c r="A14" s="222" t="s">
        <v>3135</v>
      </c>
      <c r="B14" s="296">
        <v>123</v>
      </c>
      <c r="C14" s="542" t="s">
        <v>3235</v>
      </c>
      <c r="D14" s="222" t="s">
        <v>3141</v>
      </c>
      <c r="E14" s="222">
        <v>44583</v>
      </c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>
      <c r="A15" s="222" t="s">
        <v>3139</v>
      </c>
      <c r="B15" s="296">
        <v>134</v>
      </c>
      <c r="C15" s="222" t="s">
        <v>3237</v>
      </c>
      <c r="D15" s="222"/>
      <c r="E15" s="222"/>
      <c r="F15" s="222"/>
      <c r="G15" s="222"/>
      <c r="H15" s="222"/>
      <c r="N15" s="222" t="s">
        <v>3135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>
      <c r="A16" s="222" t="s">
        <v>3136</v>
      </c>
      <c r="B16" s="296">
        <v>25</v>
      </c>
      <c r="C16" s="222" t="s">
        <v>3236</v>
      </c>
      <c r="D16" s="222">
        <v>44582</v>
      </c>
      <c r="E16" s="222">
        <v>44585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>
      <c r="A17" s="644"/>
      <c r="B17" s="298"/>
      <c r="C17" s="298"/>
      <c r="D17" s="298"/>
      <c r="E17" s="235"/>
      <c r="F17" s="235"/>
      <c r="G17" s="235"/>
      <c r="H17" s="235"/>
      <c r="N17" s="222" t="s">
        <v>3136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>
      <c r="A19" s="268" t="s">
        <v>3238</v>
      </c>
    </row>
    <row r="23" spans="1:28">
      <c r="N23" s="521"/>
      <c r="O23" s="522"/>
      <c r="P23" s="523" t="s">
        <v>2704</v>
      </c>
      <c r="Q23" s="524"/>
    </row>
    <row r="24" spans="1:28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/>
  <cols>
    <col min="1" max="1" width="12.75" style="264" bestFit="1" customWidth="1"/>
    <col min="2" max="2" width="6.75" style="289" customWidth="1"/>
    <col min="3" max="3" width="9.25" style="290" customWidth="1"/>
    <col min="4" max="4" width="10.875" style="271" customWidth="1"/>
    <col min="5" max="5" width="11.25" style="267" customWidth="1"/>
    <col min="6" max="6" width="10.75" style="271" customWidth="1"/>
    <col min="7" max="7" width="11.75" style="271" customWidth="1"/>
    <col min="8" max="8" width="8.375" style="271" customWidth="1"/>
    <col min="9" max="9" width="15.375" style="271" customWidth="1"/>
    <col min="10" max="10" width="17.875" style="291" customWidth="1"/>
    <col min="11" max="11" width="6.25" style="299" customWidth="1"/>
    <col min="12" max="12" width="22.375" style="284" bestFit="1" customWidth="1"/>
    <col min="13" max="16" width="9" style="268" customWidth="1"/>
    <col min="17" max="16384" width="9" style="268"/>
  </cols>
  <sheetData>
    <row r="1" spans="1:12" ht="15" customHeight="1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5" hidden="1" customHeight="1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>
      <c r="A23" s="106">
        <v>44424</v>
      </c>
      <c r="B23" s="308">
        <f>表格1[[#This Row],[日期]]</f>
        <v>44424</v>
      </c>
      <c r="C23" s="309">
        <f>COUNTA(URS確認!E:E)-1</f>
        <v>567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9.700176366843033E-2</v>
      </c>
      <c r="J23" s="307">
        <f>表格1[[#This Row],[累計完成]]/表格1[[#This Row],[合計數]]</f>
        <v>9.700176366843033E-2</v>
      </c>
      <c r="K23" s="304"/>
      <c r="L23" s="268"/>
    </row>
    <row r="24" spans="1:12" ht="15" hidden="1" customHeight="1">
      <c r="A24" s="109">
        <v>44425</v>
      </c>
      <c r="B24" s="310">
        <f>表格1[[#This Row],[日期]]</f>
        <v>44425</v>
      </c>
      <c r="C24" s="311">
        <f>COUNTA(URS確認!E:E)-1</f>
        <v>567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9.700176366843033E-2</v>
      </c>
      <c r="J24" s="307">
        <f>表格1[[#This Row],[累計完成]]/表格1[[#This Row],[合計數]]</f>
        <v>9.700176366843033E-2</v>
      </c>
      <c r="K24" s="304"/>
      <c r="L24" s="268"/>
    </row>
    <row r="25" spans="1:12" ht="15" hidden="1" customHeight="1">
      <c r="A25" s="109">
        <v>44426</v>
      </c>
      <c r="B25" s="310">
        <f>表格1[[#This Row],[日期]]</f>
        <v>44426</v>
      </c>
      <c r="C25" s="311">
        <f>COUNTA(URS確認!E:E)-1</f>
        <v>567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9.700176366843033E-2</v>
      </c>
      <c r="J25" s="307">
        <f>表格1[[#This Row],[累計完成]]/表格1[[#This Row],[合計數]]</f>
        <v>9.700176366843033E-2</v>
      </c>
      <c r="K25" s="304"/>
      <c r="L25" s="268"/>
    </row>
    <row r="26" spans="1:12" ht="15" hidden="1" customHeight="1">
      <c r="A26" s="106">
        <v>44427</v>
      </c>
      <c r="B26" s="312">
        <f>表格1[[#This Row],[日期]]</f>
        <v>44427</v>
      </c>
      <c r="C26" s="313">
        <f>COUNTA(URS確認!E:E)-1</f>
        <v>567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9.700176366843033E-2</v>
      </c>
      <c r="J26" s="307">
        <f>表格1[[#This Row],[累計完成]]/表格1[[#This Row],[合計數]]</f>
        <v>9.700176366843033E-2</v>
      </c>
      <c r="K26" s="304"/>
      <c r="L26" s="268"/>
    </row>
    <row r="27" spans="1:12" ht="15" hidden="1" customHeight="1">
      <c r="A27" s="116">
        <v>44428</v>
      </c>
      <c r="B27" s="314">
        <f>表格1[[#This Row],[日期]]</f>
        <v>44428</v>
      </c>
      <c r="C27" s="315">
        <f>COUNTA(URS確認!E:E)-1-1-2-8-1-112-6-1-2</f>
        <v>434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0.12672811059907835</v>
      </c>
      <c r="J27" s="307">
        <f>表格1[[#This Row],[累計完成]]/表格1[[#This Row],[合計數]]</f>
        <v>0.12672811059907835</v>
      </c>
      <c r="K27" s="304"/>
      <c r="L27" s="268"/>
    </row>
    <row r="28" spans="1:12" ht="15" hidden="1" customHeight="1">
      <c r="A28" s="114">
        <v>44431</v>
      </c>
      <c r="B28" s="312">
        <f>表格1[[#This Row],[日期]]</f>
        <v>44431</v>
      </c>
      <c r="C28" s="315">
        <f>COUNTA(URS確認!E:E)-1-112-13</f>
        <v>442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0.14479638009049775</v>
      </c>
      <c r="J28" s="307">
        <f>表格1[[#This Row],[累計完成]]/表格1[[#This Row],[合計數]]</f>
        <v>0.1425339366515837</v>
      </c>
      <c r="K28" s="304"/>
      <c r="L28" s="268"/>
    </row>
    <row r="29" spans="1:12" ht="15" hidden="1" customHeight="1">
      <c r="A29" s="114">
        <v>44432</v>
      </c>
      <c r="B29" s="289">
        <f>表格1[[#This Row],[日期]]</f>
        <v>44432</v>
      </c>
      <c r="C29" s="315">
        <f>COUNTA(URS確認!E:E)-1-112-13</f>
        <v>442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0.15837104072398189</v>
      </c>
      <c r="J29" s="307">
        <f>表格1[[#This Row],[累計完成]]/表格1[[#This Row],[合計數]]</f>
        <v>0.16289592760180996</v>
      </c>
      <c r="K29" s="304"/>
      <c r="L29" s="268"/>
    </row>
    <row r="30" spans="1:12" ht="15" hidden="1" customHeight="1">
      <c r="A30" s="114">
        <v>44433</v>
      </c>
      <c r="B30" s="289">
        <f>表格1[[#This Row],[日期]]</f>
        <v>44433</v>
      </c>
      <c r="C30" s="315">
        <f>COUNTA(URS確認!E:E)-1-112-13</f>
        <v>442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0.17194570135746606</v>
      </c>
      <c r="J30" s="307">
        <f>表格1[[#This Row],[累計完成]]/表格1[[#This Row],[合計數]]</f>
        <v>0.17647058823529413</v>
      </c>
      <c r="K30" s="304"/>
      <c r="L30" s="268"/>
    </row>
    <row r="31" spans="1:12" ht="15" hidden="1" customHeight="1">
      <c r="A31" s="114">
        <v>44434</v>
      </c>
      <c r="B31" s="289">
        <f>表格1[[#This Row],[日期]]</f>
        <v>44434</v>
      </c>
      <c r="C31" s="315">
        <f>COUNTA(URS確認!E:E)-1-112-13</f>
        <v>442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0.18099547511312217</v>
      </c>
      <c r="J31" s="307">
        <f>表格1[[#This Row],[累計完成]]/表格1[[#This Row],[合計數]]</f>
        <v>0.19004524886877827</v>
      </c>
      <c r="K31" s="304"/>
      <c r="L31" s="268"/>
    </row>
    <row r="32" spans="1:12" ht="15" customHeight="1">
      <c r="A32" s="118">
        <v>44435</v>
      </c>
      <c r="B32" s="305">
        <f>表格1[[#This Row],[日期]]</f>
        <v>44435</v>
      </c>
      <c r="C32" s="315">
        <f>COUNTA(URS確認!E:E)-1-1-2-8-1-112-6-1-2-9</f>
        <v>425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0.1976470588235294</v>
      </c>
      <c r="J32" s="307">
        <f>表格1[[#This Row],[累計完成]]/表格1[[#This Row],[合計數]]</f>
        <v>0.2023529411764706</v>
      </c>
      <c r="K32" s="304"/>
      <c r="L32" s="268"/>
    </row>
    <row r="33" spans="1:12" ht="15" hidden="1" customHeight="1">
      <c r="A33" s="127">
        <v>44438</v>
      </c>
      <c r="B33" s="316">
        <f>表格1[[#This Row],[日期]]</f>
        <v>44438</v>
      </c>
      <c r="C33" s="315">
        <f>COUNTA(URS確認!E:E)-1-112-13</f>
        <v>442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0.20135746606334842</v>
      </c>
      <c r="J33" s="307">
        <f>表格1[[#This Row],[累計完成]]/表格1[[#This Row],[合計數]]</f>
        <v>0.21040723981900453</v>
      </c>
      <c r="K33" s="304"/>
      <c r="L33" s="268"/>
    </row>
    <row r="34" spans="1:12" ht="15" hidden="1" customHeight="1">
      <c r="A34" s="264">
        <v>44439</v>
      </c>
      <c r="B34" s="289">
        <f>表格1[[#This Row],[日期]]</f>
        <v>44439</v>
      </c>
      <c r="C34" s="315">
        <f>COUNTA(URS確認!E:E)-1-112-13</f>
        <v>442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0.21040723981900453</v>
      </c>
      <c r="J34" s="307">
        <f>表格1[[#This Row],[累計完成]]/表格1[[#This Row],[合計數]]</f>
        <v>0.24434389140271492</v>
      </c>
      <c r="K34" s="304"/>
      <c r="L34" s="268"/>
    </row>
    <row r="35" spans="1:12" ht="15" hidden="1" customHeight="1">
      <c r="A35" s="264">
        <v>44440</v>
      </c>
      <c r="B35" s="289">
        <f>表格1[[#This Row],[日期]]</f>
        <v>44440</v>
      </c>
      <c r="C35" s="315">
        <f>COUNTA(URS確認!E:E)-1-112-13</f>
        <v>442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0.21719457013574661</v>
      </c>
      <c r="J35" s="307">
        <f>表格1[[#This Row],[累計完成]]/表格1[[#This Row],[合計數]]</f>
        <v>0.24434389140271492</v>
      </c>
      <c r="K35" s="304"/>
      <c r="L35" s="268"/>
    </row>
    <row r="36" spans="1:12" ht="15" hidden="1" customHeight="1">
      <c r="A36" s="264">
        <v>44441</v>
      </c>
      <c r="B36" s="317">
        <f>表格1[[#This Row],[日期]]</f>
        <v>44441</v>
      </c>
      <c r="C36" s="315">
        <f>COUNTA(URS確認!E:E)-1-112-13</f>
        <v>442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0.2330316742081448</v>
      </c>
      <c r="J36" s="307">
        <f>表格1[[#This Row],[累計完成]]/表格1[[#This Row],[合計數]]</f>
        <v>0.24434389140271492</v>
      </c>
      <c r="K36" s="304"/>
      <c r="L36" s="268"/>
    </row>
    <row r="37" spans="1:12" ht="15" hidden="1" customHeight="1">
      <c r="A37" s="48">
        <v>44442</v>
      </c>
      <c r="B37" s="318">
        <f>表格1[[#This Row],[日期]]</f>
        <v>44442</v>
      </c>
      <c r="C37" s="315">
        <f>COUNTA(URS確認!E:E)-1-1-2-8-1-112-6-1-2</f>
        <v>434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0.24884792626728111</v>
      </c>
      <c r="J37" s="307">
        <f>表格1[[#This Row],[累計完成]]/表格1[[#This Row],[合計數]]</f>
        <v>0.24884792626728111</v>
      </c>
      <c r="K37" s="304"/>
      <c r="L37" s="268"/>
    </row>
    <row r="38" spans="1:12" ht="15" hidden="1" customHeight="1">
      <c r="A38" s="136">
        <v>44449</v>
      </c>
      <c r="B38" s="319">
        <f>表格1[[#This Row],[日期]]</f>
        <v>44449</v>
      </c>
      <c r="C38" s="315">
        <f>COUNTA(URS確認!E:E)-1-1-2-8-1-112-6-1-2</f>
        <v>434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0.27419354838709675</v>
      </c>
      <c r="J38" s="307">
        <f>表格1[[#This Row],[累計完成]]/表格1[[#This Row],[合計數]]</f>
        <v>0.27419354838709675</v>
      </c>
      <c r="K38" s="304"/>
      <c r="L38" s="268"/>
    </row>
    <row r="39" spans="1:12" ht="15" hidden="1" customHeight="1">
      <c r="A39" s="136">
        <v>44456</v>
      </c>
      <c r="B39" s="319">
        <f>表格1[[#This Row],[日期]]</f>
        <v>44456</v>
      </c>
      <c r="C39" s="315">
        <f>COUNTA(URS確認!E:E)-1-1-2-8-1-112-6-1-2</f>
        <v>434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0.33640552995391704</v>
      </c>
      <c r="J39" s="307">
        <f>表格1[[#This Row],[累計完成]]/表格1[[#This Row],[合計數]]</f>
        <v>0.33640552995391704</v>
      </c>
      <c r="K39" s="304"/>
      <c r="L39" s="268"/>
    </row>
    <row r="40" spans="1:12" ht="15" hidden="1" customHeight="1">
      <c r="A40" s="48">
        <v>44463</v>
      </c>
      <c r="B40" s="305">
        <f>表格1[[#This Row],[日期]]</f>
        <v>44463</v>
      </c>
      <c r="C40" s="315">
        <f>COUNTA(URS確認!E:E)-1-1-2-8-1-112-6-1-2</f>
        <v>434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0.37557603686635943</v>
      </c>
      <c r="J40" s="307">
        <f>表格1[[#This Row],[累計完成]]/表格1[[#This Row],[合計數]]</f>
        <v>0.40322580645161288</v>
      </c>
      <c r="K40" s="304" t="s">
        <v>57</v>
      </c>
      <c r="L40" s="268"/>
    </row>
    <row r="41" spans="1:12" ht="15" customHeight="1">
      <c r="A41" s="48">
        <v>44470</v>
      </c>
      <c r="B41" s="305">
        <f>表格1[[#This Row],[日期]]</f>
        <v>44470</v>
      </c>
      <c r="C41" s="315">
        <f>COUNTA(URS確認!E:E)-1-1-2-8-1-112-6-2-9</f>
        <v>426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0.45539906103286387</v>
      </c>
      <c r="J41" s="307">
        <f>表格1[[#This Row],[累計完成]]/表格1[[#This Row],[合計數]]</f>
        <v>0.51877934272300474</v>
      </c>
      <c r="K41" s="304"/>
      <c r="L41" s="268"/>
    </row>
    <row r="42" spans="1:12" ht="15" hidden="1" customHeight="1">
      <c r="A42" s="48">
        <v>44477</v>
      </c>
      <c r="B42" s="305">
        <f>表格1[[#This Row],[日期]]</f>
        <v>44477</v>
      </c>
      <c r="C42" s="315">
        <f>COUNTA(URS確認!E:E)-1-1-2-8-1-112-6-1</f>
        <v>436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0.50688073394495414</v>
      </c>
      <c r="J42" s="307">
        <f>表格1[[#This Row],[累計完成]]/表格1[[#This Row],[合計數]]</f>
        <v>0.52522935779816515</v>
      </c>
      <c r="K42" s="304"/>
      <c r="L42" s="268"/>
    </row>
    <row r="43" spans="1:12" ht="15" hidden="1" customHeight="1">
      <c r="A43" s="48">
        <v>44484</v>
      </c>
      <c r="B43" s="305">
        <f>表格1[[#This Row],[日期]]</f>
        <v>44484</v>
      </c>
      <c r="C43" s="315">
        <f>COUNTA(URS確認!E:E)-1-1-2-8-1-112-6-1</f>
        <v>436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0.52981651376146788</v>
      </c>
      <c r="J43" s="307">
        <f>表格1[[#This Row],[累計完成]]/表格1[[#This Row],[合計數]]</f>
        <v>0.61009174311926606</v>
      </c>
      <c r="K43" s="304"/>
      <c r="L43" s="268"/>
    </row>
    <row r="44" spans="1:12" ht="15" hidden="1" customHeight="1">
      <c r="A44" s="264">
        <v>44487</v>
      </c>
      <c r="B44" s="289">
        <f>表格1[[#This Row],[日期]]</f>
        <v>44487</v>
      </c>
      <c r="C44" s="290">
        <f>COUNTA(URS確認!E:E)-1-112-13</f>
        <v>442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0.5565610859728507</v>
      </c>
      <c r="J44" s="291">
        <f>表格1[[#This Row],[累計完成]]/表格1[[#This Row],[合計數]]</f>
        <v>0.63122171945701355</v>
      </c>
      <c r="K44" s="304"/>
      <c r="L44" s="268"/>
    </row>
    <row r="45" spans="1:12" ht="15" hidden="1" customHeight="1">
      <c r="A45" s="264">
        <v>44487</v>
      </c>
      <c r="B45" s="289">
        <f>表格1[[#This Row],[日期]]</f>
        <v>44487</v>
      </c>
      <c r="C45" s="290">
        <f>COUNTA(URS確認!E:E)-1-1-2-8-1-112-6-1</f>
        <v>436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0.56422018348623848</v>
      </c>
      <c r="J45" s="291">
        <f>表格1[[#This Row],[累計完成]]/表格1[[#This Row],[合計數]]</f>
        <v>0.63990825688073394</v>
      </c>
      <c r="K45" s="304" t="s">
        <v>57</v>
      </c>
      <c r="L45" s="268"/>
    </row>
    <row r="46" spans="1:12" ht="15" hidden="1" customHeight="1">
      <c r="A46" s="264">
        <v>44488</v>
      </c>
      <c r="B46" s="289">
        <f>表格1[[#This Row],[日期]]</f>
        <v>44488</v>
      </c>
      <c r="C46" s="290">
        <f>COUNTA(URS確認!E:E)-1-1-2-8-1-112-6</f>
        <v>437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0.58123569794050345</v>
      </c>
      <c r="J46" s="291">
        <f>表格1[[#This Row],[累計完成]]/表格1[[#This Row],[合計數]]</f>
        <v>0.65903890160183065</v>
      </c>
      <c r="K46" s="304" t="s">
        <v>58</v>
      </c>
      <c r="L46" s="268"/>
    </row>
    <row r="47" spans="1:12" ht="15" hidden="1" customHeight="1">
      <c r="A47" s="264">
        <v>44489</v>
      </c>
      <c r="B47" s="289">
        <f>表格1[[#This Row],[日期]]</f>
        <v>44489</v>
      </c>
      <c r="C47" s="290">
        <f>COUNTA(URS確認!E:E)-1-1-2-8-1-112</f>
        <v>443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0.58239277652370203</v>
      </c>
      <c r="J47" s="291">
        <f>表格1[[#This Row],[累計完成]]/表格1[[#This Row],[合計數]]</f>
        <v>0.65914221218961622</v>
      </c>
      <c r="K47" s="304"/>
      <c r="L47" s="268"/>
    </row>
    <row r="48" spans="1:12" ht="15" hidden="1" customHeight="1">
      <c r="A48" s="264">
        <v>44490</v>
      </c>
      <c r="B48" s="289">
        <f>表格1[[#This Row],[日期]]</f>
        <v>44490</v>
      </c>
      <c r="C48" s="290">
        <f>COUNTA(URS確認!E:E)-1-1-2-8-1-112</f>
        <v>443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0.60045146726862297</v>
      </c>
      <c r="J48" s="291">
        <f>表格1[[#This Row],[累計完成]]/表格1[[#This Row],[合計數]]</f>
        <v>0.67945823927765236</v>
      </c>
      <c r="K48" s="304" t="s">
        <v>59</v>
      </c>
      <c r="L48" s="268"/>
    </row>
    <row r="49" spans="1:12" ht="15" hidden="1" customHeight="1">
      <c r="A49" s="48">
        <v>44491</v>
      </c>
      <c r="B49" s="305">
        <f>表格1[[#This Row],[日期]]</f>
        <v>44491</v>
      </c>
      <c r="C49" s="306">
        <f>COUNTA(URS確認!E:E)-1-2-8-1</f>
        <v>556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0.49460431654676257</v>
      </c>
      <c r="J49" s="307">
        <f>表格1[[#This Row],[累計完成]]/表格1[[#This Row],[合計數]]</f>
        <v>0.54856115107913672</v>
      </c>
      <c r="K49" s="304"/>
      <c r="L49" s="268"/>
    </row>
    <row r="50" spans="1:12" ht="15" hidden="1" customHeight="1">
      <c r="A50" s="202">
        <v>44494</v>
      </c>
      <c r="B50" s="320">
        <f>表格1[[#This Row],[日期]]</f>
        <v>44494</v>
      </c>
      <c r="C50" s="321">
        <f>COUNTA(URS確認!E:E)-1-2-8-1</f>
        <v>556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0.51978417266187049</v>
      </c>
      <c r="J50" s="322">
        <f>表格1[[#This Row],[累計完成]]/表格1[[#This Row],[合計數]]</f>
        <v>0.57014388489208634</v>
      </c>
      <c r="K50" s="304" t="s">
        <v>57</v>
      </c>
      <c r="L50" s="268"/>
    </row>
    <row r="51" spans="1:12" ht="15" hidden="1" customHeight="1">
      <c r="A51" s="202">
        <v>44495</v>
      </c>
      <c r="B51" s="289">
        <f>表格1[[#This Row],[日期]]</f>
        <v>44495</v>
      </c>
      <c r="C51" s="290">
        <f>COUNTA(URS確認!E:E)-1-2-8</f>
        <v>557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0.51885098743267499</v>
      </c>
      <c r="J51" s="291">
        <f>表格1[[#This Row],[累計完成]]/表格1[[#This Row],[合計數]]</f>
        <v>0.56912028725314179</v>
      </c>
      <c r="K51" s="304" t="s">
        <v>60</v>
      </c>
      <c r="L51" s="268"/>
    </row>
    <row r="52" spans="1:12" ht="15" hidden="1" customHeight="1">
      <c r="A52" s="202">
        <v>44496</v>
      </c>
      <c r="B52" s="289">
        <f>表格1[[#This Row],[日期]]</f>
        <v>44496</v>
      </c>
      <c r="C52" s="290">
        <f>COUNTA(URS確認!E:E)-1-2</f>
        <v>565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0.52566371681415924</v>
      </c>
      <c r="J52" s="291">
        <f>表格1[[#This Row],[累計完成]]/表格1[[#This Row],[合計數]]</f>
        <v>0.5876106194690266</v>
      </c>
      <c r="K52" s="304"/>
      <c r="L52" s="268"/>
    </row>
    <row r="53" spans="1:12" ht="15" hidden="1" customHeight="1">
      <c r="A53" s="202">
        <v>44497</v>
      </c>
      <c r="B53" s="289">
        <f>表格1[[#This Row],[日期]]</f>
        <v>44497</v>
      </c>
      <c r="C53" s="290">
        <f>COUNTA(URS確認!E:E)-1-2</f>
        <v>565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0.53805309734513274</v>
      </c>
      <c r="J53" s="291">
        <f>表格1[[#This Row],[累計完成]]/表格1[[#This Row],[合計數]]</f>
        <v>0.5876106194690266</v>
      </c>
      <c r="K53" s="304" t="s">
        <v>61</v>
      </c>
      <c r="L53" s="268"/>
    </row>
    <row r="54" spans="1:12" ht="15" customHeight="1">
      <c r="A54" s="48">
        <v>44498</v>
      </c>
      <c r="B54" s="305">
        <f>表格1[[#This Row],[日期]]</f>
        <v>44498</v>
      </c>
      <c r="C54" s="306">
        <f>COUNTA(URS確認!E:E)-1-2-9</f>
        <v>556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0.56474820143884896</v>
      </c>
      <c r="J54" s="307">
        <f>表格1[[#This Row],[累計完成]]/表格1[[#This Row],[合計數]]</f>
        <v>0.62589928057553956</v>
      </c>
      <c r="K54" s="304"/>
      <c r="L54" s="268"/>
    </row>
    <row r="55" spans="1:12" ht="15" hidden="1" customHeight="1">
      <c r="A55" s="264">
        <v>44501</v>
      </c>
      <c r="B55" s="289">
        <f>表格1[[#This Row],[日期]]</f>
        <v>44501</v>
      </c>
      <c r="C55" s="290">
        <f>COUNTA(URS確認!E:E)-1-2</f>
        <v>565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0.55575221238938055</v>
      </c>
      <c r="J55" s="291">
        <f>表格1[[#This Row],[累計完成]]/表格1[[#This Row],[合計數]]</f>
        <v>0.61592920353982306</v>
      </c>
      <c r="K55" s="304"/>
      <c r="L55" s="268"/>
    </row>
    <row r="56" spans="1:12" ht="15" hidden="1" customHeight="1">
      <c r="A56" s="264">
        <v>44502</v>
      </c>
      <c r="B56" s="289">
        <f>表格1[[#This Row],[日期]]</f>
        <v>44502</v>
      </c>
      <c r="C56" s="290">
        <f>COUNTA(URS確認!E:E)-1-1</f>
        <v>566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0.55830388692579502</v>
      </c>
      <c r="J56" s="291">
        <f>表格1[[#This Row],[累計完成]]/表格1[[#This Row],[合計數]]</f>
        <v>0.61484098939929333</v>
      </c>
      <c r="K56" s="304" t="s">
        <v>57</v>
      </c>
      <c r="L56" s="268"/>
    </row>
    <row r="57" spans="1:12" ht="15" hidden="1" customHeight="1">
      <c r="A57" s="264">
        <v>44503</v>
      </c>
      <c r="B57" s="289">
        <f>表格1[[#This Row],[日期]]</f>
        <v>44503</v>
      </c>
      <c r="C57" s="290">
        <f>COUNTA(URS確認!E:E)-1</f>
        <v>567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0.56613756613756616</v>
      </c>
      <c r="J57" s="291">
        <f>表格1[[#This Row],[累計完成]]/表格1[[#This Row],[合計數]]</f>
        <v>0.62962962962962965</v>
      </c>
      <c r="K57" s="304" t="s">
        <v>57</v>
      </c>
      <c r="L57" s="268"/>
    </row>
    <row r="58" spans="1:12" ht="15" hidden="1" customHeight="1">
      <c r="A58" s="264">
        <v>44504</v>
      </c>
      <c r="B58" s="289">
        <f>表格1[[#This Row],[日期]]</f>
        <v>44504</v>
      </c>
      <c r="C58" s="290">
        <f>COUNTA(URS確認!E:E)-1</f>
        <v>567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0.57848324514991178</v>
      </c>
      <c r="J58" s="291">
        <f>表格1[[#This Row],[累計完成]]/表格1[[#This Row],[合計數]]</f>
        <v>0.63844797178130508</v>
      </c>
      <c r="K58" s="304"/>
      <c r="L58" s="268"/>
    </row>
    <row r="59" spans="1:12" ht="15" customHeight="1">
      <c r="A59" s="48">
        <v>44505</v>
      </c>
      <c r="B59" s="305">
        <f>表格1[[#This Row],[日期]]</f>
        <v>44505</v>
      </c>
      <c r="C59" s="306">
        <f>COUNTA(URS確認!E:E)-1-9</f>
        <v>558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0.59677419354838712</v>
      </c>
      <c r="J59" s="307">
        <f>表格1[[#This Row],[累計完成]]/表格1[[#This Row],[合計數]]</f>
        <v>0.6577060931899642</v>
      </c>
      <c r="K59" s="304"/>
      <c r="L59" s="268"/>
    </row>
    <row r="60" spans="1:12" ht="15" customHeight="1">
      <c r="A60" s="48">
        <v>44512</v>
      </c>
      <c r="B60" s="305">
        <f>表格1[[#This Row],[日期]]</f>
        <v>44512</v>
      </c>
      <c r="C60" s="306">
        <f>COUNTA(URS確認!E:E)-1-9</f>
        <v>558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0.59677419354838712</v>
      </c>
      <c r="J60" s="307">
        <f>表格1[[#This Row],[累計完成]]/表格1[[#This Row],[合計數]]</f>
        <v>0.6577060931899642</v>
      </c>
      <c r="K60" s="304"/>
      <c r="L60" s="268"/>
    </row>
    <row r="61" spans="1:12" ht="15" hidden="1" customHeight="1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>
      <c r="A62" s="264">
        <v>44516</v>
      </c>
      <c r="B62" s="289">
        <f>表格1[[#This Row],[日期]]</f>
        <v>44516</v>
      </c>
      <c r="C62" s="290">
        <f>COUNTA(URS確認!E:E)-1</f>
        <v>567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0.7407407407407407</v>
      </c>
      <c r="J62" s="291">
        <f>表格1[[#This Row],[累計完成]]/表格1[[#This Row],[合計數]]</f>
        <v>0.64726631393298062</v>
      </c>
      <c r="K62" s="304"/>
      <c r="L62" s="268"/>
    </row>
    <row r="63" spans="1:12" ht="15" hidden="1" customHeight="1">
      <c r="A63" s="264">
        <v>44517</v>
      </c>
      <c r="B63" s="289">
        <f>表格1[[#This Row],[日期]]</f>
        <v>44517</v>
      </c>
      <c r="C63" s="290">
        <f>COUNTA(URS確認!E:E)-1</f>
        <v>567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0.76366843033509701</v>
      </c>
      <c r="J63" s="291">
        <f>表格1[[#This Row],[累計完成]]/表格1[[#This Row],[合計數]]</f>
        <v>0.85537918871252205</v>
      </c>
      <c r="K63" s="304"/>
      <c r="L63" s="268"/>
    </row>
    <row r="64" spans="1:12" ht="15" hidden="1" customHeight="1">
      <c r="A64" s="264">
        <v>44518</v>
      </c>
      <c r="B64" s="289">
        <f>表格1[[#This Row],[日期]]</f>
        <v>44518</v>
      </c>
      <c r="C64" s="290">
        <f>COUNTA(URS確認!E:E)-1</f>
        <v>567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0.8306878306878307</v>
      </c>
      <c r="J64" s="291">
        <f>表格1[[#This Row],[累計完成]]/表格1[[#This Row],[合計數]]</f>
        <v>0.87125220458553787</v>
      </c>
      <c r="K64" s="304"/>
      <c r="L64" s="268"/>
    </row>
    <row r="65" spans="1:12" ht="15" customHeight="1">
      <c r="A65" s="48">
        <v>44519</v>
      </c>
      <c r="B65" s="305">
        <f>表格1[[#This Row],[日期]]</f>
        <v>44519</v>
      </c>
      <c r="C65" s="306">
        <f>COUNTA(URS確認!E:E)-1-9</f>
        <v>558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0.88530465949820791</v>
      </c>
      <c r="J65" s="307">
        <f>表格1[[#This Row],[累計完成]]/表格1[[#This Row],[合計數]]</f>
        <v>0.88530465949820791</v>
      </c>
      <c r="K65" s="304"/>
      <c r="L65" s="268"/>
    </row>
    <row r="66" spans="1:12" ht="15" hidden="1" customHeight="1">
      <c r="A66" s="264">
        <v>44522</v>
      </c>
      <c r="B66" s="289">
        <f>表格1[[#This Row],[日期]]</f>
        <v>44522</v>
      </c>
      <c r="C66" s="290">
        <f>COUNTA(URS確認!E:E)-1</f>
        <v>567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0.87125220458553787</v>
      </c>
      <c r="J66" s="291">
        <f>表格1[[#This Row],[累計完成]]/表格1[[#This Row],[合計數]]</f>
        <v>0.87477954144620806</v>
      </c>
      <c r="K66" s="304"/>
      <c r="L66" s="268"/>
    </row>
    <row r="67" spans="1:12" ht="15" hidden="1" customHeight="1">
      <c r="A67" s="264">
        <v>44523</v>
      </c>
      <c r="B67" s="289">
        <f>表格1[[#This Row],[日期]]</f>
        <v>44523</v>
      </c>
      <c r="C67" s="290">
        <f>COUNTA(URS確認!E:E)-1</f>
        <v>567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0.87654320987654322</v>
      </c>
      <c r="J67" s="291">
        <f>表格1[[#This Row],[累計完成]]/表格1[[#This Row],[合計數]]</f>
        <v>0.87477954144620806</v>
      </c>
      <c r="K67" s="304"/>
      <c r="L67" s="268"/>
    </row>
    <row r="68" spans="1:12" ht="15" customHeight="1">
      <c r="A68" s="48">
        <v>44526</v>
      </c>
      <c r="B68" s="305">
        <f>表格1[[#This Row],[日期]]</f>
        <v>44526</v>
      </c>
      <c r="C68" s="306">
        <f>COUNTA(URS確認!E:E)-1-9</f>
        <v>558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0.92293906810035842</v>
      </c>
      <c r="J68" s="307">
        <f>表格1[[#This Row],[累計完成]]/表格1[[#This Row],[合計數]]</f>
        <v>0.92652329749103945</v>
      </c>
      <c r="K68" s="304"/>
      <c r="L68" s="268"/>
    </row>
    <row r="69" spans="1:12" ht="14.4">
      <c r="A69" s="264">
        <v>44529</v>
      </c>
      <c r="B69" s="289">
        <f>表格1[[#This Row],[日期]]</f>
        <v>44529</v>
      </c>
      <c r="C69" s="290">
        <f>COUNTA(URS確認!E:E)-1-9</f>
        <v>558</v>
      </c>
      <c r="D69" s="351">
        <f>COUNTIF(URS確認!N:N,"&lt;"&amp;A69+1)</f>
        <v>533</v>
      </c>
      <c r="E69" s="355">
        <f>COUNTIF(URS確認!O:O,"&lt;"&amp;A69+1)</f>
        <v>530</v>
      </c>
      <c r="F69" s="351">
        <f>$D$73-$D$68</f>
        <v>39</v>
      </c>
      <c r="G69" s="351">
        <f>表格1[[#This Row],[累計完成]]-$E$68</f>
        <v>13</v>
      </c>
      <c r="H69" s="351"/>
      <c r="I69" s="353">
        <f>表格1[[#This Row],[累計預估]]/表格1[[#This Row],[合計數]]</f>
        <v>0.95519713261648742</v>
      </c>
      <c r="J69" s="353">
        <f>表格1[[#This Row],[累計完成]]/表格1[[#This Row],[合計數]]</f>
        <v>0.94982078853046592</v>
      </c>
      <c r="K69" s="354"/>
    </row>
    <row r="70" spans="1:12" ht="14.4">
      <c r="A70" s="264">
        <v>44530</v>
      </c>
      <c r="B70" s="289">
        <f>表格1[[#This Row],[日期]]</f>
        <v>44530</v>
      </c>
      <c r="C70" s="290">
        <f>COUNTA(URS確認!E:E)-1</f>
        <v>567</v>
      </c>
      <c r="D70" s="351">
        <f>COUNTIF(URS確認!N:N,"&lt;"&amp;A70+1)</f>
        <v>542</v>
      </c>
      <c r="E70" s="355">
        <f>COUNTIF(URS確認!O:O,"&lt;"&amp;A70+1)</f>
        <v>539</v>
      </c>
      <c r="F70" s="351">
        <f t="shared" ref="F70:F73" si="8">$D$73-$D$68</f>
        <v>39</v>
      </c>
      <c r="G70" s="351">
        <f>表格1[[#This Row],[累計完成]]-$E$68</f>
        <v>22</v>
      </c>
      <c r="H70" s="351"/>
      <c r="I70" s="353">
        <f>表格1[[#This Row],[累計預估]]/表格1[[#This Row],[合計數]]</f>
        <v>0.95590828924162252</v>
      </c>
      <c r="J70" s="353">
        <f>表格1[[#This Row],[累計完成]]/表格1[[#This Row],[合計數]]</f>
        <v>0.95061728395061729</v>
      </c>
      <c r="K70" s="354"/>
    </row>
    <row r="71" spans="1:12" ht="14.4">
      <c r="A71" s="264">
        <v>44531</v>
      </c>
      <c r="B71" s="289">
        <f>表格1[[#This Row],[日期]]</f>
        <v>44531</v>
      </c>
      <c r="C71" s="290">
        <f>COUNTA(URS確認!E:E)-1</f>
        <v>567</v>
      </c>
      <c r="D71" s="351">
        <f>COUNTIF(URS確認!N:N,"&lt;"&amp;A71+1)</f>
        <v>542</v>
      </c>
      <c r="E71" s="355">
        <f>COUNTIF(URS確認!O:O,"&lt;"&amp;A71+1)</f>
        <v>539</v>
      </c>
      <c r="F71" s="351">
        <f t="shared" si="8"/>
        <v>39</v>
      </c>
      <c r="G71" s="351">
        <f>表格1[[#This Row],[累計完成]]-$E$68</f>
        <v>22</v>
      </c>
      <c r="H71" s="351"/>
      <c r="I71" s="353">
        <f>表格1[[#This Row],[累計預估]]/表格1[[#This Row],[合計數]]</f>
        <v>0.95590828924162252</v>
      </c>
      <c r="J71" s="353">
        <f>表格1[[#This Row],[累計完成]]/表格1[[#This Row],[合計數]]</f>
        <v>0.95061728395061729</v>
      </c>
      <c r="K71" s="354"/>
    </row>
    <row r="72" spans="1:12" ht="14.4">
      <c r="A72" s="264">
        <v>44532</v>
      </c>
      <c r="B72" s="289">
        <f>表格1[[#This Row],[日期]]</f>
        <v>44532</v>
      </c>
      <c r="C72" s="290">
        <f>COUNTA(URS確認!E:E)-1</f>
        <v>567</v>
      </c>
      <c r="D72" s="351">
        <f>COUNTIF(URS確認!N:N,"&lt;"&amp;A72+1)</f>
        <v>542</v>
      </c>
      <c r="E72" s="355">
        <f>COUNTIF(URS確認!O:O,"&lt;"&amp;A72+1)</f>
        <v>539</v>
      </c>
      <c r="F72" s="351">
        <f t="shared" si="8"/>
        <v>39</v>
      </c>
      <c r="G72" s="351">
        <f>表格1[[#This Row],[累計完成]]-$E$68</f>
        <v>22</v>
      </c>
      <c r="H72" s="351"/>
      <c r="I72" s="353">
        <f>表格1[[#This Row],[累計預估]]/表格1[[#This Row],[合計數]]</f>
        <v>0.95590828924162252</v>
      </c>
      <c r="J72" s="353">
        <f>表格1[[#This Row],[累計完成]]/表格1[[#This Row],[合計數]]</f>
        <v>0.95061728395061729</v>
      </c>
      <c r="K72" s="354"/>
    </row>
    <row r="73" spans="1:12" ht="14.4">
      <c r="A73" s="48">
        <v>44533</v>
      </c>
      <c r="B73" s="305">
        <f>表格1[[#This Row],[日期]]</f>
        <v>44533</v>
      </c>
      <c r="C73" s="306">
        <f>COUNTA(URS確認!E:E)-1</f>
        <v>567</v>
      </c>
      <c r="D73" s="352">
        <f>COUNTIF(URS確認!N:N,"&lt;"&amp;A73+1)</f>
        <v>554</v>
      </c>
      <c r="E73" s="83">
        <f>COUNTIF(URS確認!O:O,"&lt;"&amp;A73+1)</f>
        <v>550</v>
      </c>
      <c r="F73" s="352">
        <f t="shared" si="8"/>
        <v>39</v>
      </c>
      <c r="G73" s="352">
        <f>E73-E68</f>
        <v>33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0.97707231040564368</v>
      </c>
      <c r="J73" s="307">
        <f>表格1[[#This Row],[累計完成]]/表格1[[#This Row],[合計數]]</f>
        <v>0.9700176366843033</v>
      </c>
      <c r="K73" s="354"/>
    </row>
    <row r="74" spans="1:12" ht="14.4">
      <c r="A74" s="264">
        <v>44540</v>
      </c>
      <c r="B74" s="289">
        <f>表格1[[#This Row],[日期]]</f>
        <v>44540</v>
      </c>
      <c r="C74" s="290">
        <f>COUNTA(URS確認!E:E)-1</f>
        <v>567</v>
      </c>
      <c r="D74" s="351">
        <f>COUNTIF(URS確認!N:N,"&lt;"&amp;A74+1)</f>
        <v>554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0.97707231040564368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637"/>
  <sheetViews>
    <sheetView zoomScale="90" zoomScaleNormal="90" workbookViewId="0">
      <selection activeCell="D23" sqref="D23"/>
    </sheetView>
  </sheetViews>
  <sheetFormatPr defaultColWidth="8.75" defaultRowHeight="15"/>
  <cols>
    <col min="1" max="1" width="16.5" style="153" bestFit="1" customWidth="1"/>
    <col min="2" max="2" width="19" style="153" bestFit="1" customWidth="1"/>
    <col min="3" max="3" width="32.375" style="153" bestFit="1" customWidth="1"/>
    <col min="4" max="4" width="34" style="402" bestFit="1" customWidth="1"/>
    <col min="5" max="5" width="115.75" style="402" bestFit="1" customWidth="1"/>
    <col min="6" max="6" width="90.375" style="402" bestFit="1" customWidth="1"/>
    <col min="7" max="7" width="67.125" style="402" bestFit="1" customWidth="1"/>
    <col min="8" max="8" width="22.25" style="402" bestFit="1" customWidth="1"/>
    <col min="9" max="10" width="10.75" style="153" bestFit="1" customWidth="1"/>
    <col min="11" max="12" width="11.875" style="153" bestFit="1" customWidth="1"/>
    <col min="13" max="13" width="10.75" style="153" bestFit="1" customWidth="1"/>
    <col min="14" max="14" width="6.25" style="153" bestFit="1" customWidth="1"/>
    <col min="15" max="15" width="98" style="153" bestFit="1" customWidth="1"/>
    <col min="16" max="16" width="101.875" style="153" bestFit="1" customWidth="1"/>
    <col min="17" max="17" width="98" style="153" bestFit="1" customWidth="1"/>
    <col min="18" max="18" width="101.875" style="153" bestFit="1" customWidth="1"/>
    <col min="19" max="19" width="98" style="153" bestFit="1" customWidth="1"/>
    <col min="20" max="20" width="101.875" style="153" bestFit="1" customWidth="1"/>
    <col min="21" max="21" width="47.625" style="153" bestFit="1" customWidth="1"/>
    <col min="22" max="22" width="51.5" style="153" bestFit="1" customWidth="1"/>
    <col min="23" max="23" width="40.875" style="153" bestFit="1" customWidth="1"/>
    <col min="24" max="24" width="44.875" style="153" bestFit="1" customWidth="1"/>
    <col min="25" max="25" width="53.75" style="153" bestFit="1" customWidth="1"/>
    <col min="26" max="26" width="57.75" style="153" bestFit="1" customWidth="1"/>
    <col min="27" max="27" width="52.75" style="153" bestFit="1" customWidth="1"/>
    <col min="28" max="28" width="56.75" style="153" bestFit="1" customWidth="1"/>
    <col min="29" max="29" width="6.25" style="153" bestFit="1" customWidth="1"/>
    <col min="30" max="30" width="48.25" style="153" bestFit="1" customWidth="1"/>
    <col min="31" max="32" width="50.75" style="153" bestFit="1" customWidth="1"/>
    <col min="33" max="33" width="48.25" style="153" bestFit="1" customWidth="1"/>
    <col min="34" max="36" width="45.75" style="153" bestFit="1" customWidth="1"/>
    <col min="37" max="37" width="39" style="153" bestFit="1" customWidth="1"/>
    <col min="38" max="38" width="51.875" style="153" bestFit="1" customWidth="1"/>
    <col min="39" max="40" width="49.5" style="153" bestFit="1" customWidth="1"/>
    <col min="41" max="41" width="50.75" style="153" bestFit="1" customWidth="1"/>
    <col min="42" max="42" width="52" style="153" bestFit="1" customWidth="1"/>
    <col min="43" max="43" width="44.125" style="153" bestFit="1" customWidth="1"/>
    <col min="44" max="44" width="49.5" style="153" bestFit="1" customWidth="1"/>
    <col min="45" max="45" width="45.25" style="153" bestFit="1" customWidth="1"/>
    <col min="46" max="46" width="56.75" style="153" bestFit="1" customWidth="1"/>
    <col min="47" max="47" width="39" style="153" bestFit="1" customWidth="1"/>
    <col min="48" max="48" width="46.25" style="153" bestFit="1" customWidth="1"/>
    <col min="49" max="49" width="28.5" style="153" bestFit="1" customWidth="1"/>
    <col min="50" max="50" width="20.875" style="153" bestFit="1" customWidth="1"/>
    <col min="51" max="51" width="7.75" style="153" bestFit="1" customWidth="1"/>
    <col min="52" max="53" width="6.25" style="153" bestFit="1" customWidth="1"/>
    <col min="54" max="54" width="12.75" style="153" bestFit="1" customWidth="1"/>
    <col min="55" max="55" width="6.25" style="153" bestFit="1" customWidth="1"/>
    <col min="56" max="56" width="12.75" style="153" bestFit="1" customWidth="1"/>
    <col min="57" max="57" width="6.25" style="153" bestFit="1" customWidth="1"/>
    <col min="58" max="58" width="14.125" style="153" bestFit="1" customWidth="1"/>
    <col min="59" max="59" width="6.25" style="153" bestFit="1" customWidth="1"/>
    <col min="60" max="60" width="12.75" style="153" bestFit="1" customWidth="1"/>
    <col min="61" max="61" width="6.25" style="153" bestFit="1" customWidth="1"/>
    <col min="62" max="62" width="12.75" style="153" bestFit="1" customWidth="1"/>
    <col min="63" max="63" width="6.25" style="153" bestFit="1" customWidth="1"/>
    <col min="64" max="64" width="15.375" style="153" bestFit="1" customWidth="1"/>
    <col min="65" max="65" width="6.25" style="153" bestFit="1" customWidth="1"/>
    <col min="66" max="69" width="14.875" style="153" bestFit="1" customWidth="1"/>
    <col min="70" max="87" width="7.25" style="153" bestFit="1" customWidth="1"/>
    <col min="88" max="88" width="7.875" style="153" bestFit="1" customWidth="1"/>
    <col min="89" max="89" width="7.75" style="153" bestFit="1" customWidth="1"/>
    <col min="90" max="152" width="7.25" style="153" bestFit="1" customWidth="1"/>
    <col min="153" max="153" width="7.875" style="153" bestFit="1" customWidth="1"/>
    <col min="154" max="154" width="7.75" style="153" bestFit="1" customWidth="1"/>
    <col min="155" max="194" width="7.25" style="153" bestFit="1" customWidth="1"/>
    <col min="195" max="195" width="7.875" style="153" bestFit="1" customWidth="1"/>
    <col min="196" max="293" width="7.25" style="153" bestFit="1" customWidth="1"/>
    <col min="294" max="294" width="7.875" style="153" bestFit="1" customWidth="1"/>
    <col min="295" max="336" width="7.25" style="153" bestFit="1" customWidth="1"/>
    <col min="337" max="338" width="7.75" style="153" bestFit="1" customWidth="1"/>
    <col min="339" max="349" width="7.25" style="153" bestFit="1" customWidth="1"/>
    <col min="350" max="350" width="7.875" style="153" bestFit="1" customWidth="1"/>
    <col min="351" max="352" width="7.75" style="153" bestFit="1" customWidth="1"/>
    <col min="353" max="353" width="7.875" style="153" bestFit="1" customWidth="1"/>
    <col min="354" max="398" width="7.25" style="153" bestFit="1" customWidth="1"/>
    <col min="399" max="399" width="7.875" style="153" bestFit="1" customWidth="1"/>
    <col min="400" max="547" width="7.25" style="153" bestFit="1" customWidth="1"/>
    <col min="548" max="560" width="7.75" style="153" bestFit="1" customWidth="1"/>
    <col min="561" max="561" width="6.25" style="153" bestFit="1" customWidth="1"/>
    <col min="562" max="16384" width="8.75" style="153"/>
  </cols>
  <sheetData>
    <row r="2" spans="1:13">
      <c r="A2" s="608" t="s">
        <v>3227</v>
      </c>
      <c r="B2" s="153" t="s">
        <v>3228</v>
      </c>
    </row>
    <row r="4" spans="1:13">
      <c r="B4" s="608" t="s">
        <v>64</v>
      </c>
      <c r="D4" s="153"/>
      <c r="E4" s="153"/>
      <c r="F4" s="153"/>
      <c r="G4" s="153"/>
      <c r="H4" s="153"/>
    </row>
    <row r="5" spans="1:13">
      <c r="B5" s="153" t="s">
        <v>3116</v>
      </c>
      <c r="D5" s="153" t="s">
        <v>3117</v>
      </c>
      <c r="E5" s="153"/>
      <c r="F5" s="153" t="s">
        <v>3118</v>
      </c>
      <c r="G5" s="153"/>
      <c r="H5" s="153" t="s">
        <v>3119</v>
      </c>
      <c r="J5" s="153" t="s">
        <v>3120</v>
      </c>
      <c r="L5" s="153" t="s">
        <v>2171</v>
      </c>
      <c r="M5" s="153" t="s">
        <v>2172</v>
      </c>
    </row>
    <row r="6" spans="1:13">
      <c r="A6" s="608" t="s">
        <v>3229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15</v>
      </c>
      <c r="J7" s="382"/>
      <c r="K7" s="382"/>
      <c r="L7" s="382">
        <v>15</v>
      </c>
      <c r="M7" s="382">
        <v>15</v>
      </c>
    </row>
    <row r="8" spans="1:1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46</v>
      </c>
      <c r="J10" s="382">
        <v>10</v>
      </c>
      <c r="K10" s="382">
        <v>10</v>
      </c>
      <c r="L10" s="382">
        <v>76</v>
      </c>
      <c r="M10" s="382">
        <v>76</v>
      </c>
    </row>
    <row r="11" spans="1:1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16</v>
      </c>
      <c r="J12" s="382"/>
      <c r="K12" s="382"/>
      <c r="L12" s="382">
        <v>105</v>
      </c>
      <c r="M12" s="382">
        <v>105</v>
      </c>
    </row>
    <row r="13" spans="1:1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10</v>
      </c>
      <c r="L13" s="382">
        <v>17</v>
      </c>
      <c r="M13" s="382">
        <v>17</v>
      </c>
    </row>
    <row r="14" spans="1:1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18</v>
      </c>
      <c r="J14" s="382">
        <v>40</v>
      </c>
      <c r="K14" s="382">
        <v>3</v>
      </c>
      <c r="L14" s="382">
        <v>136</v>
      </c>
      <c r="M14" s="382">
        <v>98</v>
      </c>
    </row>
    <row r="15" spans="1:1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>
        <v>12</v>
      </c>
      <c r="J16" s="382"/>
      <c r="K16" s="382"/>
      <c r="L16" s="382">
        <v>12</v>
      </c>
      <c r="M16" s="382">
        <v>12</v>
      </c>
    </row>
    <row r="17" spans="1:15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151</v>
      </c>
      <c r="J17" s="382">
        <v>75</v>
      </c>
      <c r="K17" s="382">
        <v>23</v>
      </c>
      <c r="L17" s="382">
        <v>566</v>
      </c>
      <c r="M17" s="382">
        <v>513</v>
      </c>
    </row>
    <row r="18" spans="1:15">
      <c r="D18" s="153"/>
      <c r="E18" s="153"/>
      <c r="F18" s="153"/>
      <c r="G18" s="153"/>
      <c r="H18" s="153"/>
    </row>
    <row r="19" spans="1:15">
      <c r="D19" s="153"/>
      <c r="E19" s="153"/>
      <c r="F19" s="153"/>
      <c r="G19" s="153"/>
      <c r="H19" s="153"/>
    </row>
    <row r="20" spans="1:15">
      <c r="D20" s="153"/>
      <c r="E20" s="153"/>
      <c r="F20" s="153"/>
      <c r="G20" s="153"/>
      <c r="H20" s="153"/>
    </row>
    <row r="25" spans="1:15">
      <c r="A25" s="608" t="s">
        <v>3227</v>
      </c>
      <c r="B25" s="153" t="s">
        <v>3228</v>
      </c>
    </row>
    <row r="27" spans="1:15">
      <c r="B27" s="608" t="s">
        <v>64</v>
      </c>
      <c r="D27" s="153"/>
      <c r="E27" s="153"/>
      <c r="F27" s="153"/>
      <c r="G27" s="153"/>
      <c r="H27" s="153"/>
    </row>
    <row r="28" spans="1:15">
      <c r="B28" s="153" t="s">
        <v>3116</v>
      </c>
      <c r="D28" s="153" t="s">
        <v>3119</v>
      </c>
      <c r="E28" s="153"/>
      <c r="F28" s="153" t="s">
        <v>3120</v>
      </c>
      <c r="G28" s="153"/>
      <c r="H28" s="153" t="s">
        <v>3128</v>
      </c>
      <c r="J28" s="153" t="s">
        <v>3231</v>
      </c>
      <c r="L28" s="153" t="s">
        <v>3233</v>
      </c>
      <c r="N28" s="153" t="s">
        <v>2171</v>
      </c>
      <c r="O28" s="153" t="s">
        <v>3246</v>
      </c>
    </row>
    <row r="29" spans="1:15">
      <c r="A29" s="608" t="s">
        <v>3232</v>
      </c>
      <c r="B29" s="153" t="s">
        <v>2173</v>
      </c>
      <c r="C29" s="153" t="s">
        <v>3247</v>
      </c>
      <c r="D29" s="153" t="s">
        <v>2173</v>
      </c>
      <c r="E29" s="153" t="s">
        <v>3247</v>
      </c>
      <c r="F29" s="153" t="s">
        <v>2173</v>
      </c>
      <c r="G29" s="153" t="s">
        <v>3247</v>
      </c>
      <c r="H29" s="153" t="s">
        <v>2173</v>
      </c>
      <c r="I29" s="153" t="s">
        <v>3247</v>
      </c>
      <c r="J29" s="153" t="s">
        <v>2173</v>
      </c>
      <c r="K29" s="153" t="s">
        <v>3247</v>
      </c>
      <c r="L29" s="153" t="s">
        <v>2173</v>
      </c>
      <c r="M29" s="153" t="s">
        <v>3247</v>
      </c>
    </row>
    <row r="30" spans="1:15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>
        <v>21</v>
      </c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41</v>
      </c>
    </row>
    <row r="35" spans="1:15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>
      <c r="A37" s="377" t="s">
        <v>72</v>
      </c>
      <c r="B37" s="382">
        <v>6</v>
      </c>
      <c r="C37" s="382">
        <v>6</v>
      </c>
      <c r="D37" s="382">
        <v>24</v>
      </c>
      <c r="E37" s="382">
        <v>21</v>
      </c>
      <c r="F37" s="382">
        <v>35</v>
      </c>
      <c r="G37" s="382">
        <v>14</v>
      </c>
      <c r="H37" s="382">
        <v>71</v>
      </c>
      <c r="I37" s="382">
        <v>17</v>
      </c>
      <c r="J37" s="382"/>
      <c r="K37" s="382"/>
      <c r="L37" s="382"/>
      <c r="M37" s="382"/>
      <c r="N37" s="382">
        <v>136</v>
      </c>
      <c r="O37" s="382">
        <v>58</v>
      </c>
    </row>
    <row r="38" spans="1:15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>
      <c r="A40" s="377" t="s">
        <v>45</v>
      </c>
      <c r="B40" s="382">
        <v>329</v>
      </c>
      <c r="C40" s="382">
        <v>329</v>
      </c>
      <c r="D40" s="382">
        <v>29</v>
      </c>
      <c r="E40" s="382">
        <v>25</v>
      </c>
      <c r="F40" s="382">
        <v>95</v>
      </c>
      <c r="G40" s="382">
        <v>35</v>
      </c>
      <c r="H40" s="382">
        <v>100</v>
      </c>
      <c r="I40" s="382">
        <v>17</v>
      </c>
      <c r="J40" s="382">
        <v>7</v>
      </c>
      <c r="K40" s="382"/>
      <c r="L40" s="382">
        <v>6</v>
      </c>
      <c r="M40" s="382"/>
      <c r="N40" s="382">
        <v>566</v>
      </c>
      <c r="O40" s="382">
        <v>406</v>
      </c>
    </row>
    <row r="41" spans="1:15">
      <c r="D41" s="153"/>
      <c r="E41" s="153"/>
      <c r="F41" s="153"/>
      <c r="G41" s="153"/>
      <c r="H41" s="153"/>
    </row>
    <row r="42" spans="1:15">
      <c r="D42" s="153"/>
      <c r="E42" s="153"/>
      <c r="F42" s="153"/>
      <c r="G42" s="153"/>
      <c r="H42" s="153"/>
    </row>
    <row r="43" spans="1:15">
      <c r="D43" s="153"/>
      <c r="E43" s="153"/>
      <c r="F43" s="153"/>
      <c r="G43" s="153"/>
      <c r="H43" s="153"/>
    </row>
    <row r="65" spans="1:8">
      <c r="A65" s="608" t="s">
        <v>3227</v>
      </c>
      <c r="B65" s="153" t="s">
        <v>3228</v>
      </c>
    </row>
    <row r="66" spans="1:8">
      <c r="A66" s="608" t="s">
        <v>96</v>
      </c>
      <c r="B66" s="153" t="s">
        <v>3228</v>
      </c>
    </row>
    <row r="68" spans="1:8">
      <c r="A68" s="608" t="s">
        <v>3253</v>
      </c>
      <c r="B68" s="153" t="s">
        <v>3254</v>
      </c>
      <c r="D68" s="153"/>
      <c r="E68" s="153"/>
      <c r="F68" s="153"/>
      <c r="G68" s="153"/>
      <c r="H68" s="153"/>
    </row>
    <row r="69" spans="1:8">
      <c r="A69" s="377" t="s">
        <v>108</v>
      </c>
      <c r="B69" s="382">
        <v>1</v>
      </c>
      <c r="D69" s="153"/>
      <c r="E69" s="153"/>
      <c r="F69" s="153"/>
      <c r="G69" s="153"/>
      <c r="H69" s="153"/>
    </row>
    <row r="70" spans="1:8">
      <c r="A70" s="377" t="s">
        <v>114</v>
      </c>
      <c r="B70" s="382">
        <v>1</v>
      </c>
      <c r="D70" s="153"/>
      <c r="E70" s="153"/>
      <c r="F70" s="153"/>
      <c r="G70" s="153"/>
      <c r="H70" s="153"/>
    </row>
    <row r="71" spans="1:8">
      <c r="A71" s="377" t="s">
        <v>118</v>
      </c>
      <c r="B71" s="382">
        <v>1</v>
      </c>
      <c r="D71" s="153"/>
      <c r="E71" s="153"/>
      <c r="F71" s="153"/>
      <c r="G71" s="153"/>
      <c r="H71" s="153"/>
    </row>
    <row r="72" spans="1:8">
      <c r="A72" s="377" t="s">
        <v>121</v>
      </c>
      <c r="B72" s="382">
        <v>1</v>
      </c>
      <c r="D72" s="153"/>
      <c r="E72" s="153"/>
      <c r="F72" s="153"/>
      <c r="G72" s="153"/>
      <c r="H72" s="153"/>
    </row>
    <row r="73" spans="1:8">
      <c r="A73" s="377" t="s">
        <v>125</v>
      </c>
      <c r="B73" s="382">
        <v>1</v>
      </c>
      <c r="D73" s="153"/>
      <c r="E73" s="153"/>
      <c r="F73" s="153"/>
      <c r="G73" s="153"/>
      <c r="H73" s="153"/>
    </row>
    <row r="74" spans="1:8">
      <c r="A74" s="377" t="s">
        <v>137</v>
      </c>
      <c r="B74" s="382">
        <v>1</v>
      </c>
      <c r="D74" s="153"/>
      <c r="E74" s="153"/>
      <c r="F74" s="153"/>
      <c r="G74" s="153"/>
      <c r="H74" s="153"/>
    </row>
    <row r="75" spans="1:8">
      <c r="A75" s="377" t="s">
        <v>157</v>
      </c>
      <c r="B75" s="382">
        <v>1</v>
      </c>
      <c r="D75" s="153"/>
      <c r="E75" s="153"/>
      <c r="F75" s="153"/>
      <c r="G75" s="153"/>
      <c r="H75" s="153"/>
    </row>
    <row r="76" spans="1:8">
      <c r="A76" s="377" t="s">
        <v>148</v>
      </c>
      <c r="B76" s="382">
        <v>1</v>
      </c>
      <c r="D76" s="153"/>
      <c r="E76" s="153"/>
      <c r="F76" s="153"/>
      <c r="G76" s="153"/>
      <c r="H76" s="153"/>
    </row>
    <row r="77" spans="1:8">
      <c r="A77" s="377" t="s">
        <v>150</v>
      </c>
      <c r="B77" s="382">
        <v>1</v>
      </c>
      <c r="D77" s="153"/>
      <c r="E77" s="153"/>
      <c r="F77" s="153"/>
      <c r="G77" s="153"/>
      <c r="H77" s="153"/>
    </row>
    <row r="78" spans="1:8">
      <c r="A78" s="377" t="s">
        <v>126</v>
      </c>
      <c r="B78" s="382">
        <v>1</v>
      </c>
      <c r="D78" s="153"/>
      <c r="E78" s="153"/>
      <c r="F78" s="153"/>
      <c r="G78" s="153"/>
      <c r="H78" s="153"/>
    </row>
    <row r="79" spans="1:8">
      <c r="A79" s="377" t="s">
        <v>130</v>
      </c>
      <c r="B79" s="382">
        <v>1</v>
      </c>
      <c r="D79" s="153"/>
      <c r="E79" s="153"/>
      <c r="F79" s="153"/>
      <c r="G79" s="153"/>
      <c r="H79" s="153"/>
    </row>
    <row r="80" spans="1:8">
      <c r="A80" s="377" t="s">
        <v>134</v>
      </c>
      <c r="B80" s="382">
        <v>1</v>
      </c>
      <c r="D80" s="153"/>
      <c r="E80" s="153"/>
      <c r="F80" s="153"/>
      <c r="G80" s="153"/>
      <c r="H80" s="153"/>
    </row>
    <row r="81" spans="1:8">
      <c r="A81" s="377" t="s">
        <v>152</v>
      </c>
      <c r="B81" s="382">
        <v>1</v>
      </c>
      <c r="D81" s="153"/>
      <c r="E81" s="153"/>
      <c r="F81" s="153"/>
      <c r="G81" s="153"/>
      <c r="H81" s="153"/>
    </row>
    <row r="82" spans="1:8">
      <c r="A82" s="377" t="s">
        <v>143</v>
      </c>
      <c r="B82" s="382">
        <v>1</v>
      </c>
      <c r="D82" s="153"/>
      <c r="E82" s="153"/>
      <c r="F82" s="153"/>
      <c r="G82" s="153"/>
      <c r="H82" s="153"/>
    </row>
    <row r="83" spans="1:8">
      <c r="A83" s="377" t="s">
        <v>160</v>
      </c>
      <c r="B83" s="382">
        <v>1</v>
      </c>
      <c r="D83" s="153"/>
      <c r="E83" s="153"/>
      <c r="F83" s="153"/>
      <c r="G83" s="153"/>
      <c r="H83" s="153"/>
    </row>
    <row r="84" spans="1:8">
      <c r="A84" s="377" t="s">
        <v>164</v>
      </c>
      <c r="B84" s="382">
        <v>1</v>
      </c>
      <c r="D84" s="153"/>
      <c r="E84" s="153"/>
      <c r="F84" s="153"/>
      <c r="G84" s="153"/>
      <c r="H84" s="153"/>
    </row>
    <row r="85" spans="1:8">
      <c r="A85" s="377" t="s">
        <v>174</v>
      </c>
      <c r="B85" s="382">
        <v>1</v>
      </c>
      <c r="D85" s="153"/>
      <c r="E85" s="153"/>
      <c r="F85" s="153"/>
      <c r="G85" s="153"/>
      <c r="H85" s="153"/>
    </row>
    <row r="86" spans="1:8">
      <c r="A86" s="377" t="s">
        <v>188</v>
      </c>
      <c r="B86" s="382">
        <v>1</v>
      </c>
      <c r="D86" s="153"/>
      <c r="E86" s="153"/>
      <c r="F86" s="153"/>
      <c r="G86" s="153"/>
      <c r="H86" s="153"/>
    </row>
    <row r="87" spans="1:8">
      <c r="A87" s="377" t="s">
        <v>194</v>
      </c>
      <c r="B87" s="382">
        <v>1</v>
      </c>
      <c r="D87" s="153"/>
      <c r="E87" s="153"/>
      <c r="F87" s="153"/>
      <c r="G87" s="153"/>
      <c r="H87" s="153"/>
    </row>
    <row r="88" spans="1:8">
      <c r="A88" s="377" t="s">
        <v>257</v>
      </c>
      <c r="B88" s="382">
        <v>1</v>
      </c>
      <c r="D88" s="153"/>
      <c r="E88" s="153"/>
      <c r="F88" s="153"/>
      <c r="G88" s="153"/>
      <c r="H88" s="153"/>
    </row>
    <row r="89" spans="1:8">
      <c r="A89" s="377" t="s">
        <v>217</v>
      </c>
      <c r="B89" s="382">
        <v>1</v>
      </c>
      <c r="D89" s="153"/>
      <c r="E89" s="153"/>
      <c r="F89" s="153"/>
      <c r="G89" s="153"/>
      <c r="H89" s="153"/>
    </row>
    <row r="90" spans="1:8">
      <c r="A90" s="377" t="s">
        <v>223</v>
      </c>
      <c r="B90" s="382">
        <v>1</v>
      </c>
      <c r="D90" s="153"/>
      <c r="E90" s="153"/>
      <c r="F90" s="153"/>
      <c r="G90" s="153"/>
      <c r="H90" s="153"/>
    </row>
    <row r="91" spans="1:8">
      <c r="A91" s="377" t="s">
        <v>197</v>
      </c>
      <c r="B91" s="382">
        <v>1</v>
      </c>
      <c r="D91" s="153"/>
      <c r="E91" s="153"/>
      <c r="F91" s="153"/>
      <c r="G91" s="153"/>
      <c r="H91" s="153"/>
    </row>
    <row r="92" spans="1:8">
      <c r="A92" s="377" t="s">
        <v>229</v>
      </c>
      <c r="B92" s="382">
        <v>1</v>
      </c>
      <c r="D92" s="153"/>
      <c r="E92" s="153"/>
      <c r="F92" s="153"/>
      <c r="G92" s="153"/>
      <c r="H92" s="153"/>
    </row>
    <row r="93" spans="1:8">
      <c r="A93" s="377" t="s">
        <v>836</v>
      </c>
      <c r="B93" s="382">
        <v>1</v>
      </c>
      <c r="D93" s="153"/>
      <c r="E93" s="153"/>
      <c r="F93" s="153"/>
      <c r="G93" s="153"/>
      <c r="H93" s="153"/>
    </row>
    <row r="94" spans="1:8">
      <c r="A94" s="377" t="s">
        <v>838</v>
      </c>
      <c r="B94" s="382">
        <v>1</v>
      </c>
      <c r="D94" s="153"/>
      <c r="E94" s="153"/>
      <c r="F94" s="153"/>
      <c r="G94" s="153"/>
      <c r="H94" s="153"/>
    </row>
    <row r="95" spans="1:8">
      <c r="A95" s="377" t="s">
        <v>826</v>
      </c>
      <c r="B95" s="382">
        <v>1</v>
      </c>
      <c r="D95" s="153"/>
      <c r="E95" s="153"/>
      <c r="F95" s="153"/>
      <c r="G95" s="153"/>
      <c r="H95" s="153"/>
    </row>
    <row r="96" spans="1:8">
      <c r="A96" s="377" t="s">
        <v>822</v>
      </c>
      <c r="B96" s="382">
        <v>1</v>
      </c>
      <c r="D96" s="153"/>
      <c r="E96" s="153"/>
      <c r="F96" s="153"/>
      <c r="G96" s="153"/>
      <c r="H96" s="153"/>
    </row>
    <row r="97" spans="1:8">
      <c r="A97" s="377" t="s">
        <v>234</v>
      </c>
      <c r="B97" s="382">
        <v>1</v>
      </c>
      <c r="D97" s="153"/>
      <c r="E97" s="153"/>
      <c r="F97" s="153"/>
      <c r="G97" s="153"/>
      <c r="H97" s="153"/>
    </row>
    <row r="98" spans="1:8">
      <c r="A98" s="377" t="s">
        <v>855</v>
      </c>
      <c r="B98" s="382">
        <v>1</v>
      </c>
      <c r="D98" s="153"/>
      <c r="E98" s="153"/>
      <c r="F98" s="153"/>
      <c r="G98" s="153"/>
      <c r="H98" s="153"/>
    </row>
    <row r="99" spans="1:8">
      <c r="A99" s="377" t="s">
        <v>2932</v>
      </c>
      <c r="B99" s="382">
        <v>1</v>
      </c>
      <c r="D99" s="153"/>
      <c r="E99" s="153"/>
      <c r="F99" s="153"/>
      <c r="G99" s="153"/>
      <c r="H99" s="153"/>
    </row>
    <row r="100" spans="1:8">
      <c r="A100" s="377" t="s">
        <v>309</v>
      </c>
      <c r="B100" s="382">
        <v>1</v>
      </c>
      <c r="D100" s="153"/>
      <c r="E100" s="153"/>
      <c r="F100" s="153"/>
      <c r="G100" s="153"/>
      <c r="H100" s="153"/>
    </row>
    <row r="101" spans="1:8">
      <c r="A101" s="377" t="s">
        <v>401</v>
      </c>
      <c r="B101" s="382">
        <v>1</v>
      </c>
      <c r="D101" s="153"/>
      <c r="E101" s="153"/>
      <c r="F101" s="153"/>
      <c r="G101" s="153"/>
      <c r="H101" s="153"/>
    </row>
    <row r="102" spans="1:8">
      <c r="A102" s="377" t="s">
        <v>408</v>
      </c>
      <c r="B102" s="382">
        <v>1</v>
      </c>
      <c r="D102" s="153"/>
      <c r="E102" s="153"/>
      <c r="F102" s="153"/>
      <c r="G102" s="153"/>
      <c r="H102" s="153"/>
    </row>
    <row r="103" spans="1:8">
      <c r="A103" s="377" t="s">
        <v>319</v>
      </c>
      <c r="B103" s="382">
        <v>1</v>
      </c>
      <c r="D103" s="153"/>
      <c r="E103" s="153"/>
      <c r="F103" s="153"/>
      <c r="G103" s="153"/>
      <c r="H103" s="153"/>
    </row>
    <row r="104" spans="1:8">
      <c r="A104" s="377" t="s">
        <v>278</v>
      </c>
      <c r="B104" s="382">
        <v>1</v>
      </c>
      <c r="D104" s="153"/>
      <c r="E104" s="153"/>
      <c r="F104" s="153"/>
      <c r="G104" s="153"/>
      <c r="H104" s="153"/>
    </row>
    <row r="105" spans="1:8">
      <c r="A105" s="377" t="s">
        <v>849</v>
      </c>
      <c r="B105" s="382">
        <v>1</v>
      </c>
      <c r="D105" s="153"/>
      <c r="E105" s="153"/>
      <c r="F105" s="153"/>
      <c r="G105" s="153"/>
      <c r="H105" s="153"/>
    </row>
    <row r="106" spans="1:8">
      <c r="A106" s="377" t="s">
        <v>776</v>
      </c>
      <c r="B106" s="382">
        <v>1</v>
      </c>
      <c r="D106" s="153"/>
      <c r="E106" s="153"/>
      <c r="F106" s="153"/>
      <c r="G106" s="153"/>
      <c r="H106" s="153"/>
    </row>
    <row r="107" spans="1:8">
      <c r="A107" s="377" t="s">
        <v>788</v>
      </c>
      <c r="B107" s="382">
        <v>1</v>
      </c>
      <c r="D107" s="153"/>
      <c r="E107" s="153"/>
      <c r="F107" s="153"/>
      <c r="G107" s="153"/>
      <c r="H107" s="153"/>
    </row>
    <row r="108" spans="1:8">
      <c r="A108" s="377" t="s">
        <v>704</v>
      </c>
      <c r="B108" s="382">
        <v>1</v>
      </c>
      <c r="D108" s="153"/>
      <c r="E108" s="153"/>
      <c r="F108" s="153"/>
      <c r="G108" s="153"/>
      <c r="H108" s="153"/>
    </row>
    <row r="109" spans="1:8">
      <c r="A109" s="377" t="s">
        <v>747</v>
      </c>
      <c r="B109" s="382">
        <v>1</v>
      </c>
      <c r="D109" s="153"/>
      <c r="E109" s="153"/>
      <c r="F109" s="153"/>
      <c r="G109" s="153"/>
      <c r="H109" s="153"/>
    </row>
    <row r="110" spans="1:8">
      <c r="A110" s="377" t="s">
        <v>172</v>
      </c>
      <c r="B110" s="382">
        <v>1</v>
      </c>
      <c r="D110" s="153"/>
      <c r="E110" s="153"/>
      <c r="F110" s="153"/>
      <c r="G110" s="153"/>
      <c r="H110" s="153"/>
    </row>
    <row r="111" spans="1:8">
      <c r="A111" s="377" t="s">
        <v>178</v>
      </c>
      <c r="B111" s="382">
        <v>1</v>
      </c>
      <c r="D111" s="153"/>
      <c r="E111" s="153"/>
      <c r="F111" s="153"/>
      <c r="G111" s="153"/>
      <c r="H111" s="153"/>
    </row>
    <row r="112" spans="1:8">
      <c r="A112" s="377" t="s">
        <v>185</v>
      </c>
      <c r="B112" s="382">
        <v>1</v>
      </c>
      <c r="D112" s="153"/>
      <c r="E112" s="153"/>
      <c r="F112" s="153"/>
      <c r="G112" s="153"/>
      <c r="H112" s="153"/>
    </row>
    <row r="113" spans="1:8">
      <c r="A113" s="377" t="s">
        <v>219</v>
      </c>
      <c r="B113" s="382">
        <v>1</v>
      </c>
      <c r="D113" s="153"/>
      <c r="E113" s="153"/>
      <c r="F113" s="153"/>
      <c r="G113" s="153"/>
      <c r="H113" s="153"/>
    </row>
    <row r="114" spans="1:8">
      <c r="A114" s="377" t="s">
        <v>225</v>
      </c>
      <c r="B114" s="382">
        <v>1</v>
      </c>
      <c r="D114" s="153"/>
      <c r="E114" s="153"/>
      <c r="F114" s="153"/>
      <c r="G114" s="153"/>
      <c r="H114" s="153"/>
    </row>
    <row r="115" spans="1:8">
      <c r="A115" s="377" t="s">
        <v>182</v>
      </c>
      <c r="B115" s="382">
        <v>1</v>
      </c>
      <c r="D115" s="153"/>
      <c r="E115" s="153"/>
      <c r="F115" s="153"/>
      <c r="G115" s="153"/>
      <c r="H115" s="153"/>
    </row>
    <row r="116" spans="1:8">
      <c r="A116" s="377" t="s">
        <v>180</v>
      </c>
      <c r="B116" s="382">
        <v>1</v>
      </c>
      <c r="D116" s="153"/>
      <c r="E116" s="153"/>
      <c r="F116" s="153"/>
      <c r="G116" s="153"/>
      <c r="H116" s="153"/>
    </row>
    <row r="117" spans="1:8">
      <c r="A117" s="377" t="s">
        <v>191</v>
      </c>
      <c r="B117" s="382">
        <v>1</v>
      </c>
      <c r="D117" s="153"/>
      <c r="E117" s="153"/>
      <c r="F117" s="153"/>
      <c r="G117" s="153"/>
      <c r="H117" s="153"/>
    </row>
    <row r="118" spans="1:8">
      <c r="A118" s="377" t="s">
        <v>231</v>
      </c>
      <c r="B118" s="382">
        <v>1</v>
      </c>
      <c r="D118" s="153"/>
      <c r="E118" s="153"/>
      <c r="F118" s="153"/>
      <c r="G118" s="153"/>
      <c r="H118" s="153"/>
    </row>
    <row r="119" spans="1:8">
      <c r="A119" s="377" t="s">
        <v>841</v>
      </c>
      <c r="B119" s="382">
        <v>1</v>
      </c>
      <c r="D119" s="153"/>
      <c r="E119" s="153"/>
      <c r="F119" s="153"/>
      <c r="G119" s="153"/>
      <c r="H119" s="153"/>
    </row>
    <row r="120" spans="1:8">
      <c r="A120" s="377" t="s">
        <v>201</v>
      </c>
      <c r="B120" s="382">
        <v>1</v>
      </c>
      <c r="D120" s="153"/>
      <c r="E120" s="153"/>
      <c r="F120" s="153"/>
      <c r="G120" s="153"/>
      <c r="H120" s="153"/>
    </row>
    <row r="121" spans="1:8">
      <c r="A121" s="377" t="s">
        <v>830</v>
      </c>
      <c r="B121" s="382">
        <v>1</v>
      </c>
      <c r="D121" s="153"/>
      <c r="E121" s="153"/>
      <c r="F121" s="153"/>
      <c r="G121" s="153"/>
      <c r="H121" s="153"/>
    </row>
    <row r="122" spans="1:8">
      <c r="A122" s="377" t="s">
        <v>832</v>
      </c>
      <c r="B122" s="382">
        <v>1</v>
      </c>
      <c r="D122" s="153"/>
      <c r="E122" s="153"/>
      <c r="F122" s="153"/>
      <c r="G122" s="153"/>
      <c r="H122" s="153"/>
    </row>
    <row r="123" spans="1:8">
      <c r="A123" s="377" t="s">
        <v>236</v>
      </c>
      <c r="B123" s="382">
        <v>1</v>
      </c>
      <c r="D123" s="153"/>
      <c r="E123" s="153"/>
      <c r="F123" s="153"/>
      <c r="G123" s="153"/>
      <c r="H123" s="153"/>
    </row>
    <row r="124" spans="1:8">
      <c r="A124" s="377" t="s">
        <v>261</v>
      </c>
      <c r="B124" s="382">
        <v>1</v>
      </c>
      <c r="D124" s="153"/>
      <c r="E124" s="153"/>
      <c r="F124" s="153"/>
      <c r="G124" s="153"/>
      <c r="H124" s="153"/>
    </row>
    <row r="125" spans="1:8">
      <c r="A125" s="377" t="s">
        <v>265</v>
      </c>
      <c r="B125" s="382">
        <v>1</v>
      </c>
      <c r="D125" s="153"/>
      <c r="E125" s="153"/>
      <c r="F125" s="153"/>
      <c r="G125" s="153"/>
      <c r="H125" s="153"/>
    </row>
    <row r="126" spans="1:8">
      <c r="A126" s="377" t="s">
        <v>270</v>
      </c>
      <c r="B126" s="382">
        <v>1</v>
      </c>
      <c r="D126" s="153"/>
      <c r="E126" s="153"/>
      <c r="F126" s="153"/>
      <c r="G126" s="153"/>
      <c r="H126" s="153"/>
    </row>
    <row r="127" spans="1:8">
      <c r="A127" s="377" t="s">
        <v>244</v>
      </c>
      <c r="B127" s="382">
        <v>1</v>
      </c>
      <c r="D127" s="153"/>
      <c r="E127" s="153"/>
      <c r="F127" s="153"/>
      <c r="G127" s="153"/>
      <c r="H127" s="153"/>
    </row>
    <row r="128" spans="1:8">
      <c r="A128" s="377" t="s">
        <v>246</v>
      </c>
      <c r="B128" s="382">
        <v>1</v>
      </c>
      <c r="D128" s="153"/>
      <c r="E128" s="153"/>
      <c r="F128" s="153"/>
      <c r="G128" s="153"/>
      <c r="H128" s="153"/>
    </row>
    <row r="129" spans="1:8">
      <c r="A129" s="377" t="s">
        <v>259</v>
      </c>
      <c r="B129" s="382">
        <v>1</v>
      </c>
      <c r="D129" s="153"/>
      <c r="E129" s="153"/>
      <c r="F129" s="153"/>
      <c r="G129" s="153"/>
      <c r="H129" s="153"/>
    </row>
    <row r="130" spans="1:8">
      <c r="A130" s="377" t="s">
        <v>255</v>
      </c>
      <c r="B130" s="382">
        <v>1</v>
      </c>
      <c r="D130" s="153"/>
      <c r="E130" s="153"/>
      <c r="F130" s="153"/>
      <c r="G130" s="153"/>
      <c r="H130" s="153"/>
    </row>
    <row r="131" spans="1:8">
      <c r="A131" s="377" t="s">
        <v>857</v>
      </c>
      <c r="B131" s="382">
        <v>1</v>
      </c>
      <c r="D131" s="153"/>
      <c r="E131" s="153"/>
      <c r="F131" s="153"/>
      <c r="G131" s="153"/>
      <c r="H131" s="153"/>
    </row>
    <row r="132" spans="1:8">
      <c r="A132" s="377" t="s">
        <v>312</v>
      </c>
      <c r="B132" s="382">
        <v>1</v>
      </c>
      <c r="D132" s="153"/>
      <c r="E132" s="153"/>
      <c r="F132" s="153"/>
      <c r="G132" s="153"/>
      <c r="H132" s="153"/>
    </row>
    <row r="133" spans="1:8">
      <c r="A133" s="377" t="s">
        <v>707</v>
      </c>
      <c r="B133" s="382">
        <v>1</v>
      </c>
      <c r="D133" s="153"/>
      <c r="E133" s="153"/>
      <c r="F133" s="153"/>
      <c r="G133" s="153"/>
      <c r="H133" s="153"/>
    </row>
    <row r="134" spans="1:8">
      <c r="A134" s="377" t="s">
        <v>710</v>
      </c>
      <c r="B134" s="382">
        <v>1</v>
      </c>
      <c r="D134" s="153"/>
      <c r="E134" s="153"/>
      <c r="F134" s="153"/>
      <c r="G134" s="153"/>
      <c r="H134" s="153"/>
    </row>
    <row r="135" spans="1:8">
      <c r="A135" s="377" t="s">
        <v>701</v>
      </c>
      <c r="B135" s="382">
        <v>1</v>
      </c>
      <c r="D135" s="153"/>
      <c r="E135" s="153"/>
      <c r="F135" s="153"/>
      <c r="G135" s="153"/>
      <c r="H135" s="153"/>
    </row>
    <row r="136" spans="1:8">
      <c r="A136" s="377" t="s">
        <v>315</v>
      </c>
      <c r="B136" s="382">
        <v>1</v>
      </c>
      <c r="D136" s="153"/>
      <c r="E136" s="153"/>
      <c r="F136" s="153"/>
      <c r="G136" s="153"/>
      <c r="H136" s="153"/>
    </row>
    <row r="137" spans="1:8">
      <c r="A137" s="377" t="s">
        <v>719</v>
      </c>
      <c r="B137" s="382">
        <v>1</v>
      </c>
      <c r="D137" s="153"/>
      <c r="E137" s="153"/>
      <c r="F137" s="153"/>
      <c r="G137" s="153"/>
      <c r="H137" s="153"/>
    </row>
    <row r="138" spans="1:8">
      <c r="A138" s="377" t="s">
        <v>722</v>
      </c>
      <c r="B138" s="382">
        <v>1</v>
      </c>
      <c r="D138" s="153"/>
      <c r="E138" s="153"/>
      <c r="F138" s="153"/>
      <c r="G138" s="153"/>
      <c r="H138" s="153"/>
    </row>
    <row r="139" spans="1:8">
      <c r="A139" s="377" t="s">
        <v>725</v>
      </c>
      <c r="B139" s="382">
        <v>1</v>
      </c>
      <c r="D139" s="153"/>
      <c r="E139" s="153"/>
      <c r="F139" s="153"/>
      <c r="G139" s="153"/>
      <c r="H139" s="153"/>
    </row>
    <row r="140" spans="1:8">
      <c r="A140" s="377" t="s">
        <v>781</v>
      </c>
      <c r="B140" s="382">
        <v>1</v>
      </c>
      <c r="D140" s="153"/>
      <c r="E140" s="153"/>
      <c r="F140" s="153"/>
      <c r="G140" s="153"/>
      <c r="H140" s="153"/>
    </row>
    <row r="141" spans="1:8">
      <c r="A141" s="377" t="s">
        <v>793</v>
      </c>
      <c r="B141" s="382">
        <v>1</v>
      </c>
      <c r="D141" s="153"/>
      <c r="E141" s="153"/>
      <c r="F141" s="153"/>
      <c r="G141" s="153"/>
      <c r="H141" s="153"/>
    </row>
    <row r="142" spans="1:8">
      <c r="A142" s="377" t="s">
        <v>405</v>
      </c>
      <c r="B142" s="382">
        <v>1</v>
      </c>
      <c r="D142" s="153"/>
      <c r="E142" s="153"/>
      <c r="F142" s="153"/>
      <c r="G142" s="153"/>
      <c r="H142" s="153"/>
    </row>
    <row r="143" spans="1:8">
      <c r="A143" s="377" t="s">
        <v>274</v>
      </c>
      <c r="B143" s="382">
        <v>1</v>
      </c>
      <c r="D143" s="153"/>
      <c r="E143" s="153"/>
      <c r="F143" s="153"/>
      <c r="G143" s="153"/>
      <c r="H143" s="153"/>
    </row>
    <row r="144" spans="1:8">
      <c r="A144" s="377" t="s">
        <v>852</v>
      </c>
      <c r="B144" s="382">
        <v>1</v>
      </c>
      <c r="D144" s="153"/>
      <c r="E144" s="153"/>
      <c r="F144" s="153"/>
      <c r="G144" s="153"/>
      <c r="H144" s="153"/>
    </row>
    <row r="145" spans="1:8">
      <c r="A145" s="377" t="s">
        <v>214</v>
      </c>
      <c r="B145" s="382">
        <v>1</v>
      </c>
      <c r="D145" s="153"/>
      <c r="E145" s="153"/>
      <c r="F145" s="153"/>
      <c r="G145" s="153"/>
      <c r="H145" s="153"/>
    </row>
    <row r="146" spans="1:8">
      <c r="A146" s="377" t="s">
        <v>203</v>
      </c>
      <c r="B146" s="382">
        <v>1</v>
      </c>
      <c r="D146" s="153"/>
      <c r="E146" s="153"/>
      <c r="F146" s="153"/>
      <c r="G146" s="153"/>
      <c r="H146" s="153"/>
    </row>
    <row r="147" spans="1:8">
      <c r="A147" s="377" t="s">
        <v>844</v>
      </c>
      <c r="B147" s="382">
        <v>1</v>
      </c>
      <c r="D147" s="153"/>
      <c r="E147" s="153"/>
      <c r="F147" s="153"/>
      <c r="G147" s="153"/>
      <c r="H147" s="153"/>
    </row>
    <row r="148" spans="1:8">
      <c r="A148" s="377" t="s">
        <v>241</v>
      </c>
      <c r="B148" s="382">
        <v>1</v>
      </c>
      <c r="D148" s="153"/>
      <c r="E148" s="153"/>
      <c r="F148" s="153"/>
      <c r="G148" s="153"/>
      <c r="H148" s="153"/>
    </row>
    <row r="149" spans="1:8">
      <c r="A149" s="377" t="s">
        <v>263</v>
      </c>
      <c r="B149" s="382">
        <v>1</v>
      </c>
      <c r="D149" s="153"/>
      <c r="E149" s="153"/>
      <c r="F149" s="153"/>
      <c r="G149" s="153"/>
      <c r="H149" s="153"/>
    </row>
    <row r="150" spans="1:8">
      <c r="A150" s="377" t="s">
        <v>268</v>
      </c>
      <c r="B150" s="382">
        <v>1</v>
      </c>
      <c r="D150" s="153"/>
      <c r="E150" s="153"/>
      <c r="F150" s="153"/>
      <c r="G150" s="153"/>
      <c r="H150" s="153"/>
    </row>
    <row r="151" spans="1:8">
      <c r="A151" s="377" t="s">
        <v>272</v>
      </c>
      <c r="B151" s="382">
        <v>1</v>
      </c>
      <c r="D151" s="153"/>
      <c r="E151" s="153"/>
      <c r="F151" s="153"/>
      <c r="G151" s="153"/>
      <c r="H151" s="153"/>
    </row>
    <row r="152" spans="1:8">
      <c r="A152" s="377" t="s">
        <v>248</v>
      </c>
      <c r="B152" s="382">
        <v>1</v>
      </c>
      <c r="D152" s="153"/>
      <c r="E152" s="153"/>
      <c r="F152" s="153"/>
      <c r="G152" s="153"/>
      <c r="H152" s="153"/>
    </row>
    <row r="153" spans="1:8">
      <c r="A153" s="377" t="s">
        <v>251</v>
      </c>
      <c r="B153" s="382">
        <v>1</v>
      </c>
      <c r="D153" s="153"/>
      <c r="E153" s="153"/>
      <c r="F153" s="153"/>
      <c r="G153" s="153"/>
      <c r="H153" s="153"/>
    </row>
    <row r="154" spans="1:8">
      <c r="A154" s="377" t="s">
        <v>253</v>
      </c>
      <c r="B154" s="382">
        <v>1</v>
      </c>
      <c r="D154" s="153"/>
      <c r="E154" s="153"/>
      <c r="F154" s="153"/>
      <c r="G154" s="153"/>
      <c r="H154" s="153"/>
    </row>
    <row r="155" spans="1:8">
      <c r="A155" s="377" t="s">
        <v>221</v>
      </c>
      <c r="B155" s="382">
        <v>1</v>
      </c>
      <c r="D155" s="153"/>
      <c r="E155" s="153"/>
      <c r="F155" s="153"/>
      <c r="G155" s="153"/>
      <c r="H155" s="153"/>
    </row>
    <row r="156" spans="1:8">
      <c r="A156" s="377" t="s">
        <v>227</v>
      </c>
      <c r="B156" s="382">
        <v>1</v>
      </c>
      <c r="D156" s="153"/>
      <c r="E156" s="153"/>
      <c r="F156" s="153"/>
      <c r="G156" s="153"/>
      <c r="H156" s="153"/>
    </row>
    <row r="157" spans="1:8">
      <c r="A157" s="377" t="s">
        <v>211</v>
      </c>
      <c r="B157" s="382">
        <v>1</v>
      </c>
      <c r="D157" s="153"/>
      <c r="E157" s="153"/>
      <c r="F157" s="153"/>
      <c r="G157" s="153"/>
      <c r="H157" s="153"/>
    </row>
    <row r="158" spans="1:8">
      <c r="A158" s="377" t="s">
        <v>785</v>
      </c>
      <c r="B158" s="382">
        <v>1</v>
      </c>
      <c r="D158" s="153"/>
      <c r="E158" s="153"/>
      <c r="F158" s="153"/>
      <c r="G158" s="153"/>
      <c r="H158" s="153"/>
    </row>
    <row r="159" spans="1:8">
      <c r="A159" s="377" t="s">
        <v>791</v>
      </c>
      <c r="B159" s="382">
        <v>1</v>
      </c>
      <c r="D159" s="153"/>
      <c r="E159" s="153"/>
      <c r="F159" s="153"/>
      <c r="G159" s="153"/>
      <c r="H159" s="153"/>
    </row>
    <row r="160" spans="1:8">
      <c r="A160" s="377" t="s">
        <v>713</v>
      </c>
      <c r="B160" s="382">
        <v>1</v>
      </c>
      <c r="D160" s="153"/>
      <c r="E160" s="153"/>
      <c r="F160" s="153"/>
      <c r="G160" s="153"/>
      <c r="H160" s="153"/>
    </row>
    <row r="161" spans="1:8">
      <c r="A161" s="377" t="s">
        <v>716</v>
      </c>
      <c r="B161" s="382">
        <v>1</v>
      </c>
      <c r="D161" s="153"/>
      <c r="E161" s="153"/>
      <c r="F161" s="153"/>
      <c r="G161" s="153"/>
      <c r="H161" s="153"/>
    </row>
    <row r="162" spans="1:8">
      <c r="A162" s="377" t="s">
        <v>847</v>
      </c>
      <c r="B162" s="382">
        <v>1</v>
      </c>
      <c r="D162" s="153"/>
      <c r="E162" s="153"/>
      <c r="F162" s="153"/>
      <c r="G162" s="153"/>
      <c r="H162" s="153"/>
    </row>
    <row r="163" spans="1:8">
      <c r="A163" s="377" t="s">
        <v>307</v>
      </c>
      <c r="B163" s="382">
        <v>1</v>
      </c>
      <c r="D163" s="153"/>
      <c r="E163" s="153"/>
      <c r="F163" s="153"/>
      <c r="G163" s="153"/>
      <c r="H163" s="153"/>
    </row>
    <row r="164" spans="1:8">
      <c r="A164" s="377" t="s">
        <v>302</v>
      </c>
      <c r="B164" s="382">
        <v>1</v>
      </c>
      <c r="D164" s="153"/>
      <c r="E164" s="153"/>
      <c r="F164" s="153"/>
      <c r="G164" s="153"/>
      <c r="H164" s="153"/>
    </row>
    <row r="165" spans="1:8">
      <c r="A165" s="377" t="s">
        <v>291</v>
      </c>
      <c r="B165" s="382">
        <v>1</v>
      </c>
      <c r="D165" s="153"/>
      <c r="E165" s="153"/>
      <c r="F165" s="153"/>
      <c r="G165" s="153"/>
      <c r="H165" s="153"/>
    </row>
    <row r="166" spans="1:8">
      <c r="A166" s="377" t="s">
        <v>678</v>
      </c>
      <c r="B166" s="382">
        <v>1</v>
      </c>
      <c r="D166" s="153"/>
      <c r="E166" s="153"/>
      <c r="F166" s="153"/>
      <c r="G166" s="153"/>
      <c r="H166" s="153"/>
    </row>
    <row r="167" spans="1:8">
      <c r="A167" s="377" t="s">
        <v>329</v>
      </c>
      <c r="B167" s="382">
        <v>1</v>
      </c>
      <c r="D167" s="153"/>
      <c r="E167" s="153"/>
      <c r="F167" s="153"/>
      <c r="G167" s="153"/>
      <c r="H167" s="153"/>
    </row>
    <row r="168" spans="1:8">
      <c r="A168" s="377" t="s">
        <v>394</v>
      </c>
      <c r="B168" s="382">
        <v>1</v>
      </c>
      <c r="D168" s="153"/>
      <c r="E168" s="153"/>
      <c r="F168" s="153"/>
      <c r="G168" s="153"/>
      <c r="H168" s="153"/>
    </row>
    <row r="169" spans="1:8">
      <c r="A169" s="377" t="s">
        <v>397</v>
      </c>
      <c r="B169" s="382">
        <v>1</v>
      </c>
      <c r="D169" s="153"/>
      <c r="E169" s="153"/>
      <c r="F169" s="153"/>
      <c r="G169" s="153"/>
      <c r="H169" s="153"/>
    </row>
    <row r="170" spans="1:8">
      <c r="A170" s="377" t="s">
        <v>298</v>
      </c>
      <c r="B170" s="382">
        <v>1</v>
      </c>
      <c r="D170" s="153"/>
      <c r="E170" s="153"/>
      <c r="F170" s="153"/>
      <c r="G170" s="153"/>
      <c r="H170" s="153"/>
    </row>
    <row r="171" spans="1:8">
      <c r="A171" s="377" t="s">
        <v>293</v>
      </c>
      <c r="B171" s="382">
        <v>1</v>
      </c>
      <c r="D171" s="153"/>
      <c r="E171" s="153"/>
      <c r="F171" s="153"/>
      <c r="G171" s="153"/>
      <c r="H171" s="153"/>
    </row>
    <row r="172" spans="1:8">
      <c r="A172" s="377" t="s">
        <v>295</v>
      </c>
      <c r="B172" s="382">
        <v>1</v>
      </c>
      <c r="D172" s="153"/>
      <c r="E172" s="153"/>
      <c r="F172" s="153"/>
      <c r="G172" s="153"/>
      <c r="H172" s="153"/>
    </row>
    <row r="173" spans="1:8">
      <c r="A173" s="377" t="s">
        <v>680</v>
      </c>
      <c r="B173" s="382">
        <v>1</v>
      </c>
      <c r="D173" s="153"/>
      <c r="E173" s="153"/>
      <c r="F173" s="153"/>
      <c r="G173" s="153"/>
      <c r="H173" s="153"/>
    </row>
    <row r="174" spans="1:8">
      <c r="A174" s="377" t="s">
        <v>682</v>
      </c>
      <c r="B174" s="382">
        <v>1</v>
      </c>
      <c r="D174" s="153"/>
      <c r="E174" s="153"/>
      <c r="F174" s="153"/>
      <c r="G174" s="153"/>
      <c r="H174" s="153"/>
    </row>
    <row r="175" spans="1:8">
      <c r="A175" s="377" t="s">
        <v>371</v>
      </c>
      <c r="B175" s="382">
        <v>1</v>
      </c>
      <c r="D175" s="153"/>
      <c r="E175" s="153"/>
      <c r="F175" s="153"/>
      <c r="G175" s="153"/>
      <c r="H175" s="153"/>
    </row>
    <row r="176" spans="1:8">
      <c r="A176" s="377" t="s">
        <v>374</v>
      </c>
      <c r="B176" s="382">
        <v>1</v>
      </c>
      <c r="D176" s="153"/>
      <c r="E176" s="153"/>
      <c r="F176" s="153"/>
      <c r="G176" s="153"/>
      <c r="H176" s="153"/>
    </row>
    <row r="177" spans="1:8">
      <c r="A177" s="377" t="s">
        <v>685</v>
      </c>
      <c r="B177" s="382">
        <v>1</v>
      </c>
      <c r="D177" s="153"/>
      <c r="E177" s="153"/>
      <c r="F177" s="153"/>
      <c r="G177" s="153"/>
      <c r="H177" s="153"/>
    </row>
    <row r="178" spans="1:8">
      <c r="A178" s="377" t="s">
        <v>2933</v>
      </c>
      <c r="B178" s="382">
        <v>1</v>
      </c>
      <c r="D178" s="153"/>
      <c r="E178" s="153"/>
      <c r="F178" s="153"/>
      <c r="G178" s="153"/>
      <c r="H178" s="153"/>
    </row>
    <row r="179" spans="1:8">
      <c r="A179" s="377" t="s">
        <v>688</v>
      </c>
      <c r="B179" s="382">
        <v>1</v>
      </c>
      <c r="D179" s="153"/>
      <c r="E179" s="153"/>
      <c r="F179" s="153"/>
      <c r="G179" s="153"/>
      <c r="H179" s="153"/>
    </row>
    <row r="180" spans="1:8">
      <c r="A180" s="377" t="s">
        <v>691</v>
      </c>
      <c r="B180" s="382">
        <v>1</v>
      </c>
      <c r="D180" s="153"/>
      <c r="E180" s="153"/>
      <c r="F180" s="153"/>
      <c r="G180" s="153"/>
      <c r="H180" s="153"/>
    </row>
    <row r="181" spans="1:8">
      <c r="A181" s="377" t="s">
        <v>744</v>
      </c>
      <c r="B181" s="382">
        <v>1</v>
      </c>
      <c r="D181" s="153"/>
      <c r="E181" s="153"/>
      <c r="F181" s="153"/>
      <c r="G181" s="153"/>
      <c r="H181" s="153"/>
    </row>
    <row r="182" spans="1:8">
      <c r="A182" s="377" t="s">
        <v>337</v>
      </c>
      <c r="B182" s="382">
        <v>1</v>
      </c>
      <c r="D182" s="153"/>
      <c r="E182" s="153"/>
      <c r="F182" s="153"/>
      <c r="G182" s="153"/>
      <c r="H182" s="153"/>
    </row>
    <row r="183" spans="1:8">
      <c r="A183" s="377" t="s">
        <v>695</v>
      </c>
      <c r="B183" s="382">
        <v>1</v>
      </c>
      <c r="D183" s="153"/>
      <c r="E183" s="153"/>
      <c r="F183" s="153"/>
      <c r="G183" s="153"/>
      <c r="H183" s="153"/>
    </row>
    <row r="184" spans="1:8">
      <c r="A184" s="377" t="s">
        <v>698</v>
      </c>
      <c r="B184" s="382">
        <v>1</v>
      </c>
      <c r="D184" s="153"/>
      <c r="E184" s="153"/>
      <c r="F184" s="153"/>
      <c r="G184" s="153"/>
      <c r="H184" s="153"/>
    </row>
    <row r="185" spans="1:8">
      <c r="A185" s="377" t="s">
        <v>334</v>
      </c>
      <c r="B185" s="382">
        <v>1</v>
      </c>
      <c r="D185" s="153"/>
      <c r="E185" s="153"/>
      <c r="F185" s="153"/>
      <c r="G185" s="153"/>
      <c r="H185" s="153"/>
    </row>
    <row r="186" spans="1:8">
      <c r="A186" s="377" t="s">
        <v>693</v>
      </c>
      <c r="B186" s="382">
        <v>1</v>
      </c>
      <c r="D186" s="153"/>
      <c r="E186" s="153"/>
      <c r="F186" s="153"/>
      <c r="G186" s="153"/>
      <c r="H186" s="153"/>
    </row>
    <row r="187" spans="1:8">
      <c r="A187" s="377" t="s">
        <v>281</v>
      </c>
      <c r="B187" s="382">
        <v>1</v>
      </c>
      <c r="D187" s="153"/>
      <c r="E187" s="153"/>
      <c r="F187" s="153"/>
      <c r="G187" s="153"/>
      <c r="H187" s="153"/>
    </row>
    <row r="188" spans="1:8">
      <c r="A188" s="377" t="s">
        <v>641</v>
      </c>
      <c r="B188" s="382">
        <v>1</v>
      </c>
      <c r="D188" s="153"/>
      <c r="E188" s="153"/>
      <c r="F188" s="153"/>
      <c r="G188" s="153"/>
      <c r="H188" s="153"/>
    </row>
    <row r="189" spans="1:8">
      <c r="A189" s="377" t="s">
        <v>326</v>
      </c>
      <c r="B189" s="382">
        <v>1</v>
      </c>
      <c r="D189" s="153"/>
      <c r="E189" s="153"/>
      <c r="F189" s="153"/>
      <c r="G189" s="153"/>
      <c r="H189" s="153"/>
    </row>
    <row r="190" spans="1:8">
      <c r="A190" s="377" t="s">
        <v>644</v>
      </c>
      <c r="B190" s="382">
        <v>1</v>
      </c>
      <c r="D190" s="153"/>
      <c r="E190" s="153"/>
      <c r="F190" s="153"/>
      <c r="G190" s="153"/>
      <c r="H190" s="153"/>
    </row>
    <row r="191" spans="1:8">
      <c r="A191" s="377" t="s">
        <v>305</v>
      </c>
      <c r="B191" s="382">
        <v>1</v>
      </c>
      <c r="D191" s="153"/>
      <c r="E191" s="153"/>
      <c r="F191" s="153"/>
      <c r="G191" s="153"/>
      <c r="H191" s="153"/>
    </row>
    <row r="192" spans="1:8">
      <c r="A192" s="377" t="s">
        <v>2934</v>
      </c>
      <c r="B192" s="382">
        <v>1</v>
      </c>
      <c r="D192" s="153"/>
      <c r="E192" s="153"/>
      <c r="F192" s="153"/>
      <c r="G192" s="153"/>
      <c r="H192" s="153"/>
    </row>
    <row r="193" spans="1:8">
      <c r="A193" s="377" t="s">
        <v>659</v>
      </c>
      <c r="B193" s="382">
        <v>1</v>
      </c>
      <c r="D193" s="153"/>
      <c r="E193" s="153"/>
      <c r="F193" s="153"/>
      <c r="G193" s="153"/>
      <c r="H193" s="153"/>
    </row>
    <row r="194" spans="1:8">
      <c r="A194" s="377" t="s">
        <v>662</v>
      </c>
      <c r="B194" s="382">
        <v>1</v>
      </c>
      <c r="D194" s="153"/>
      <c r="E194" s="153"/>
      <c r="F194" s="153"/>
      <c r="G194" s="153"/>
      <c r="H194" s="153"/>
    </row>
    <row r="195" spans="1:8">
      <c r="A195" s="377" t="s">
        <v>666</v>
      </c>
      <c r="B195" s="382">
        <v>1</v>
      </c>
      <c r="D195" s="153"/>
      <c r="E195" s="153"/>
      <c r="F195" s="153"/>
      <c r="G195" s="153"/>
      <c r="H195" s="153"/>
    </row>
    <row r="196" spans="1:8">
      <c r="A196" s="377" t="s">
        <v>669</v>
      </c>
      <c r="B196" s="382">
        <v>1</v>
      </c>
      <c r="D196" s="153"/>
      <c r="E196" s="153"/>
      <c r="F196" s="153"/>
      <c r="G196" s="153"/>
      <c r="H196" s="153"/>
    </row>
    <row r="197" spans="1:8">
      <c r="A197" s="377" t="s">
        <v>672</v>
      </c>
      <c r="B197" s="382">
        <v>1</v>
      </c>
      <c r="D197" s="153"/>
      <c r="E197" s="153"/>
      <c r="F197" s="153"/>
      <c r="G197" s="153"/>
      <c r="H197" s="153"/>
    </row>
    <row r="198" spans="1:8">
      <c r="A198" s="377" t="s">
        <v>675</v>
      </c>
      <c r="B198" s="382">
        <v>1</v>
      </c>
      <c r="D198" s="153"/>
      <c r="E198" s="153"/>
      <c r="F198" s="153"/>
      <c r="G198" s="153"/>
      <c r="H198" s="153"/>
    </row>
    <row r="199" spans="1:8">
      <c r="A199" s="377" t="s">
        <v>331</v>
      </c>
      <c r="B199" s="382">
        <v>1</v>
      </c>
      <c r="D199" s="153"/>
      <c r="E199" s="153"/>
      <c r="F199" s="153"/>
      <c r="G199" s="153"/>
      <c r="H199" s="153"/>
    </row>
    <row r="200" spans="1:8">
      <c r="A200" s="377" t="s">
        <v>399</v>
      </c>
      <c r="B200" s="382">
        <v>1</v>
      </c>
      <c r="D200" s="153"/>
      <c r="E200" s="153"/>
      <c r="F200" s="153"/>
      <c r="G200" s="153"/>
      <c r="H200" s="153"/>
    </row>
    <row r="201" spans="1:8">
      <c r="A201" s="377" t="s">
        <v>343</v>
      </c>
      <c r="B201" s="382">
        <v>1</v>
      </c>
      <c r="D201" s="153"/>
      <c r="E201" s="153"/>
      <c r="F201" s="153"/>
      <c r="G201" s="153"/>
      <c r="H201" s="153"/>
    </row>
    <row r="202" spans="1:8">
      <c r="A202" s="377" t="s">
        <v>619</v>
      </c>
      <c r="B202" s="382">
        <v>1</v>
      </c>
      <c r="D202" s="153"/>
      <c r="E202" s="153"/>
      <c r="F202" s="153"/>
      <c r="G202" s="153"/>
      <c r="H202" s="153"/>
    </row>
    <row r="203" spans="1:8">
      <c r="A203" s="377" t="s">
        <v>812</v>
      </c>
      <c r="B203" s="382">
        <v>1</v>
      </c>
      <c r="D203" s="153"/>
      <c r="E203" s="153"/>
      <c r="F203" s="153"/>
      <c r="G203" s="153"/>
      <c r="H203" s="153"/>
    </row>
    <row r="204" spans="1:8">
      <c r="A204" s="377" t="s">
        <v>801</v>
      </c>
      <c r="B204" s="382">
        <v>1</v>
      </c>
      <c r="D204" s="153"/>
      <c r="E204" s="153"/>
      <c r="F204" s="153"/>
      <c r="G204" s="153"/>
      <c r="H204" s="153"/>
    </row>
    <row r="205" spans="1:8">
      <c r="A205" s="377" t="s">
        <v>355</v>
      </c>
      <c r="B205" s="382">
        <v>1</v>
      </c>
      <c r="D205" s="153"/>
      <c r="E205" s="153"/>
      <c r="F205" s="153"/>
      <c r="G205" s="153"/>
      <c r="H205" s="153"/>
    </row>
    <row r="206" spans="1:8">
      <c r="A206" s="377" t="s">
        <v>367</v>
      </c>
      <c r="B206" s="382">
        <v>1</v>
      </c>
      <c r="D206" s="153"/>
      <c r="E206" s="153"/>
      <c r="F206" s="153"/>
      <c r="G206" s="153"/>
      <c r="H206" s="153"/>
    </row>
    <row r="207" spans="1:8">
      <c r="A207" s="377" t="s">
        <v>351</v>
      </c>
      <c r="B207" s="382">
        <v>1</v>
      </c>
      <c r="D207" s="153"/>
      <c r="E207" s="153"/>
      <c r="F207" s="153"/>
      <c r="G207" s="153"/>
      <c r="H207" s="153"/>
    </row>
    <row r="208" spans="1:8">
      <c r="A208" s="377" t="s">
        <v>363</v>
      </c>
      <c r="B208" s="382">
        <v>1</v>
      </c>
      <c r="D208" s="153"/>
      <c r="E208" s="153"/>
      <c r="F208" s="153"/>
      <c r="G208" s="153"/>
      <c r="H208" s="153"/>
    </row>
    <row r="209" spans="1:8">
      <c r="A209" s="377" t="s">
        <v>412</v>
      </c>
      <c r="B209" s="382">
        <v>1</v>
      </c>
      <c r="D209" s="153"/>
      <c r="E209" s="153"/>
      <c r="F209" s="153"/>
      <c r="G209" s="153"/>
      <c r="H209" s="153"/>
    </row>
    <row r="210" spans="1:8">
      <c r="A210" s="377" t="s">
        <v>341</v>
      </c>
      <c r="B210" s="382">
        <v>1</v>
      </c>
      <c r="D210" s="153"/>
      <c r="E210" s="153"/>
      <c r="F210" s="153"/>
      <c r="G210" s="153"/>
      <c r="H210" s="153"/>
    </row>
    <row r="211" spans="1:8">
      <c r="A211" s="377" t="s">
        <v>377</v>
      </c>
      <c r="B211" s="382">
        <v>1</v>
      </c>
      <c r="D211" s="153"/>
      <c r="E211" s="153"/>
      <c r="F211" s="153"/>
      <c r="G211" s="153"/>
      <c r="H211" s="153"/>
    </row>
    <row r="212" spans="1:8">
      <c r="A212" s="377" t="s">
        <v>380</v>
      </c>
      <c r="B212" s="382">
        <v>1</v>
      </c>
      <c r="D212" s="153"/>
      <c r="E212" s="153"/>
      <c r="F212" s="153"/>
      <c r="G212" s="153"/>
      <c r="H212" s="153"/>
    </row>
    <row r="213" spans="1:8">
      <c r="A213" s="377" t="s">
        <v>3259</v>
      </c>
      <c r="B213" s="382">
        <v>1</v>
      </c>
      <c r="D213" s="153"/>
      <c r="E213" s="153"/>
      <c r="F213" s="153"/>
      <c r="G213" s="153"/>
      <c r="H213" s="153"/>
    </row>
    <row r="214" spans="1:8">
      <c r="A214" s="377" t="s">
        <v>609</v>
      </c>
      <c r="B214" s="382">
        <v>1</v>
      </c>
      <c r="D214" s="153"/>
      <c r="E214" s="153"/>
      <c r="F214" s="153"/>
      <c r="G214" s="153"/>
      <c r="H214" s="153"/>
    </row>
    <row r="215" spans="1:8">
      <c r="A215" s="377" t="s">
        <v>651</v>
      </c>
      <c r="B215" s="382">
        <v>1</v>
      </c>
      <c r="D215" s="153"/>
      <c r="E215" s="153"/>
      <c r="F215" s="153"/>
      <c r="G215" s="153"/>
      <c r="H215" s="153"/>
    </row>
    <row r="216" spans="1:8">
      <c r="A216" s="377" t="s">
        <v>632</v>
      </c>
      <c r="B216" s="382">
        <v>1</v>
      </c>
      <c r="D216" s="153"/>
      <c r="E216" s="153"/>
      <c r="F216" s="153"/>
      <c r="G216" s="153"/>
      <c r="H216" s="153"/>
    </row>
    <row r="217" spans="1:8">
      <c r="A217" s="377" t="s">
        <v>634</v>
      </c>
      <c r="B217" s="382">
        <v>1</v>
      </c>
      <c r="D217" s="153"/>
      <c r="E217" s="153"/>
      <c r="F217" s="153"/>
      <c r="G217" s="153"/>
      <c r="H217" s="153"/>
    </row>
    <row r="218" spans="1:8">
      <c r="A218" s="377" t="s">
        <v>615</v>
      </c>
      <c r="B218" s="382">
        <v>1</v>
      </c>
      <c r="D218" s="153"/>
      <c r="E218" s="153"/>
      <c r="F218" s="153"/>
      <c r="G218" s="153"/>
      <c r="H218" s="153"/>
    </row>
    <row r="219" spans="1:8">
      <c r="A219" s="377" t="s">
        <v>617</v>
      </c>
      <c r="B219" s="382">
        <v>1</v>
      </c>
      <c r="D219" s="153"/>
      <c r="E219" s="153"/>
      <c r="F219" s="153"/>
      <c r="G219" s="153"/>
      <c r="H219" s="153"/>
    </row>
    <row r="220" spans="1:8">
      <c r="A220" s="377" t="s">
        <v>622</v>
      </c>
      <c r="B220" s="382">
        <v>1</v>
      </c>
      <c r="D220" s="153"/>
      <c r="E220" s="153"/>
      <c r="F220" s="153"/>
      <c r="G220" s="153"/>
      <c r="H220" s="153"/>
    </row>
    <row r="221" spans="1:8">
      <c r="A221" s="377" t="s">
        <v>624</v>
      </c>
      <c r="B221" s="382">
        <v>1</v>
      </c>
      <c r="D221" s="153"/>
      <c r="E221" s="153"/>
      <c r="F221" s="153"/>
      <c r="G221" s="153"/>
      <c r="H221" s="153"/>
    </row>
    <row r="222" spans="1:8">
      <c r="A222" s="377" t="s">
        <v>647</v>
      </c>
      <c r="B222" s="382">
        <v>1</v>
      </c>
      <c r="D222" s="153"/>
      <c r="E222" s="153"/>
      <c r="F222" s="153"/>
      <c r="G222" s="153"/>
      <c r="H222" s="153"/>
    </row>
    <row r="223" spans="1:8">
      <c r="A223" s="377" t="s">
        <v>2926</v>
      </c>
      <c r="B223" s="382">
        <v>1</v>
      </c>
      <c r="D223" s="153"/>
      <c r="E223" s="153"/>
      <c r="F223" s="153"/>
      <c r="G223" s="153"/>
      <c r="H223" s="153"/>
    </row>
    <row r="224" spans="1:8">
      <c r="A224" s="377" t="s">
        <v>799</v>
      </c>
      <c r="B224" s="382">
        <v>1</v>
      </c>
      <c r="D224" s="153"/>
      <c r="E224" s="153"/>
      <c r="F224" s="153"/>
      <c r="G224" s="153"/>
      <c r="H224" s="153"/>
    </row>
    <row r="225" spans="1:8">
      <c r="A225" s="377" t="s">
        <v>803</v>
      </c>
      <c r="B225" s="382">
        <v>1</v>
      </c>
      <c r="D225" s="153"/>
      <c r="E225" s="153"/>
      <c r="F225" s="153"/>
      <c r="G225" s="153"/>
      <c r="H225" s="153"/>
    </row>
    <row r="226" spans="1:8">
      <c r="A226" s="377" t="s">
        <v>797</v>
      </c>
      <c r="B226" s="382">
        <v>1</v>
      </c>
      <c r="D226" s="153"/>
      <c r="E226" s="153"/>
      <c r="F226" s="153"/>
      <c r="G226" s="153"/>
      <c r="H226" s="153"/>
    </row>
    <row r="227" spans="1:8">
      <c r="A227" s="377" t="s">
        <v>805</v>
      </c>
      <c r="B227" s="382">
        <v>1</v>
      </c>
      <c r="D227" s="153"/>
      <c r="E227" s="153"/>
      <c r="F227" s="153"/>
      <c r="G227" s="153"/>
      <c r="H227" s="153"/>
    </row>
    <row r="228" spans="1:8">
      <c r="A228" s="377" t="s">
        <v>353</v>
      </c>
      <c r="B228" s="382">
        <v>1</v>
      </c>
      <c r="D228" s="153"/>
      <c r="E228" s="153"/>
      <c r="F228" s="153"/>
      <c r="G228" s="153"/>
      <c r="H228" s="153"/>
    </row>
    <row r="229" spans="1:8">
      <c r="A229" s="377" t="s">
        <v>365</v>
      </c>
      <c r="B229" s="382">
        <v>1</v>
      </c>
      <c r="D229" s="153"/>
      <c r="E229" s="153"/>
      <c r="F229" s="153"/>
      <c r="G229" s="153"/>
      <c r="H229" s="153"/>
    </row>
    <row r="230" spans="1:8">
      <c r="A230" s="377" t="s">
        <v>357</v>
      </c>
      <c r="B230" s="382">
        <v>1</v>
      </c>
      <c r="D230" s="153"/>
      <c r="E230" s="153"/>
      <c r="F230" s="153"/>
      <c r="G230" s="153"/>
      <c r="H230" s="153"/>
    </row>
    <row r="231" spans="1:8">
      <c r="A231" s="377" t="s">
        <v>438</v>
      </c>
      <c r="B231" s="382">
        <v>1</v>
      </c>
      <c r="D231" s="153"/>
      <c r="E231" s="153"/>
      <c r="F231" s="153"/>
      <c r="G231" s="153"/>
      <c r="H231" s="153"/>
    </row>
    <row r="232" spans="1:8">
      <c r="A232" s="377" t="s">
        <v>444</v>
      </c>
      <c r="B232" s="382">
        <v>1</v>
      </c>
      <c r="D232" s="153"/>
      <c r="E232" s="153"/>
      <c r="F232" s="153"/>
      <c r="G232" s="153"/>
      <c r="H232" s="153"/>
    </row>
    <row r="233" spans="1:8">
      <c r="A233" s="377" t="s">
        <v>446</v>
      </c>
      <c r="B233" s="382">
        <v>1</v>
      </c>
      <c r="D233" s="153"/>
      <c r="E233" s="153"/>
      <c r="F233" s="153"/>
      <c r="G233" s="153"/>
      <c r="H233" s="153"/>
    </row>
    <row r="234" spans="1:8">
      <c r="A234" s="377" t="s">
        <v>448</v>
      </c>
      <c r="B234" s="382">
        <v>1</v>
      </c>
      <c r="D234" s="153"/>
      <c r="E234" s="153"/>
      <c r="F234" s="153"/>
      <c r="G234" s="153"/>
      <c r="H234" s="153"/>
    </row>
    <row r="235" spans="1:8">
      <c r="A235" s="377" t="s">
        <v>636</v>
      </c>
      <c r="B235" s="382">
        <v>1</v>
      </c>
      <c r="D235" s="153"/>
      <c r="E235" s="153"/>
      <c r="F235" s="153"/>
      <c r="G235" s="153"/>
      <c r="H235" s="153"/>
    </row>
    <row r="236" spans="1:8">
      <c r="A236" s="377" t="s">
        <v>638</v>
      </c>
      <c r="B236" s="382">
        <v>1</v>
      </c>
      <c r="D236" s="153"/>
      <c r="E236" s="153"/>
      <c r="F236" s="153"/>
      <c r="G236" s="153"/>
      <c r="H236" s="153"/>
    </row>
    <row r="237" spans="1:8">
      <c r="A237" s="377" t="s">
        <v>597</v>
      </c>
      <c r="B237" s="382">
        <v>1</v>
      </c>
      <c r="D237" s="153"/>
      <c r="E237" s="153"/>
      <c r="F237" s="153"/>
      <c r="G237" s="153"/>
      <c r="H237" s="153"/>
    </row>
    <row r="238" spans="1:8">
      <c r="A238" s="377" t="s">
        <v>601</v>
      </c>
      <c r="B238" s="382">
        <v>1</v>
      </c>
      <c r="D238" s="153"/>
      <c r="E238" s="153"/>
      <c r="F238" s="153"/>
      <c r="G238" s="153"/>
      <c r="H238" s="153"/>
    </row>
    <row r="239" spans="1:8">
      <c r="A239" s="377" t="s">
        <v>607</v>
      </c>
      <c r="B239" s="382">
        <v>1</v>
      </c>
      <c r="D239" s="153"/>
      <c r="E239" s="153"/>
      <c r="F239" s="153"/>
      <c r="G239" s="153"/>
      <c r="H239" s="153"/>
    </row>
    <row r="240" spans="1:8">
      <c r="A240" s="377" t="s">
        <v>605</v>
      </c>
      <c r="B240" s="382">
        <v>1</v>
      </c>
      <c r="D240" s="153"/>
      <c r="E240" s="153"/>
      <c r="F240" s="153"/>
      <c r="G240" s="153"/>
      <c r="H240" s="153"/>
    </row>
    <row r="241" spans="1:8">
      <c r="A241" s="377" t="s">
        <v>612</v>
      </c>
      <c r="B241" s="382">
        <v>1</v>
      </c>
      <c r="D241" s="153"/>
      <c r="E241" s="153"/>
      <c r="F241" s="153"/>
      <c r="G241" s="153"/>
      <c r="H241" s="153"/>
    </row>
    <row r="242" spans="1:8">
      <c r="A242" s="377" t="s">
        <v>416</v>
      </c>
      <c r="B242" s="382">
        <v>1</v>
      </c>
      <c r="D242" s="153"/>
      <c r="E242" s="153"/>
      <c r="F242" s="153"/>
      <c r="G242" s="153"/>
      <c r="H242" s="153"/>
    </row>
    <row r="243" spans="1:8">
      <c r="A243" s="377" t="s">
        <v>418</v>
      </c>
      <c r="B243" s="382">
        <v>1</v>
      </c>
      <c r="D243" s="153"/>
      <c r="E243" s="153"/>
      <c r="F243" s="153"/>
      <c r="G243" s="153"/>
      <c r="H243" s="153"/>
    </row>
    <row r="244" spans="1:8">
      <c r="A244" s="377" t="s">
        <v>422</v>
      </c>
      <c r="B244" s="382">
        <v>1</v>
      </c>
      <c r="D244" s="153"/>
      <c r="E244" s="153"/>
      <c r="F244" s="153"/>
      <c r="G244" s="153"/>
      <c r="H244" s="153"/>
    </row>
    <row r="245" spans="1:8">
      <c r="A245" s="377" t="s">
        <v>424</v>
      </c>
      <c r="B245" s="382">
        <v>1</v>
      </c>
      <c r="D245" s="153"/>
      <c r="E245" s="153"/>
      <c r="F245" s="153"/>
      <c r="G245" s="153"/>
      <c r="H245" s="153"/>
    </row>
    <row r="246" spans="1:8">
      <c r="A246" s="377" t="s">
        <v>729</v>
      </c>
      <c r="B246" s="382">
        <v>1</v>
      </c>
      <c r="D246" s="153"/>
      <c r="E246" s="153"/>
      <c r="F246" s="153"/>
      <c r="G246" s="153"/>
      <c r="H246" s="153"/>
    </row>
    <row r="247" spans="1:8">
      <c r="A247" s="377" t="s">
        <v>731</v>
      </c>
      <c r="B247" s="382">
        <v>1</v>
      </c>
      <c r="D247" s="153"/>
      <c r="E247" s="153"/>
      <c r="F247" s="153"/>
      <c r="G247" s="153"/>
      <c r="H247" s="153"/>
    </row>
    <row r="248" spans="1:8">
      <c r="A248" s="377" t="s">
        <v>733</v>
      </c>
      <c r="B248" s="382">
        <v>1</v>
      </c>
      <c r="D248" s="153"/>
      <c r="E248" s="153"/>
      <c r="F248" s="153"/>
      <c r="G248" s="153"/>
      <c r="H248" s="153"/>
    </row>
    <row r="249" spans="1:8">
      <c r="A249" s="377" t="s">
        <v>735</v>
      </c>
      <c r="B249" s="382">
        <v>1</v>
      </c>
      <c r="D249" s="153"/>
      <c r="E249" s="153"/>
      <c r="F249" s="153"/>
      <c r="G249" s="153"/>
      <c r="H249" s="153"/>
    </row>
    <row r="250" spans="1:8">
      <c r="A250" s="377" t="s">
        <v>414</v>
      </c>
      <c r="B250" s="382">
        <v>1</v>
      </c>
      <c r="D250" s="153"/>
      <c r="E250" s="153"/>
      <c r="F250" s="153"/>
      <c r="G250" s="153"/>
      <c r="H250" s="153"/>
    </row>
    <row r="251" spans="1:8">
      <c r="A251" s="377" t="s">
        <v>420</v>
      </c>
      <c r="B251" s="382">
        <v>1</v>
      </c>
      <c r="D251" s="153"/>
      <c r="E251" s="153"/>
      <c r="F251" s="153"/>
      <c r="G251" s="153"/>
      <c r="H251" s="153"/>
    </row>
    <row r="252" spans="1:8">
      <c r="A252" s="377" t="s">
        <v>392</v>
      </c>
      <c r="B252" s="382">
        <v>1</v>
      </c>
      <c r="D252" s="153"/>
      <c r="E252" s="153"/>
      <c r="F252" s="153"/>
      <c r="G252" s="153"/>
      <c r="H252" s="153"/>
    </row>
    <row r="253" spans="1:8">
      <c r="A253" s="377" t="s">
        <v>655</v>
      </c>
      <c r="B253" s="382">
        <v>1</v>
      </c>
      <c r="D253" s="153"/>
      <c r="E253" s="153"/>
      <c r="F253" s="153"/>
      <c r="G253" s="153"/>
      <c r="H253" s="153"/>
    </row>
    <row r="254" spans="1:8">
      <c r="A254" s="377" t="s">
        <v>657</v>
      </c>
      <c r="B254" s="382">
        <v>1</v>
      </c>
      <c r="D254" s="153"/>
      <c r="E254" s="153"/>
      <c r="F254" s="153"/>
      <c r="G254" s="153"/>
      <c r="H254" s="153"/>
    </row>
    <row r="255" spans="1:8">
      <c r="A255" s="377" t="s">
        <v>810</v>
      </c>
      <c r="B255" s="382">
        <v>1</v>
      </c>
      <c r="D255" s="153"/>
      <c r="E255" s="153"/>
      <c r="F255" s="153"/>
      <c r="G255" s="153"/>
      <c r="H255" s="153"/>
    </row>
    <row r="256" spans="1:8">
      <c r="A256" s="377" t="s">
        <v>345</v>
      </c>
      <c r="B256" s="382">
        <v>1</v>
      </c>
      <c r="D256" s="153"/>
      <c r="E256" s="153"/>
      <c r="F256" s="153"/>
      <c r="G256" s="153"/>
      <c r="H256" s="153"/>
    </row>
    <row r="257" spans="1:8">
      <c r="A257" s="377" t="s">
        <v>626</v>
      </c>
      <c r="B257" s="382">
        <v>1</v>
      </c>
      <c r="D257" s="153"/>
      <c r="E257" s="153"/>
      <c r="F257" s="153"/>
      <c r="G257" s="153"/>
      <c r="H257" s="153"/>
    </row>
    <row r="258" spans="1:8">
      <c r="A258" s="377" t="s">
        <v>649</v>
      </c>
      <c r="B258" s="382">
        <v>1</v>
      </c>
      <c r="D258" s="153"/>
      <c r="E258" s="153"/>
      <c r="F258" s="153"/>
      <c r="G258" s="153"/>
      <c r="H258" s="153"/>
    </row>
    <row r="259" spans="1:8">
      <c r="A259" s="377" t="s">
        <v>383</v>
      </c>
      <c r="B259" s="382">
        <v>1</v>
      </c>
      <c r="D259" s="153"/>
      <c r="E259" s="153"/>
      <c r="F259" s="153"/>
      <c r="G259" s="153"/>
      <c r="H259" s="153"/>
    </row>
    <row r="260" spans="1:8">
      <c r="A260" s="377" t="s">
        <v>385</v>
      </c>
      <c r="B260" s="382">
        <v>1</v>
      </c>
      <c r="D260" s="153"/>
      <c r="E260" s="153"/>
      <c r="F260" s="153"/>
      <c r="G260" s="153"/>
      <c r="H260" s="153"/>
    </row>
    <row r="261" spans="1:8">
      <c r="A261" s="377" t="s">
        <v>628</v>
      </c>
      <c r="B261" s="382">
        <v>1</v>
      </c>
      <c r="D261" s="153"/>
      <c r="E261" s="153"/>
      <c r="F261" s="153"/>
      <c r="G261" s="153"/>
      <c r="H261" s="153"/>
    </row>
    <row r="262" spans="1:8">
      <c r="A262" s="377" t="s">
        <v>653</v>
      </c>
      <c r="B262" s="382">
        <v>1</v>
      </c>
      <c r="D262" s="153"/>
      <c r="E262" s="153"/>
      <c r="F262" s="153"/>
      <c r="G262" s="153"/>
      <c r="H262" s="153"/>
    </row>
    <row r="263" spans="1:8">
      <c r="A263" s="377" t="s">
        <v>630</v>
      </c>
      <c r="B263" s="382">
        <v>1</v>
      </c>
      <c r="D263" s="153"/>
      <c r="E263" s="153"/>
      <c r="F263" s="153"/>
      <c r="G263" s="153"/>
      <c r="H263" s="153"/>
    </row>
    <row r="264" spans="1:8">
      <c r="A264" s="377" t="s">
        <v>808</v>
      </c>
      <c r="B264" s="382">
        <v>1</v>
      </c>
      <c r="D264" s="153"/>
      <c r="E264" s="153"/>
      <c r="F264" s="153"/>
      <c r="G264" s="153"/>
      <c r="H264" s="153"/>
    </row>
    <row r="265" spans="1:8">
      <c r="A265" s="377" t="s">
        <v>359</v>
      </c>
      <c r="B265" s="382">
        <v>1</v>
      </c>
      <c r="D265" s="153"/>
      <c r="E265" s="153"/>
      <c r="F265" s="153"/>
      <c r="G265" s="153"/>
      <c r="H265" s="153"/>
    </row>
    <row r="266" spans="1:8">
      <c r="A266" s="377" t="s">
        <v>361</v>
      </c>
      <c r="B266" s="382">
        <v>1</v>
      </c>
      <c r="D266" s="153"/>
      <c r="E266" s="153"/>
      <c r="F266" s="153"/>
      <c r="G266" s="153"/>
      <c r="H266" s="153"/>
    </row>
    <row r="267" spans="1:8">
      <c r="A267" s="377" t="s">
        <v>369</v>
      </c>
      <c r="B267" s="382">
        <v>1</v>
      </c>
      <c r="D267" s="153"/>
      <c r="E267" s="153"/>
      <c r="F267" s="153"/>
      <c r="G267" s="153"/>
      <c r="H267" s="153"/>
    </row>
    <row r="268" spans="1:8">
      <c r="A268" s="377" t="s">
        <v>441</v>
      </c>
      <c r="B268" s="382">
        <v>1</v>
      </c>
      <c r="D268" s="153"/>
      <c r="E268" s="153"/>
      <c r="F268" s="153"/>
      <c r="G268" s="153"/>
      <c r="H268" s="153"/>
    </row>
    <row r="269" spans="1:8">
      <c r="A269" s="377" t="s">
        <v>599</v>
      </c>
      <c r="B269" s="382">
        <v>1</v>
      </c>
      <c r="D269" s="153"/>
      <c r="E269" s="153"/>
      <c r="F269" s="153"/>
      <c r="G269" s="153"/>
      <c r="H269" s="153"/>
    </row>
    <row r="270" spans="1:8">
      <c r="A270" s="377" t="s">
        <v>603</v>
      </c>
      <c r="B270" s="382">
        <v>1</v>
      </c>
      <c r="D270" s="153"/>
      <c r="E270" s="153"/>
      <c r="F270" s="153"/>
      <c r="G270" s="153"/>
      <c r="H270" s="153"/>
    </row>
    <row r="271" spans="1:8">
      <c r="A271" s="377" t="s">
        <v>429</v>
      </c>
      <c r="B271" s="382">
        <v>1</v>
      </c>
      <c r="D271" s="153"/>
      <c r="E271" s="153"/>
      <c r="F271" s="153"/>
      <c r="G271" s="153"/>
      <c r="H271" s="153"/>
    </row>
    <row r="272" spans="1:8">
      <c r="A272" s="377" t="s">
        <v>431</v>
      </c>
      <c r="B272" s="382">
        <v>1</v>
      </c>
      <c r="D272" s="153"/>
      <c r="E272" s="153"/>
      <c r="F272" s="153"/>
      <c r="G272" s="153"/>
      <c r="H272" s="153"/>
    </row>
    <row r="273" spans="1:8">
      <c r="A273" s="377" t="s">
        <v>426</v>
      </c>
      <c r="B273" s="382">
        <v>1</v>
      </c>
      <c r="D273" s="153"/>
      <c r="E273" s="153"/>
      <c r="F273" s="153"/>
      <c r="G273" s="153"/>
      <c r="H273" s="153"/>
    </row>
    <row r="274" spans="1:8">
      <c r="A274" s="377" t="s">
        <v>433</v>
      </c>
      <c r="B274" s="382">
        <v>1</v>
      </c>
      <c r="D274" s="153"/>
      <c r="E274" s="153"/>
      <c r="F274" s="153"/>
      <c r="G274" s="153"/>
      <c r="H274" s="153"/>
    </row>
    <row r="275" spans="1:8">
      <c r="A275" s="377" t="s">
        <v>435</v>
      </c>
      <c r="B275" s="382">
        <v>1</v>
      </c>
      <c r="D275" s="153"/>
      <c r="E275" s="153"/>
      <c r="F275" s="153"/>
      <c r="G275" s="153"/>
      <c r="H275" s="153"/>
    </row>
    <row r="276" spans="1:8">
      <c r="A276" s="377" t="s">
        <v>737</v>
      </c>
      <c r="B276" s="382">
        <v>1</v>
      </c>
      <c r="D276" s="153"/>
      <c r="E276" s="153"/>
      <c r="F276" s="153"/>
      <c r="G276" s="153"/>
      <c r="H276" s="153"/>
    </row>
    <row r="277" spans="1:8">
      <c r="A277" s="377" t="s">
        <v>991</v>
      </c>
      <c r="B277" s="382">
        <v>1</v>
      </c>
      <c r="D277" s="153"/>
      <c r="E277" s="153"/>
      <c r="F277" s="153"/>
      <c r="G277" s="153"/>
      <c r="H277" s="153"/>
    </row>
    <row r="278" spans="1:8">
      <c r="A278" s="377" t="s">
        <v>1003</v>
      </c>
      <c r="B278" s="382">
        <v>1</v>
      </c>
      <c r="D278" s="153"/>
      <c r="E278" s="153"/>
      <c r="F278" s="153"/>
      <c r="G278" s="153"/>
      <c r="H278" s="153"/>
    </row>
    <row r="279" spans="1:8">
      <c r="A279" s="377" t="s">
        <v>995</v>
      </c>
      <c r="B279" s="382">
        <v>1</v>
      </c>
      <c r="D279" s="153"/>
      <c r="E279" s="153"/>
      <c r="F279" s="153"/>
      <c r="G279" s="153"/>
      <c r="H279" s="153"/>
    </row>
    <row r="280" spans="1:8">
      <c r="A280" s="377" t="s">
        <v>999</v>
      </c>
      <c r="B280" s="382">
        <v>1</v>
      </c>
      <c r="D280" s="153"/>
      <c r="E280" s="153"/>
      <c r="F280" s="153"/>
      <c r="G280" s="153"/>
      <c r="H280" s="153"/>
    </row>
    <row r="281" spans="1:8">
      <c r="A281" s="377" t="s">
        <v>1037</v>
      </c>
      <c r="B281" s="382">
        <v>1</v>
      </c>
      <c r="D281" s="153"/>
      <c r="E281" s="153"/>
      <c r="F281" s="153"/>
      <c r="G281" s="153"/>
      <c r="H281" s="153"/>
    </row>
    <row r="282" spans="1:8">
      <c r="A282" s="377" t="s">
        <v>1044</v>
      </c>
      <c r="B282" s="382">
        <v>1</v>
      </c>
      <c r="D282" s="153"/>
      <c r="E282" s="153"/>
      <c r="F282" s="153"/>
      <c r="G282" s="153"/>
      <c r="H282" s="153"/>
    </row>
    <row r="283" spans="1:8">
      <c r="A283" s="377" t="s">
        <v>1057</v>
      </c>
      <c r="B283" s="382">
        <v>1</v>
      </c>
      <c r="D283" s="153"/>
      <c r="E283" s="153"/>
      <c r="F283" s="153"/>
      <c r="G283" s="153"/>
      <c r="H283" s="153"/>
    </row>
    <row r="284" spans="1:8">
      <c r="A284" s="377" t="s">
        <v>1063</v>
      </c>
      <c r="B284" s="382">
        <v>1</v>
      </c>
      <c r="D284" s="153"/>
      <c r="E284" s="153"/>
      <c r="F284" s="153"/>
      <c r="G284" s="153"/>
      <c r="H284" s="153"/>
    </row>
    <row r="285" spans="1:8">
      <c r="A285" s="377" t="s">
        <v>1048</v>
      </c>
      <c r="B285" s="382">
        <v>1</v>
      </c>
      <c r="D285" s="153"/>
      <c r="E285" s="153"/>
      <c r="F285" s="153"/>
      <c r="G285" s="153"/>
      <c r="H285" s="153"/>
    </row>
    <row r="286" spans="1:8">
      <c r="A286" s="377" t="s">
        <v>859</v>
      </c>
      <c r="B286" s="382">
        <v>1</v>
      </c>
      <c r="D286" s="153"/>
      <c r="E286" s="153"/>
      <c r="F286" s="153"/>
      <c r="G286" s="153"/>
      <c r="H286" s="153"/>
    </row>
    <row r="287" spans="1:8">
      <c r="A287" s="377" t="s">
        <v>883</v>
      </c>
      <c r="B287" s="382">
        <v>1</v>
      </c>
      <c r="D287" s="153"/>
      <c r="E287" s="153"/>
      <c r="F287" s="153"/>
      <c r="G287" s="153"/>
      <c r="H287" s="153"/>
    </row>
    <row r="288" spans="1:8">
      <c r="A288" s="377" t="s">
        <v>885</v>
      </c>
      <c r="B288" s="382">
        <v>1</v>
      </c>
      <c r="D288" s="153"/>
      <c r="E288" s="153"/>
      <c r="F288" s="153"/>
      <c r="G288" s="153"/>
      <c r="H288" s="153"/>
    </row>
    <row r="289" spans="1:8">
      <c r="A289" s="377" t="s">
        <v>456</v>
      </c>
      <c r="B289" s="382">
        <v>1</v>
      </c>
      <c r="D289" s="153"/>
      <c r="E289" s="153"/>
      <c r="F289" s="153"/>
      <c r="G289" s="153"/>
      <c r="H289" s="153"/>
    </row>
    <row r="290" spans="1:8">
      <c r="A290" s="377" t="s">
        <v>466</v>
      </c>
      <c r="B290" s="382">
        <v>1</v>
      </c>
      <c r="D290" s="153"/>
      <c r="E290" s="153"/>
      <c r="F290" s="153"/>
      <c r="G290" s="153"/>
      <c r="H290" s="153"/>
    </row>
    <row r="291" spans="1:8">
      <c r="A291" s="377" t="s">
        <v>470</v>
      </c>
      <c r="B291" s="382">
        <v>1</v>
      </c>
      <c r="D291" s="153"/>
      <c r="E291" s="153"/>
      <c r="F291" s="153"/>
      <c r="G291" s="153"/>
      <c r="H291" s="153"/>
    </row>
    <row r="292" spans="1:8">
      <c r="A292" s="377" t="s">
        <v>462</v>
      </c>
      <c r="B292" s="382">
        <v>1</v>
      </c>
      <c r="D292" s="153"/>
      <c r="E292" s="153"/>
      <c r="F292" s="153"/>
      <c r="G292" s="153"/>
      <c r="H292" s="153"/>
    </row>
    <row r="293" spans="1:8">
      <c r="A293" s="377" t="s">
        <v>945</v>
      </c>
      <c r="B293" s="382">
        <v>1</v>
      </c>
      <c r="D293" s="153"/>
      <c r="E293" s="153"/>
      <c r="F293" s="153"/>
      <c r="G293" s="153"/>
      <c r="H293" s="153"/>
    </row>
    <row r="294" spans="1:8">
      <c r="A294" s="377" t="s">
        <v>952</v>
      </c>
      <c r="B294" s="382">
        <v>1</v>
      </c>
      <c r="D294" s="153"/>
      <c r="E294" s="153"/>
      <c r="F294" s="153"/>
      <c r="G294" s="153"/>
      <c r="H294" s="153"/>
    </row>
    <row r="295" spans="1:8">
      <c r="A295" s="377" t="s">
        <v>958</v>
      </c>
      <c r="B295" s="382">
        <v>1</v>
      </c>
      <c r="D295" s="153"/>
      <c r="E295" s="153"/>
      <c r="F295" s="153"/>
      <c r="G295" s="153"/>
      <c r="H295" s="153"/>
    </row>
    <row r="296" spans="1:8">
      <c r="A296" s="377" t="s">
        <v>960</v>
      </c>
      <c r="B296" s="382">
        <v>1</v>
      </c>
      <c r="D296" s="153"/>
      <c r="E296" s="153"/>
      <c r="F296" s="153"/>
      <c r="G296" s="153"/>
      <c r="H296" s="153"/>
    </row>
    <row r="297" spans="1:8">
      <c r="A297" s="377" t="s">
        <v>965</v>
      </c>
      <c r="B297" s="382">
        <v>1</v>
      </c>
      <c r="D297" s="153"/>
      <c r="E297" s="153"/>
      <c r="F297" s="153"/>
      <c r="G297" s="153"/>
      <c r="H297" s="153"/>
    </row>
    <row r="298" spans="1:8">
      <c r="A298" s="377" t="s">
        <v>967</v>
      </c>
      <c r="B298" s="382">
        <v>1</v>
      </c>
      <c r="D298" s="153"/>
      <c r="E298" s="153"/>
      <c r="F298" s="153"/>
      <c r="G298" s="153"/>
      <c r="H298" s="153"/>
    </row>
    <row r="299" spans="1:8">
      <c r="A299" s="377" t="s">
        <v>978</v>
      </c>
      <c r="B299" s="382">
        <v>1</v>
      </c>
      <c r="D299" s="153"/>
      <c r="E299" s="153"/>
      <c r="F299" s="153"/>
      <c r="G299" s="153"/>
      <c r="H299" s="153"/>
    </row>
    <row r="300" spans="1:8">
      <c r="A300" s="377" t="s">
        <v>971</v>
      </c>
      <c r="B300" s="382">
        <v>1</v>
      </c>
      <c r="D300" s="153"/>
      <c r="E300" s="153"/>
      <c r="F300" s="153"/>
      <c r="G300" s="153"/>
      <c r="H300" s="153"/>
    </row>
    <row r="301" spans="1:8">
      <c r="A301" s="377" t="s">
        <v>993</v>
      </c>
      <c r="B301" s="382">
        <v>1</v>
      </c>
      <c r="D301" s="153"/>
      <c r="E301" s="153"/>
      <c r="F301" s="153"/>
      <c r="G301" s="153"/>
      <c r="H301" s="153"/>
    </row>
    <row r="302" spans="1:8">
      <c r="A302" s="377" t="s">
        <v>989</v>
      </c>
      <c r="B302" s="382">
        <v>1</v>
      </c>
      <c r="D302" s="153"/>
      <c r="E302" s="153"/>
      <c r="F302" s="153"/>
      <c r="G302" s="153"/>
      <c r="H302" s="153"/>
    </row>
    <row r="303" spans="1:8">
      <c r="A303" s="377" t="s">
        <v>1001</v>
      </c>
      <c r="B303" s="382">
        <v>1</v>
      </c>
      <c r="D303" s="153"/>
      <c r="E303" s="153"/>
      <c r="F303" s="153"/>
      <c r="G303" s="153"/>
      <c r="H303" s="153"/>
    </row>
    <row r="304" spans="1:8">
      <c r="A304" s="377" t="s">
        <v>997</v>
      </c>
      <c r="B304" s="382">
        <v>1</v>
      </c>
      <c r="D304" s="153"/>
      <c r="E304" s="153"/>
      <c r="F304" s="153"/>
      <c r="G304" s="153"/>
      <c r="H304" s="153"/>
    </row>
    <row r="305" spans="1:8">
      <c r="A305" s="377" t="s">
        <v>1007</v>
      </c>
      <c r="B305" s="382">
        <v>1</v>
      </c>
      <c r="D305" s="153"/>
      <c r="E305" s="153"/>
      <c r="F305" s="153"/>
      <c r="G305" s="153"/>
      <c r="H305" s="153"/>
    </row>
    <row r="306" spans="1:8">
      <c r="A306" s="377" t="s">
        <v>1052</v>
      </c>
      <c r="B306" s="382">
        <v>1</v>
      </c>
      <c r="D306" s="153"/>
      <c r="E306" s="153"/>
      <c r="F306" s="153"/>
      <c r="G306" s="153"/>
      <c r="H306" s="153"/>
    </row>
    <row r="307" spans="1:8">
      <c r="A307" s="377" t="s">
        <v>1039</v>
      </c>
      <c r="B307" s="382">
        <v>1</v>
      </c>
      <c r="D307" s="153"/>
      <c r="E307" s="153"/>
      <c r="F307" s="153"/>
      <c r="G307" s="153"/>
      <c r="H307" s="153"/>
    </row>
    <row r="308" spans="1:8">
      <c r="A308" s="377" t="s">
        <v>1046</v>
      </c>
      <c r="B308" s="382">
        <v>1</v>
      </c>
      <c r="D308" s="153"/>
      <c r="E308" s="153"/>
      <c r="F308" s="153"/>
      <c r="G308" s="153"/>
      <c r="H308" s="153"/>
    </row>
    <row r="309" spans="1:8">
      <c r="A309" s="377" t="s">
        <v>1059</v>
      </c>
      <c r="B309" s="382">
        <v>1</v>
      </c>
      <c r="D309" s="153"/>
      <c r="E309" s="153"/>
      <c r="F309" s="153"/>
      <c r="G309" s="153"/>
      <c r="H309" s="153"/>
    </row>
    <row r="310" spans="1:8">
      <c r="A310" s="377" t="s">
        <v>1065</v>
      </c>
      <c r="B310" s="382">
        <v>1</v>
      </c>
      <c r="D310" s="153"/>
      <c r="E310" s="153"/>
      <c r="F310" s="153"/>
      <c r="G310" s="153"/>
      <c r="H310" s="153"/>
    </row>
    <row r="311" spans="1:8">
      <c r="A311" s="377" t="s">
        <v>1041</v>
      </c>
      <c r="B311" s="382">
        <v>1</v>
      </c>
      <c r="D311" s="153"/>
      <c r="E311" s="153"/>
      <c r="F311" s="153"/>
      <c r="G311" s="153"/>
      <c r="H311" s="153"/>
    </row>
    <row r="312" spans="1:8">
      <c r="A312" s="377" t="s">
        <v>1050</v>
      </c>
      <c r="B312" s="382">
        <v>1</v>
      </c>
      <c r="D312" s="153"/>
      <c r="E312" s="153"/>
      <c r="F312" s="153"/>
      <c r="G312" s="153"/>
      <c r="H312" s="153"/>
    </row>
    <row r="313" spans="1:8">
      <c r="A313" s="377" t="s">
        <v>1054</v>
      </c>
      <c r="B313" s="382">
        <v>1</v>
      </c>
      <c r="D313" s="153"/>
      <c r="E313" s="153"/>
      <c r="F313" s="153"/>
      <c r="G313" s="153"/>
      <c r="H313" s="153"/>
    </row>
    <row r="314" spans="1:8">
      <c r="A314" s="377" t="s">
        <v>1056</v>
      </c>
      <c r="B314" s="382">
        <v>1</v>
      </c>
      <c r="D314" s="153"/>
      <c r="E314" s="153"/>
      <c r="F314" s="153"/>
      <c r="G314" s="153"/>
      <c r="H314" s="153"/>
    </row>
    <row r="315" spans="1:8">
      <c r="A315" s="377" t="s">
        <v>1061</v>
      </c>
      <c r="B315" s="382">
        <v>1</v>
      </c>
      <c r="D315" s="153"/>
      <c r="E315" s="153"/>
      <c r="F315" s="153"/>
      <c r="G315" s="153"/>
      <c r="H315" s="153"/>
    </row>
    <row r="316" spans="1:8">
      <c r="A316" s="377" t="s">
        <v>865</v>
      </c>
      <c r="B316" s="382">
        <v>1</v>
      </c>
      <c r="D316" s="153"/>
      <c r="E316" s="153"/>
      <c r="F316" s="153"/>
      <c r="G316" s="153"/>
      <c r="H316" s="153"/>
    </row>
    <row r="317" spans="1:8">
      <c r="A317" s="377" t="s">
        <v>869</v>
      </c>
      <c r="B317" s="382">
        <v>1</v>
      </c>
      <c r="D317" s="153"/>
      <c r="E317" s="153"/>
      <c r="F317" s="153"/>
      <c r="G317" s="153"/>
      <c r="H317" s="153"/>
    </row>
    <row r="318" spans="1:8">
      <c r="A318" s="377" t="s">
        <v>873</v>
      </c>
      <c r="B318" s="382">
        <v>1</v>
      </c>
      <c r="D318" s="153"/>
      <c r="E318" s="153"/>
      <c r="F318" s="153"/>
      <c r="G318" s="153"/>
      <c r="H318" s="153"/>
    </row>
    <row r="319" spans="1:8">
      <c r="A319" s="377" t="s">
        <v>877</v>
      </c>
      <c r="B319" s="382">
        <v>1</v>
      </c>
      <c r="D319" s="153"/>
      <c r="E319" s="153"/>
      <c r="F319" s="153"/>
      <c r="G319" s="153"/>
      <c r="H319" s="153"/>
    </row>
    <row r="320" spans="1:8">
      <c r="A320" s="377" t="s">
        <v>881</v>
      </c>
      <c r="B320" s="382">
        <v>1</v>
      </c>
      <c r="D320" s="153"/>
      <c r="E320" s="153"/>
      <c r="F320" s="153"/>
      <c r="G320" s="153"/>
      <c r="H320" s="153"/>
    </row>
    <row r="321" spans="1:8">
      <c r="A321" s="377" t="s">
        <v>888</v>
      </c>
      <c r="B321" s="382">
        <v>1</v>
      </c>
      <c r="D321" s="153"/>
      <c r="E321" s="153"/>
      <c r="F321" s="153"/>
      <c r="G321" s="153"/>
      <c r="H321" s="153"/>
    </row>
    <row r="322" spans="1:8">
      <c r="A322" s="377" t="s">
        <v>458</v>
      </c>
      <c r="B322" s="382">
        <v>1</v>
      </c>
      <c r="D322" s="153"/>
      <c r="E322" s="153"/>
      <c r="F322" s="153"/>
      <c r="G322" s="153"/>
      <c r="H322" s="153"/>
    </row>
    <row r="323" spans="1:8">
      <c r="A323" s="377" t="s">
        <v>474</v>
      </c>
      <c r="B323" s="382">
        <v>1</v>
      </c>
      <c r="D323" s="153"/>
      <c r="E323" s="153"/>
      <c r="F323" s="153"/>
      <c r="G323" s="153"/>
      <c r="H323" s="153"/>
    </row>
    <row r="324" spans="1:8">
      <c r="A324" s="377" t="s">
        <v>483</v>
      </c>
      <c r="B324" s="382">
        <v>1</v>
      </c>
      <c r="D324" s="153"/>
      <c r="E324" s="153"/>
      <c r="F324" s="153"/>
      <c r="G324" s="153"/>
      <c r="H324" s="153"/>
    </row>
    <row r="325" spans="1:8">
      <c r="A325" s="377" t="s">
        <v>485</v>
      </c>
      <c r="B325" s="382">
        <v>1</v>
      </c>
      <c r="D325" s="153"/>
      <c r="E325" s="153"/>
      <c r="F325" s="153"/>
      <c r="G325" s="153"/>
      <c r="H325" s="153"/>
    </row>
    <row r="326" spans="1:8">
      <c r="A326" s="377" t="s">
        <v>450</v>
      </c>
      <c r="B326" s="382">
        <v>1</v>
      </c>
      <c r="D326" s="153"/>
      <c r="E326" s="153"/>
      <c r="F326" s="153"/>
      <c r="G326" s="153"/>
      <c r="H326" s="153"/>
    </row>
    <row r="327" spans="1:8">
      <c r="A327" s="377" t="s">
        <v>454</v>
      </c>
      <c r="B327" s="382">
        <v>1</v>
      </c>
      <c r="D327" s="153"/>
      <c r="E327" s="153"/>
      <c r="F327" s="153"/>
      <c r="G327" s="153"/>
      <c r="H327" s="153"/>
    </row>
    <row r="328" spans="1:8">
      <c r="A328" s="377" t="s">
        <v>487</v>
      </c>
      <c r="B328" s="382">
        <v>1</v>
      </c>
      <c r="D328" s="153"/>
      <c r="E328" s="153"/>
      <c r="F328" s="153"/>
      <c r="G328" s="153"/>
      <c r="H328" s="153"/>
    </row>
    <row r="329" spans="1:8">
      <c r="A329" s="377" t="s">
        <v>499</v>
      </c>
      <c r="B329" s="382">
        <v>1</v>
      </c>
      <c r="D329" s="153"/>
      <c r="E329" s="153"/>
      <c r="F329" s="153"/>
      <c r="G329" s="153"/>
      <c r="H329" s="153"/>
    </row>
    <row r="330" spans="1:8">
      <c r="A330" s="377" t="s">
        <v>501</v>
      </c>
      <c r="B330" s="382">
        <v>1</v>
      </c>
      <c r="D330" s="153"/>
      <c r="E330" s="153"/>
      <c r="F330" s="153"/>
      <c r="G330" s="153"/>
      <c r="H330" s="153"/>
    </row>
    <row r="331" spans="1:8">
      <c r="A331" s="377" t="s">
        <v>503</v>
      </c>
      <c r="B331" s="382">
        <v>1</v>
      </c>
      <c r="D331" s="153"/>
      <c r="E331" s="153"/>
      <c r="F331" s="153"/>
      <c r="G331" s="153"/>
      <c r="H331" s="153"/>
    </row>
    <row r="332" spans="1:8">
      <c r="A332" s="377" t="s">
        <v>497</v>
      </c>
      <c r="B332" s="382">
        <v>1</v>
      </c>
      <c r="D332" s="153"/>
      <c r="E332" s="153"/>
      <c r="F332" s="153"/>
      <c r="G332" s="153"/>
      <c r="H332" s="153"/>
    </row>
    <row r="333" spans="1:8">
      <c r="A333" s="377" t="s">
        <v>476</v>
      </c>
      <c r="B333" s="382">
        <v>1</v>
      </c>
      <c r="D333" s="153"/>
      <c r="E333" s="153"/>
      <c r="F333" s="153"/>
      <c r="G333" s="153"/>
      <c r="H333" s="153"/>
    </row>
    <row r="334" spans="1:8">
      <c r="A334" s="377" t="s">
        <v>931</v>
      </c>
      <c r="B334" s="382">
        <v>1</v>
      </c>
      <c r="D334" s="153"/>
      <c r="E334" s="153"/>
      <c r="F334" s="153"/>
      <c r="G334" s="153"/>
      <c r="H334" s="153"/>
    </row>
    <row r="335" spans="1:8">
      <c r="A335" s="377" t="s">
        <v>937</v>
      </c>
      <c r="B335" s="382">
        <v>1</v>
      </c>
      <c r="D335" s="153"/>
      <c r="E335" s="153"/>
      <c r="F335" s="153"/>
      <c r="G335" s="153"/>
      <c r="H335" s="153"/>
    </row>
    <row r="336" spans="1:8">
      <c r="A336" s="377" t="s">
        <v>935</v>
      </c>
      <c r="B336" s="382">
        <v>1</v>
      </c>
      <c r="D336" s="153"/>
      <c r="E336" s="153"/>
      <c r="F336" s="153"/>
      <c r="G336" s="153"/>
      <c r="H336" s="153"/>
    </row>
    <row r="337" spans="1:8">
      <c r="A337" s="377" t="s">
        <v>939</v>
      </c>
      <c r="B337" s="382">
        <v>1</v>
      </c>
      <c r="D337" s="153"/>
      <c r="E337" s="153"/>
      <c r="F337" s="153"/>
      <c r="G337" s="153"/>
      <c r="H337" s="153"/>
    </row>
    <row r="338" spans="1:8">
      <c r="A338" s="377" t="s">
        <v>941</v>
      </c>
      <c r="B338" s="382">
        <v>1</v>
      </c>
      <c r="D338" s="153"/>
      <c r="E338" s="153"/>
      <c r="F338" s="153"/>
      <c r="G338" s="153"/>
      <c r="H338" s="153"/>
    </row>
    <row r="339" spans="1:8">
      <c r="A339" s="377" t="s">
        <v>948</v>
      </c>
      <c r="B339" s="382">
        <v>1</v>
      </c>
      <c r="D339" s="153"/>
      <c r="E339" s="153"/>
      <c r="F339" s="153"/>
      <c r="G339" s="153"/>
      <c r="H339" s="153"/>
    </row>
    <row r="340" spans="1:8">
      <c r="A340" s="377" t="s">
        <v>954</v>
      </c>
      <c r="B340" s="382">
        <v>1</v>
      </c>
      <c r="D340" s="153"/>
      <c r="E340" s="153"/>
      <c r="F340" s="153"/>
      <c r="G340" s="153"/>
      <c r="H340" s="153"/>
    </row>
    <row r="341" spans="1:8">
      <c r="A341" s="377" t="s">
        <v>964</v>
      </c>
      <c r="B341" s="382">
        <v>1</v>
      </c>
      <c r="D341" s="153"/>
      <c r="E341" s="153"/>
      <c r="F341" s="153"/>
      <c r="G341" s="153"/>
      <c r="H341" s="153"/>
    </row>
    <row r="342" spans="1:8">
      <c r="A342" s="377" t="s">
        <v>969</v>
      </c>
      <c r="B342" s="382">
        <v>1</v>
      </c>
      <c r="D342" s="153"/>
      <c r="E342" s="153"/>
      <c r="F342" s="153"/>
      <c r="G342" s="153"/>
      <c r="H342" s="153"/>
    </row>
    <row r="343" spans="1:8">
      <c r="A343" s="377" t="s">
        <v>974</v>
      </c>
      <c r="B343" s="382">
        <v>1</v>
      </c>
      <c r="D343" s="153"/>
      <c r="E343" s="153"/>
      <c r="F343" s="153"/>
      <c r="G343" s="153"/>
      <c r="H343" s="153"/>
    </row>
    <row r="344" spans="1:8">
      <c r="A344" s="377" t="s">
        <v>1070</v>
      </c>
      <c r="B344" s="382">
        <v>1</v>
      </c>
      <c r="D344" s="153"/>
      <c r="E344" s="153"/>
      <c r="F344" s="153"/>
      <c r="G344" s="153"/>
      <c r="H344" s="153"/>
    </row>
    <row r="345" spans="1:8">
      <c r="A345" s="377" t="s">
        <v>1072</v>
      </c>
      <c r="B345" s="382">
        <v>1</v>
      </c>
      <c r="D345" s="153"/>
      <c r="E345" s="153"/>
      <c r="F345" s="153"/>
      <c r="G345" s="153"/>
      <c r="H345" s="153"/>
    </row>
    <row r="346" spans="1:8">
      <c r="A346" s="377" t="s">
        <v>1005</v>
      </c>
      <c r="B346" s="382">
        <v>1</v>
      </c>
      <c r="D346" s="153"/>
      <c r="E346" s="153"/>
      <c r="F346" s="153"/>
      <c r="G346" s="153"/>
      <c r="H346" s="153"/>
    </row>
    <row r="347" spans="1:8">
      <c r="A347" s="377" t="s">
        <v>861</v>
      </c>
      <c r="B347" s="382">
        <v>1</v>
      </c>
      <c r="D347" s="153"/>
      <c r="E347" s="153"/>
      <c r="F347" s="153"/>
      <c r="G347" s="153"/>
      <c r="H347" s="153"/>
    </row>
    <row r="348" spans="1:8">
      <c r="A348" s="377" t="s">
        <v>863</v>
      </c>
      <c r="B348" s="382">
        <v>1</v>
      </c>
      <c r="D348" s="153"/>
      <c r="E348" s="153"/>
      <c r="F348" s="153"/>
      <c r="G348" s="153"/>
      <c r="H348" s="153"/>
    </row>
    <row r="349" spans="1:8">
      <c r="A349" s="377" t="s">
        <v>867</v>
      </c>
      <c r="B349" s="382">
        <v>1</v>
      </c>
      <c r="D349" s="153"/>
      <c r="E349" s="153"/>
      <c r="F349" s="153"/>
      <c r="G349" s="153"/>
      <c r="H349" s="153"/>
    </row>
    <row r="350" spans="1:8">
      <c r="A350" s="377" t="s">
        <v>871</v>
      </c>
      <c r="B350" s="382">
        <v>1</v>
      </c>
      <c r="D350" s="153"/>
      <c r="E350" s="153"/>
      <c r="F350" s="153"/>
      <c r="G350" s="153"/>
      <c r="H350" s="153"/>
    </row>
    <row r="351" spans="1:8">
      <c r="A351" s="377" t="s">
        <v>875</v>
      </c>
      <c r="B351" s="382">
        <v>1</v>
      </c>
      <c r="D351" s="153"/>
      <c r="E351" s="153"/>
      <c r="F351" s="153"/>
      <c r="G351" s="153"/>
      <c r="H351" s="153"/>
    </row>
    <row r="352" spans="1:8">
      <c r="A352" s="377" t="s">
        <v>879</v>
      </c>
      <c r="B352" s="382">
        <v>1</v>
      </c>
      <c r="D352" s="153"/>
      <c r="E352" s="153"/>
      <c r="F352" s="153"/>
      <c r="G352" s="153"/>
      <c r="H352" s="153"/>
    </row>
    <row r="353" spans="1:8">
      <c r="A353" s="377" t="s">
        <v>468</v>
      </c>
      <c r="B353" s="382">
        <v>1</v>
      </c>
      <c r="D353" s="153"/>
      <c r="E353" s="153"/>
      <c r="F353" s="153"/>
      <c r="G353" s="153"/>
      <c r="H353" s="153"/>
    </row>
    <row r="354" spans="1:8">
      <c r="A354" s="377" t="s">
        <v>479</v>
      </c>
      <c r="B354" s="382">
        <v>1</v>
      </c>
      <c r="D354" s="153"/>
      <c r="E354" s="153"/>
      <c r="F354" s="153"/>
      <c r="G354" s="153"/>
      <c r="H354" s="153"/>
    </row>
    <row r="355" spans="1:8">
      <c r="A355" s="377" t="s">
        <v>481</v>
      </c>
      <c r="B355" s="382">
        <v>1</v>
      </c>
      <c r="D355" s="153"/>
      <c r="E355" s="153"/>
      <c r="F355" s="153"/>
      <c r="G355" s="153"/>
      <c r="H355" s="153"/>
    </row>
    <row r="356" spans="1:8">
      <c r="A356" s="377" t="s">
        <v>489</v>
      </c>
      <c r="B356" s="382">
        <v>1</v>
      </c>
      <c r="D356" s="153"/>
      <c r="E356" s="153"/>
      <c r="F356" s="153"/>
      <c r="G356" s="153"/>
      <c r="H356" s="153"/>
    </row>
    <row r="357" spans="1:8">
      <c r="A357" s="377" t="s">
        <v>464</v>
      </c>
      <c r="B357" s="382">
        <v>1</v>
      </c>
      <c r="D357" s="153"/>
      <c r="E357" s="153"/>
      <c r="F357" s="153"/>
      <c r="G357" s="153"/>
      <c r="H357" s="153"/>
    </row>
    <row r="358" spans="1:8">
      <c r="A358" s="377" t="s">
        <v>491</v>
      </c>
      <c r="B358" s="382">
        <v>1</v>
      </c>
      <c r="D358" s="153"/>
      <c r="E358" s="153"/>
      <c r="F358" s="153"/>
      <c r="G358" s="153"/>
      <c r="H358" s="153"/>
    </row>
    <row r="359" spans="1:8">
      <c r="A359" s="377" t="s">
        <v>493</v>
      </c>
      <c r="B359" s="382">
        <v>1</v>
      </c>
      <c r="D359" s="153"/>
      <c r="E359" s="153"/>
      <c r="F359" s="153"/>
      <c r="G359" s="153"/>
      <c r="H359" s="153"/>
    </row>
    <row r="360" spans="1:8">
      <c r="A360" s="377" t="s">
        <v>495</v>
      </c>
      <c r="B360" s="382">
        <v>1</v>
      </c>
      <c r="D360" s="153"/>
      <c r="E360" s="153"/>
      <c r="F360" s="153"/>
      <c r="G360" s="153"/>
      <c r="H360" s="153"/>
    </row>
    <row r="361" spans="1:8">
      <c r="A361" s="377" t="s">
        <v>472</v>
      </c>
      <c r="B361" s="382">
        <v>1</v>
      </c>
      <c r="D361" s="153"/>
      <c r="E361" s="153"/>
      <c r="F361" s="153"/>
      <c r="G361" s="153"/>
      <c r="H361" s="153"/>
    </row>
    <row r="362" spans="1:8">
      <c r="A362" s="377" t="s">
        <v>460</v>
      </c>
      <c r="B362" s="382">
        <v>1</v>
      </c>
      <c r="D362" s="153"/>
      <c r="E362" s="153"/>
      <c r="F362" s="153"/>
      <c r="G362" s="153"/>
      <c r="H362" s="153"/>
    </row>
    <row r="363" spans="1:8">
      <c r="A363" s="377" t="s">
        <v>933</v>
      </c>
      <c r="B363" s="382">
        <v>1</v>
      </c>
      <c r="D363" s="153"/>
      <c r="E363" s="153"/>
      <c r="F363" s="153"/>
      <c r="G363" s="153"/>
      <c r="H363" s="153"/>
    </row>
    <row r="364" spans="1:8">
      <c r="A364" s="377" t="s">
        <v>347</v>
      </c>
      <c r="B364" s="382">
        <v>1</v>
      </c>
      <c r="D364" s="153"/>
      <c r="E364" s="153"/>
      <c r="F364" s="153"/>
      <c r="G364" s="153"/>
      <c r="H364" s="153"/>
    </row>
    <row r="365" spans="1:8">
      <c r="A365" s="377" t="s">
        <v>321</v>
      </c>
      <c r="B365" s="382">
        <v>1</v>
      </c>
      <c r="D365" s="153"/>
      <c r="E365" s="153"/>
      <c r="F365" s="153"/>
      <c r="G365" s="153"/>
      <c r="H365" s="153"/>
    </row>
    <row r="366" spans="1:8">
      <c r="A366" s="377" t="s">
        <v>2917</v>
      </c>
      <c r="B366" s="382">
        <v>1</v>
      </c>
      <c r="D366" s="153"/>
      <c r="E366" s="153"/>
      <c r="F366" s="153"/>
      <c r="G366" s="153"/>
      <c r="H366" s="153"/>
    </row>
    <row r="367" spans="1:8">
      <c r="A367" s="377" t="s">
        <v>514</v>
      </c>
      <c r="B367" s="382">
        <v>1</v>
      </c>
      <c r="D367" s="153"/>
      <c r="E367" s="153"/>
      <c r="F367" s="153"/>
      <c r="G367" s="153"/>
      <c r="H367" s="153"/>
    </row>
    <row r="368" spans="1:8">
      <c r="A368" s="377" t="s">
        <v>814</v>
      </c>
      <c r="B368" s="382">
        <v>1</v>
      </c>
      <c r="D368" s="153"/>
      <c r="E368" s="153"/>
      <c r="F368" s="153"/>
      <c r="G368" s="153"/>
      <c r="H368" s="153"/>
    </row>
    <row r="369" spans="1:8">
      <c r="A369" s="377" t="s">
        <v>816</v>
      </c>
      <c r="B369" s="382">
        <v>1</v>
      </c>
      <c r="D369" s="153"/>
      <c r="E369" s="153"/>
      <c r="F369" s="153"/>
      <c r="G369" s="153"/>
      <c r="H369" s="153"/>
    </row>
    <row r="370" spans="1:8">
      <c r="A370" s="377" t="s">
        <v>1093</v>
      </c>
      <c r="B370" s="382">
        <v>1</v>
      </c>
      <c r="D370" s="153"/>
      <c r="E370" s="153"/>
      <c r="F370" s="153"/>
      <c r="G370" s="153"/>
      <c r="H370" s="153"/>
    </row>
    <row r="371" spans="1:8">
      <c r="A371" s="377" t="s">
        <v>1074</v>
      </c>
      <c r="B371" s="382">
        <v>1</v>
      </c>
      <c r="D371" s="153"/>
      <c r="E371" s="153"/>
      <c r="F371" s="153"/>
      <c r="G371" s="153"/>
      <c r="H371" s="153"/>
    </row>
    <row r="372" spans="1:8">
      <c r="A372" s="377" t="s">
        <v>1082</v>
      </c>
      <c r="B372" s="382">
        <v>1</v>
      </c>
      <c r="D372" s="153"/>
      <c r="E372" s="153"/>
      <c r="F372" s="153"/>
      <c r="G372" s="153"/>
      <c r="H372" s="153"/>
    </row>
    <row r="373" spans="1:8">
      <c r="A373" s="377" t="s">
        <v>1099</v>
      </c>
      <c r="B373" s="382">
        <v>1</v>
      </c>
      <c r="D373" s="153"/>
      <c r="E373" s="153"/>
      <c r="F373" s="153"/>
      <c r="G373" s="153"/>
      <c r="H373" s="153"/>
    </row>
    <row r="374" spans="1:8">
      <c r="A374" s="377" t="s">
        <v>592</v>
      </c>
      <c r="B374" s="382">
        <v>1</v>
      </c>
      <c r="D374" s="153"/>
      <c r="E374" s="153"/>
      <c r="F374" s="153"/>
      <c r="G374" s="153"/>
      <c r="H374" s="153"/>
    </row>
    <row r="375" spans="1:8">
      <c r="A375" s="377" t="s">
        <v>522</v>
      </c>
      <c r="B375" s="382">
        <v>1</v>
      </c>
      <c r="D375" s="153"/>
      <c r="E375" s="153"/>
      <c r="F375" s="153"/>
      <c r="G375" s="153"/>
      <c r="H375" s="153"/>
    </row>
    <row r="376" spans="1:8">
      <c r="A376" s="377" t="s">
        <v>555</v>
      </c>
      <c r="B376" s="382">
        <v>1</v>
      </c>
      <c r="D376" s="153"/>
      <c r="E376" s="153"/>
      <c r="F376" s="153"/>
      <c r="G376" s="153"/>
      <c r="H376" s="153"/>
    </row>
    <row r="377" spans="1:8">
      <c r="A377" s="377" t="s">
        <v>537</v>
      </c>
      <c r="B377" s="382">
        <v>1</v>
      </c>
      <c r="D377" s="153"/>
      <c r="E377" s="153"/>
      <c r="F377" s="153"/>
      <c r="G377" s="153"/>
      <c r="H377" s="153"/>
    </row>
    <row r="378" spans="1:8">
      <c r="A378" s="377" t="s">
        <v>518</v>
      </c>
      <c r="B378" s="382">
        <v>1</v>
      </c>
      <c r="D378" s="153"/>
      <c r="E378" s="153"/>
      <c r="F378" s="153"/>
      <c r="G378" s="153"/>
      <c r="H378" s="153"/>
    </row>
    <row r="379" spans="1:8">
      <c r="A379" s="377" t="s">
        <v>564</v>
      </c>
      <c r="B379" s="382">
        <v>1</v>
      </c>
      <c r="D379" s="153"/>
      <c r="E379" s="153"/>
      <c r="F379" s="153"/>
      <c r="G379" s="153"/>
      <c r="H379" s="153"/>
    </row>
    <row r="380" spans="1:8">
      <c r="A380" s="377" t="s">
        <v>569</v>
      </c>
      <c r="B380" s="382">
        <v>1</v>
      </c>
      <c r="D380" s="153"/>
      <c r="E380" s="153"/>
      <c r="F380" s="153"/>
      <c r="G380" s="153"/>
      <c r="H380" s="153"/>
    </row>
    <row r="381" spans="1:8">
      <c r="A381" s="377" t="s">
        <v>544</v>
      </c>
      <c r="B381" s="382">
        <v>1</v>
      </c>
      <c r="D381" s="153"/>
      <c r="E381" s="153"/>
      <c r="F381" s="153"/>
      <c r="G381" s="153"/>
      <c r="H381" s="153"/>
    </row>
    <row r="382" spans="1:8">
      <c r="A382" s="377" t="s">
        <v>1078</v>
      </c>
      <c r="B382" s="382">
        <v>1</v>
      </c>
      <c r="D382" s="153"/>
      <c r="E382" s="153"/>
      <c r="F382" s="153"/>
      <c r="G382" s="153"/>
      <c r="H382" s="153"/>
    </row>
    <row r="383" spans="1:8">
      <c r="A383" s="377" t="s">
        <v>2927</v>
      </c>
      <c r="B383" s="382">
        <v>1</v>
      </c>
      <c r="D383" s="153"/>
      <c r="E383" s="153"/>
      <c r="F383" s="153"/>
      <c r="G383" s="153"/>
      <c r="H383" s="153"/>
    </row>
    <row r="384" spans="1:8">
      <c r="A384" s="377" t="s">
        <v>206</v>
      </c>
      <c r="B384" s="382">
        <v>1</v>
      </c>
      <c r="D384" s="153"/>
      <c r="E384" s="153"/>
      <c r="F384" s="153"/>
      <c r="G384" s="153"/>
      <c r="H384" s="153"/>
    </row>
    <row r="385" spans="1:8">
      <c r="A385" s="377" t="s">
        <v>575</v>
      </c>
      <c r="B385" s="382">
        <v>1</v>
      </c>
      <c r="D385" s="153"/>
      <c r="E385" s="153"/>
      <c r="F385" s="153"/>
      <c r="G385" s="153"/>
      <c r="H385" s="153"/>
    </row>
    <row r="386" spans="1:8">
      <c r="A386" s="377" t="s">
        <v>1088</v>
      </c>
      <c r="B386" s="382">
        <v>1</v>
      </c>
      <c r="D386" s="153"/>
      <c r="E386" s="153"/>
      <c r="F386" s="153"/>
      <c r="G386" s="153"/>
      <c r="H386" s="153"/>
    </row>
    <row r="387" spans="1:8">
      <c r="A387" s="377" t="s">
        <v>580</v>
      </c>
      <c r="B387" s="382">
        <v>1</v>
      </c>
      <c r="D387" s="153"/>
      <c r="E387" s="153"/>
      <c r="F387" s="153"/>
      <c r="G387" s="153"/>
      <c r="H387" s="153"/>
    </row>
    <row r="388" spans="1:8">
      <c r="A388" s="377" t="s">
        <v>560</v>
      </c>
      <c r="B388" s="382">
        <v>1</v>
      </c>
      <c r="D388" s="153"/>
      <c r="E388" s="153"/>
      <c r="F388" s="153"/>
      <c r="G388" s="153"/>
      <c r="H388" s="153"/>
    </row>
    <row r="389" spans="1:8">
      <c r="A389" s="377" t="s">
        <v>550</v>
      </c>
      <c r="B389" s="382">
        <v>1</v>
      </c>
      <c r="D389" s="153"/>
      <c r="E389" s="153"/>
      <c r="F389" s="153"/>
      <c r="G389" s="153"/>
      <c r="H389" s="153"/>
    </row>
    <row r="390" spans="1:8">
      <c r="A390" s="377" t="s">
        <v>528</v>
      </c>
      <c r="B390" s="382">
        <v>1</v>
      </c>
      <c r="D390" s="153"/>
      <c r="E390" s="153"/>
      <c r="F390" s="153"/>
      <c r="G390" s="153"/>
      <c r="H390" s="153"/>
    </row>
    <row r="391" spans="1:8">
      <c r="A391" s="377" t="s">
        <v>533</v>
      </c>
      <c r="B391" s="382">
        <v>1</v>
      </c>
      <c r="D391" s="153"/>
      <c r="E391" s="153"/>
      <c r="F391" s="153"/>
      <c r="G391" s="153"/>
      <c r="H391" s="153"/>
    </row>
    <row r="392" spans="1:8">
      <c r="A392" s="377" t="s">
        <v>586</v>
      </c>
      <c r="B392" s="382">
        <v>1</v>
      </c>
      <c r="D392" s="153"/>
      <c r="E392" s="153"/>
      <c r="F392" s="153"/>
      <c r="G392" s="153"/>
      <c r="H392" s="153"/>
    </row>
    <row r="393" spans="1:8">
      <c r="A393" s="377" t="s">
        <v>1017</v>
      </c>
      <c r="B393" s="382">
        <v>1</v>
      </c>
      <c r="D393" s="153"/>
      <c r="E393" s="153"/>
      <c r="F393" s="153"/>
      <c r="G393" s="153"/>
      <c r="H393" s="153"/>
    </row>
    <row r="394" spans="1:8">
      <c r="A394" s="377" t="s">
        <v>981</v>
      </c>
      <c r="B394" s="382">
        <v>1</v>
      </c>
      <c r="D394" s="153"/>
      <c r="E394" s="153"/>
      <c r="F394" s="153"/>
      <c r="G394" s="153"/>
      <c r="H394" s="153"/>
    </row>
    <row r="395" spans="1:8">
      <c r="A395" s="377" t="s">
        <v>1009</v>
      </c>
      <c r="B395" s="382">
        <v>1</v>
      </c>
      <c r="D395" s="153"/>
      <c r="E395" s="153"/>
      <c r="F395" s="153"/>
      <c r="G395" s="153"/>
      <c r="H395" s="153"/>
    </row>
    <row r="396" spans="1:8">
      <c r="A396" s="377" t="s">
        <v>505</v>
      </c>
      <c r="B396" s="382">
        <v>1</v>
      </c>
      <c r="D396" s="153"/>
      <c r="E396" s="153"/>
      <c r="F396" s="153"/>
      <c r="G396" s="153"/>
      <c r="H396" s="153"/>
    </row>
    <row r="397" spans="1:8">
      <c r="A397" s="377" t="s">
        <v>512</v>
      </c>
      <c r="B397" s="382">
        <v>1</v>
      </c>
      <c r="D397" s="153"/>
      <c r="E397" s="153"/>
      <c r="F397" s="153"/>
      <c r="G397" s="153"/>
      <c r="H397" s="153"/>
    </row>
    <row r="398" spans="1:8">
      <c r="A398" s="377" t="s">
        <v>1021</v>
      </c>
      <c r="B398" s="382">
        <v>1</v>
      </c>
      <c r="D398" s="153"/>
      <c r="E398" s="153"/>
      <c r="F398" s="153"/>
      <c r="G398" s="153"/>
      <c r="H398" s="153"/>
    </row>
    <row r="399" spans="1:8">
      <c r="A399" s="377" t="s">
        <v>2919</v>
      </c>
      <c r="B399" s="382">
        <v>1</v>
      </c>
      <c r="D399" s="153"/>
      <c r="E399" s="153"/>
      <c r="F399" s="153"/>
      <c r="G399" s="153"/>
      <c r="H399" s="153"/>
    </row>
    <row r="400" spans="1:8">
      <c r="A400" s="377" t="s">
        <v>387</v>
      </c>
      <c r="B400" s="382">
        <v>1</v>
      </c>
      <c r="D400" s="153"/>
      <c r="E400" s="153"/>
      <c r="F400" s="153"/>
      <c r="G400" s="153"/>
      <c r="H400" s="153"/>
    </row>
    <row r="401" spans="1:8">
      <c r="A401" s="377" t="s">
        <v>773</v>
      </c>
      <c r="B401" s="382">
        <v>1</v>
      </c>
      <c r="D401" s="153"/>
      <c r="E401" s="153"/>
      <c r="F401" s="153"/>
      <c r="G401" s="153"/>
      <c r="H401" s="153"/>
    </row>
    <row r="402" spans="1:8">
      <c r="A402" s="377" t="s">
        <v>1086</v>
      </c>
      <c r="B402" s="382">
        <v>1</v>
      </c>
      <c r="D402" s="153"/>
      <c r="E402" s="153"/>
      <c r="F402" s="153"/>
      <c r="G402" s="153"/>
      <c r="H402" s="153"/>
    </row>
    <row r="403" spans="1:8">
      <c r="A403" s="377" t="s">
        <v>1097</v>
      </c>
      <c r="B403" s="382">
        <v>1</v>
      </c>
      <c r="D403" s="153"/>
      <c r="E403" s="153"/>
      <c r="F403" s="153"/>
      <c r="G403" s="153"/>
      <c r="H403" s="153"/>
    </row>
    <row r="404" spans="1:8">
      <c r="A404" s="377" t="s">
        <v>2935</v>
      </c>
      <c r="B404" s="382">
        <v>1</v>
      </c>
      <c r="D404" s="153"/>
      <c r="E404" s="153"/>
      <c r="F404" s="153"/>
      <c r="G404" s="153"/>
      <c r="H404" s="153"/>
    </row>
    <row r="405" spans="1:8">
      <c r="A405" s="377" t="s">
        <v>2936</v>
      </c>
      <c r="B405" s="382">
        <v>1</v>
      </c>
      <c r="D405" s="153"/>
      <c r="E405" s="153"/>
      <c r="F405" s="153"/>
      <c r="G405" s="153"/>
      <c r="H405" s="153"/>
    </row>
    <row r="406" spans="1:8">
      <c r="A406" s="377" t="s">
        <v>3255</v>
      </c>
      <c r="B406" s="382">
        <v>1</v>
      </c>
      <c r="D406" s="153"/>
      <c r="E406" s="153"/>
      <c r="F406" s="153"/>
      <c r="G406" s="153"/>
      <c r="H406" s="153"/>
    </row>
    <row r="407" spans="1:8">
      <c r="A407" s="377" t="s">
        <v>752</v>
      </c>
      <c r="B407" s="382">
        <v>1</v>
      </c>
      <c r="D407" s="153"/>
      <c r="E407" s="153"/>
      <c r="F407" s="153"/>
      <c r="G407" s="153"/>
      <c r="H407" s="153"/>
    </row>
    <row r="408" spans="1:8">
      <c r="A408" s="377" t="s">
        <v>324</v>
      </c>
      <c r="B408" s="382">
        <v>1</v>
      </c>
      <c r="D408" s="153"/>
      <c r="E408" s="153"/>
      <c r="F408" s="153"/>
      <c r="G408" s="153"/>
      <c r="H408" s="153"/>
    </row>
    <row r="409" spans="1:8">
      <c r="A409" s="377" t="s">
        <v>2918</v>
      </c>
      <c r="B409" s="382">
        <v>1</v>
      </c>
      <c r="D409" s="153"/>
      <c r="E409" s="153"/>
      <c r="F409" s="153"/>
      <c r="G409" s="153"/>
      <c r="H409" s="153"/>
    </row>
    <row r="410" spans="1:8">
      <c r="A410" s="377" t="s">
        <v>818</v>
      </c>
      <c r="B410" s="382">
        <v>1</v>
      </c>
      <c r="D410" s="153"/>
      <c r="E410" s="153"/>
      <c r="F410" s="153"/>
      <c r="G410" s="153"/>
      <c r="H410" s="153"/>
    </row>
    <row r="411" spans="1:8">
      <c r="A411" s="377" t="s">
        <v>820</v>
      </c>
      <c r="B411" s="382">
        <v>1</v>
      </c>
      <c r="D411" s="153"/>
      <c r="E411" s="153"/>
      <c r="F411" s="153"/>
      <c r="G411" s="153"/>
      <c r="H411" s="153"/>
    </row>
    <row r="412" spans="1:8">
      <c r="A412" s="377" t="s">
        <v>516</v>
      </c>
      <c r="B412" s="382">
        <v>1</v>
      </c>
      <c r="D412" s="153"/>
      <c r="E412" s="153"/>
      <c r="F412" s="153"/>
      <c r="G412" s="153"/>
      <c r="H412" s="153"/>
    </row>
    <row r="413" spans="1:8">
      <c r="A413" s="377" t="s">
        <v>1095</v>
      </c>
      <c r="B413" s="382">
        <v>1</v>
      </c>
      <c r="D413" s="153"/>
      <c r="E413" s="153"/>
      <c r="F413" s="153"/>
      <c r="G413" s="153"/>
      <c r="H413" s="153"/>
    </row>
    <row r="414" spans="1:8">
      <c r="A414" s="377" t="s">
        <v>1076</v>
      </c>
      <c r="B414" s="382">
        <v>1</v>
      </c>
      <c r="D414" s="153"/>
      <c r="E414" s="153"/>
      <c r="F414" s="153"/>
      <c r="G414" s="153"/>
      <c r="H414" s="153"/>
    </row>
    <row r="415" spans="1:8">
      <c r="A415" s="377" t="s">
        <v>1084</v>
      </c>
      <c r="B415" s="382">
        <v>1</v>
      </c>
      <c r="D415" s="153"/>
      <c r="E415" s="153"/>
      <c r="F415" s="153"/>
      <c r="G415" s="153"/>
      <c r="H415" s="153"/>
    </row>
    <row r="416" spans="1:8">
      <c r="A416" s="377" t="s">
        <v>1025</v>
      </c>
      <c r="B416" s="382">
        <v>1</v>
      </c>
      <c r="D416" s="153"/>
      <c r="E416" s="153"/>
      <c r="F416" s="153"/>
      <c r="G416" s="153"/>
      <c r="H416" s="153"/>
    </row>
    <row r="417" spans="1:8">
      <c r="A417" s="377" t="s">
        <v>594</v>
      </c>
      <c r="B417" s="382">
        <v>1</v>
      </c>
      <c r="D417" s="153"/>
      <c r="E417" s="153"/>
      <c r="F417" s="153"/>
      <c r="G417" s="153"/>
      <c r="H417" s="153"/>
    </row>
    <row r="418" spans="1:8">
      <c r="A418" s="377" t="s">
        <v>1027</v>
      </c>
      <c r="B418" s="382">
        <v>1</v>
      </c>
      <c r="D418" s="153"/>
      <c r="E418" s="153"/>
      <c r="F418" s="153"/>
      <c r="G418" s="153"/>
      <c r="H418" s="153"/>
    </row>
    <row r="419" spans="1:8">
      <c r="A419" s="377" t="s">
        <v>1030</v>
      </c>
      <c r="B419" s="382">
        <v>1</v>
      </c>
      <c r="D419" s="153"/>
      <c r="E419" s="153"/>
      <c r="F419" s="153"/>
      <c r="G419" s="153"/>
      <c r="H419" s="153"/>
    </row>
    <row r="420" spans="1:8">
      <c r="A420" s="377" t="s">
        <v>1033</v>
      </c>
      <c r="B420" s="382">
        <v>1</v>
      </c>
      <c r="D420" s="153"/>
      <c r="E420" s="153"/>
      <c r="F420" s="153"/>
      <c r="G420" s="153"/>
      <c r="H420" s="153"/>
    </row>
    <row r="421" spans="1:8">
      <c r="A421" s="377" t="s">
        <v>1035</v>
      </c>
      <c r="B421" s="382">
        <v>1</v>
      </c>
      <c r="D421" s="153"/>
      <c r="E421" s="153"/>
      <c r="F421" s="153"/>
      <c r="G421" s="153"/>
      <c r="H421" s="153"/>
    </row>
    <row r="422" spans="1:8">
      <c r="A422" s="377" t="s">
        <v>526</v>
      </c>
      <c r="B422" s="382">
        <v>1</v>
      </c>
      <c r="D422" s="153"/>
      <c r="E422" s="153"/>
      <c r="F422" s="153"/>
      <c r="G422" s="153"/>
      <c r="H422" s="153"/>
    </row>
    <row r="423" spans="1:8">
      <c r="A423" s="377" t="s">
        <v>559</v>
      </c>
      <c r="B423" s="382">
        <v>1</v>
      </c>
      <c r="D423" s="153"/>
      <c r="E423" s="153"/>
      <c r="F423" s="153"/>
      <c r="G423" s="153"/>
      <c r="H423" s="153"/>
    </row>
    <row r="424" spans="1:8">
      <c r="A424" s="377" t="s">
        <v>542</v>
      </c>
      <c r="B424" s="382">
        <v>1</v>
      </c>
      <c r="D424" s="153"/>
      <c r="E424" s="153"/>
      <c r="F424" s="153"/>
      <c r="G424" s="153"/>
      <c r="H424" s="153"/>
    </row>
    <row r="425" spans="1:8">
      <c r="A425" s="377" t="s">
        <v>520</v>
      </c>
      <c r="B425" s="382">
        <v>1</v>
      </c>
      <c r="D425" s="153"/>
      <c r="E425" s="153"/>
      <c r="F425" s="153"/>
      <c r="G425" s="153"/>
      <c r="H425" s="153"/>
    </row>
    <row r="426" spans="1:8">
      <c r="A426" s="377" t="s">
        <v>568</v>
      </c>
      <c r="B426" s="382">
        <v>1</v>
      </c>
      <c r="D426" s="153"/>
      <c r="E426" s="153"/>
      <c r="F426" s="153"/>
      <c r="G426" s="153"/>
      <c r="H426" s="153"/>
    </row>
    <row r="427" spans="1:8">
      <c r="A427" s="377" t="s">
        <v>573</v>
      </c>
      <c r="B427" s="382">
        <v>1</v>
      </c>
      <c r="D427" s="153"/>
      <c r="E427" s="153"/>
      <c r="F427" s="153"/>
      <c r="G427" s="153"/>
      <c r="H427" s="153"/>
    </row>
    <row r="428" spans="1:8">
      <c r="A428" s="377" t="s">
        <v>548</v>
      </c>
      <c r="B428" s="382">
        <v>1</v>
      </c>
      <c r="D428" s="153"/>
      <c r="E428" s="153"/>
      <c r="F428" s="153"/>
      <c r="G428" s="153"/>
      <c r="H428" s="153"/>
    </row>
    <row r="429" spans="1:8">
      <c r="A429" s="377" t="s">
        <v>1080</v>
      </c>
      <c r="B429" s="382">
        <v>1</v>
      </c>
      <c r="D429" s="153"/>
      <c r="E429" s="153"/>
      <c r="F429" s="153"/>
      <c r="G429" s="153"/>
      <c r="H429" s="153"/>
    </row>
    <row r="430" spans="1:8">
      <c r="A430" s="377" t="s">
        <v>209</v>
      </c>
      <c r="B430" s="382">
        <v>1</v>
      </c>
      <c r="D430" s="153"/>
      <c r="E430" s="153"/>
      <c r="F430" s="153"/>
      <c r="G430" s="153"/>
      <c r="H430" s="153"/>
    </row>
    <row r="431" spans="1:8">
      <c r="A431" s="377" t="s">
        <v>579</v>
      </c>
      <c r="B431" s="382">
        <v>1</v>
      </c>
      <c r="D431" s="153"/>
      <c r="E431" s="153"/>
      <c r="F431" s="153"/>
      <c r="G431" s="153"/>
      <c r="H431" s="153"/>
    </row>
    <row r="432" spans="1:8">
      <c r="A432" s="377" t="s">
        <v>1092</v>
      </c>
      <c r="B432" s="382">
        <v>1</v>
      </c>
      <c r="D432" s="153"/>
      <c r="E432" s="153"/>
      <c r="F432" s="153"/>
      <c r="G432" s="153"/>
      <c r="H432" s="153"/>
    </row>
    <row r="433" spans="1:8">
      <c r="A433" s="377" t="s">
        <v>584</v>
      </c>
      <c r="B433" s="382">
        <v>1</v>
      </c>
      <c r="D433" s="153"/>
      <c r="E433" s="153"/>
      <c r="F433" s="153"/>
      <c r="G433" s="153"/>
      <c r="H433" s="153"/>
    </row>
    <row r="434" spans="1:8">
      <c r="A434" s="377" t="s">
        <v>562</v>
      </c>
      <c r="B434" s="382">
        <v>1</v>
      </c>
      <c r="D434" s="153"/>
      <c r="E434" s="153"/>
      <c r="F434" s="153"/>
      <c r="G434" s="153"/>
      <c r="H434" s="153"/>
    </row>
    <row r="435" spans="1:8">
      <c r="A435" s="377" t="s">
        <v>554</v>
      </c>
      <c r="B435" s="382">
        <v>1</v>
      </c>
      <c r="D435" s="153"/>
      <c r="E435" s="153"/>
      <c r="F435" s="153"/>
      <c r="G435" s="153"/>
      <c r="H435" s="153"/>
    </row>
    <row r="436" spans="1:8">
      <c r="A436" s="377" t="s">
        <v>532</v>
      </c>
      <c r="B436" s="382">
        <v>1</v>
      </c>
      <c r="D436" s="153"/>
      <c r="E436" s="153"/>
      <c r="F436" s="153"/>
      <c r="G436" s="153"/>
      <c r="H436" s="153"/>
    </row>
    <row r="437" spans="1:8">
      <c r="A437" s="377" t="s">
        <v>535</v>
      </c>
      <c r="B437" s="382">
        <v>1</v>
      </c>
      <c r="D437" s="153"/>
      <c r="E437" s="153"/>
      <c r="F437" s="153"/>
      <c r="G437" s="153"/>
      <c r="H437" s="153"/>
    </row>
    <row r="438" spans="1:8">
      <c r="A438" s="377" t="s">
        <v>590</v>
      </c>
      <c r="B438" s="382">
        <v>1</v>
      </c>
      <c r="D438" s="153"/>
      <c r="E438" s="153"/>
      <c r="F438" s="153"/>
      <c r="G438" s="153"/>
      <c r="H438" s="153"/>
    </row>
    <row r="439" spans="1:8">
      <c r="A439" s="377" t="s">
        <v>1019</v>
      </c>
      <c r="B439" s="382">
        <v>1</v>
      </c>
      <c r="D439" s="153"/>
      <c r="E439" s="153"/>
      <c r="F439" s="153"/>
      <c r="G439" s="153"/>
      <c r="H439" s="153"/>
    </row>
    <row r="440" spans="1:8">
      <c r="A440" s="377" t="s">
        <v>986</v>
      </c>
      <c r="B440" s="382">
        <v>1</v>
      </c>
      <c r="D440" s="153"/>
      <c r="E440" s="153"/>
      <c r="F440" s="153"/>
      <c r="G440" s="153"/>
      <c r="H440" s="153"/>
    </row>
    <row r="441" spans="1:8">
      <c r="A441" s="377" t="s">
        <v>1013</v>
      </c>
      <c r="B441" s="382">
        <v>1</v>
      </c>
      <c r="D441" s="153"/>
      <c r="E441" s="153"/>
      <c r="F441" s="153"/>
      <c r="G441" s="153"/>
      <c r="H441" s="153"/>
    </row>
    <row r="442" spans="1:8">
      <c r="A442" s="377" t="s">
        <v>510</v>
      </c>
      <c r="B442" s="382">
        <v>1</v>
      </c>
      <c r="D442" s="153"/>
      <c r="E442" s="153"/>
      <c r="F442" s="153"/>
      <c r="G442" s="153"/>
      <c r="H442" s="153"/>
    </row>
    <row r="443" spans="1:8">
      <c r="A443" s="377" t="s">
        <v>1015</v>
      </c>
      <c r="B443" s="382">
        <v>1</v>
      </c>
      <c r="D443" s="153"/>
      <c r="E443" s="153"/>
      <c r="F443" s="153"/>
      <c r="G443" s="153"/>
      <c r="H443" s="153"/>
    </row>
    <row r="444" spans="1:8">
      <c r="A444" s="377" t="s">
        <v>1023</v>
      </c>
      <c r="B444" s="382">
        <v>1</v>
      </c>
      <c r="D444" s="153"/>
      <c r="E444" s="153"/>
      <c r="F444" s="153"/>
      <c r="G444" s="153"/>
      <c r="H444" s="153"/>
    </row>
    <row r="445" spans="1:8">
      <c r="A445" s="377" t="s">
        <v>3256</v>
      </c>
      <c r="B445" s="382">
        <v>1</v>
      </c>
      <c r="D445" s="153"/>
      <c r="E445" s="153"/>
      <c r="F445" s="153"/>
      <c r="G445" s="153"/>
      <c r="H445" s="153"/>
    </row>
    <row r="446" spans="1:8">
      <c r="A446" s="377" t="s">
        <v>3260</v>
      </c>
      <c r="B446" s="382"/>
      <c r="D446" s="153"/>
      <c r="E446" s="153"/>
      <c r="F446" s="153"/>
      <c r="G446" s="153"/>
      <c r="H446" s="153"/>
    </row>
    <row r="447" spans="1:8">
      <c r="A447" s="377" t="s">
        <v>3261</v>
      </c>
      <c r="B447" s="382"/>
      <c r="D447" s="153"/>
      <c r="E447" s="153"/>
      <c r="F447" s="153"/>
      <c r="G447" s="153"/>
      <c r="H447" s="153"/>
    </row>
    <row r="448" spans="1:8">
      <c r="A448" s="377" t="s">
        <v>3257</v>
      </c>
      <c r="B448" s="382">
        <v>1</v>
      </c>
      <c r="D448" s="153"/>
      <c r="E448" s="153"/>
      <c r="F448" s="153"/>
      <c r="G448" s="153"/>
      <c r="H448" s="153"/>
    </row>
    <row r="449" spans="1:8">
      <c r="A449" s="377" t="s">
        <v>756</v>
      </c>
      <c r="B449" s="382">
        <v>1</v>
      </c>
      <c r="D449" s="153"/>
      <c r="E449" s="153"/>
      <c r="F449" s="153"/>
      <c r="G449" s="153"/>
      <c r="H449" s="153"/>
    </row>
    <row r="450" spans="1:8">
      <c r="A450" s="377" t="s">
        <v>758</v>
      </c>
      <c r="B450" s="382">
        <v>1</v>
      </c>
      <c r="D450" s="153"/>
      <c r="E450" s="153"/>
      <c r="F450" s="153"/>
      <c r="G450" s="153"/>
      <c r="H450" s="153"/>
    </row>
    <row r="451" spans="1:8">
      <c r="A451" s="377" t="s">
        <v>760</v>
      </c>
      <c r="B451" s="382">
        <v>1</v>
      </c>
      <c r="D451" s="153"/>
      <c r="E451" s="153"/>
      <c r="F451" s="153"/>
      <c r="G451" s="153"/>
      <c r="H451" s="153"/>
    </row>
    <row r="452" spans="1:8">
      <c r="A452" s="377" t="s">
        <v>762</v>
      </c>
      <c r="B452" s="382">
        <v>1</v>
      </c>
      <c r="D452" s="153"/>
      <c r="E452" s="153"/>
      <c r="F452" s="153"/>
      <c r="G452" s="153"/>
      <c r="H452" s="153"/>
    </row>
    <row r="453" spans="1:8">
      <c r="A453" s="377" t="s">
        <v>764</v>
      </c>
      <c r="B453" s="382">
        <v>1</v>
      </c>
      <c r="D453" s="153"/>
      <c r="E453" s="153"/>
      <c r="F453" s="153"/>
      <c r="G453" s="153"/>
      <c r="H453" s="153"/>
    </row>
    <row r="454" spans="1:8">
      <c r="A454" s="377" t="s">
        <v>767</v>
      </c>
      <c r="B454" s="382">
        <v>1</v>
      </c>
      <c r="D454" s="153"/>
      <c r="E454" s="153"/>
      <c r="F454" s="153"/>
      <c r="G454" s="153"/>
      <c r="H454" s="153"/>
    </row>
    <row r="455" spans="1:8">
      <c r="A455" s="377" t="s">
        <v>769</v>
      </c>
      <c r="B455" s="382">
        <v>1</v>
      </c>
      <c r="D455" s="153"/>
      <c r="E455" s="153"/>
      <c r="F455" s="153"/>
      <c r="G455" s="153"/>
      <c r="H455" s="153"/>
    </row>
    <row r="456" spans="1:8">
      <c r="A456" s="377" t="s">
        <v>771</v>
      </c>
      <c r="B456" s="382">
        <v>1</v>
      </c>
      <c r="D456" s="153"/>
      <c r="E456" s="153"/>
      <c r="F456" s="153"/>
      <c r="G456" s="153"/>
      <c r="H456" s="153"/>
    </row>
    <row r="457" spans="1:8">
      <c r="A457" s="377" t="s">
        <v>1101</v>
      </c>
      <c r="B457" s="382">
        <v>1</v>
      </c>
      <c r="D457" s="153"/>
      <c r="E457" s="153"/>
      <c r="F457" s="153"/>
      <c r="G457" s="153"/>
      <c r="H457" s="153"/>
    </row>
    <row r="458" spans="1:8">
      <c r="A458" s="377" t="s">
        <v>2920</v>
      </c>
      <c r="B458" s="382">
        <v>1</v>
      </c>
      <c r="D458" s="153"/>
      <c r="E458" s="153"/>
      <c r="F458" s="153"/>
      <c r="G458" s="153"/>
      <c r="H458" s="153"/>
    </row>
    <row r="459" spans="1:8">
      <c r="A459" s="377" t="s">
        <v>2921</v>
      </c>
      <c r="B459" s="382">
        <v>1</v>
      </c>
      <c r="D459" s="153"/>
      <c r="E459" s="153"/>
      <c r="F459" s="153"/>
      <c r="G459" s="153"/>
      <c r="H459" s="153"/>
    </row>
    <row r="460" spans="1:8">
      <c r="A460" s="377" t="s">
        <v>2864</v>
      </c>
      <c r="B460" s="382">
        <v>1</v>
      </c>
      <c r="D460" s="153"/>
      <c r="E460" s="153"/>
      <c r="F460" s="153"/>
      <c r="G460" s="153"/>
      <c r="H460" s="153"/>
    </row>
    <row r="461" spans="1:8">
      <c r="A461" s="377" t="s">
        <v>3262</v>
      </c>
      <c r="B461" s="382"/>
      <c r="D461" s="153"/>
      <c r="E461" s="153"/>
      <c r="F461" s="153"/>
      <c r="G461" s="153"/>
      <c r="H461" s="153"/>
    </row>
    <row r="462" spans="1:8">
      <c r="A462" s="377" t="s">
        <v>750</v>
      </c>
      <c r="B462" s="382">
        <v>1</v>
      </c>
      <c r="D462" s="153"/>
      <c r="E462" s="153"/>
      <c r="F462" s="153"/>
      <c r="G462" s="153"/>
      <c r="H462" s="153"/>
    </row>
    <row r="463" spans="1:8">
      <c r="A463" s="377" t="s">
        <v>739</v>
      </c>
      <c r="B463" s="382">
        <v>1</v>
      </c>
      <c r="D463" s="153"/>
      <c r="E463" s="153"/>
      <c r="F463" s="153"/>
      <c r="G463" s="153"/>
      <c r="H463" s="153"/>
    </row>
    <row r="464" spans="1:8">
      <c r="A464" s="377" t="s">
        <v>741</v>
      </c>
      <c r="B464" s="382">
        <v>1</v>
      </c>
      <c r="D464" s="153"/>
      <c r="E464" s="153"/>
      <c r="F464" s="153"/>
      <c r="G464" s="153"/>
      <c r="H464" s="153"/>
    </row>
    <row r="465" spans="1:8">
      <c r="A465" s="377" t="s">
        <v>296</v>
      </c>
      <c r="B465" s="382">
        <v>1</v>
      </c>
      <c r="D465" s="153"/>
      <c r="E465" s="153"/>
      <c r="F465" s="153"/>
      <c r="G465" s="153"/>
      <c r="H465" s="153"/>
    </row>
    <row r="466" spans="1:8">
      <c r="A466" s="377" t="s">
        <v>3263</v>
      </c>
      <c r="B466" s="382">
        <v>1</v>
      </c>
      <c r="D466" s="153"/>
      <c r="E466" s="153"/>
      <c r="F466" s="153"/>
      <c r="G466" s="153"/>
      <c r="H466" s="153"/>
    </row>
    <row r="467" spans="1:8">
      <c r="A467" s="377" t="s">
        <v>1785</v>
      </c>
      <c r="B467" s="382">
        <v>1</v>
      </c>
      <c r="D467" s="153"/>
      <c r="E467" s="153"/>
      <c r="F467" s="153"/>
      <c r="G467" s="153"/>
      <c r="H467" s="153"/>
    </row>
    <row r="468" spans="1:8">
      <c r="A468" s="377" t="s">
        <v>1011</v>
      </c>
      <c r="B468" s="382">
        <v>1</v>
      </c>
      <c r="D468" s="153"/>
      <c r="E468" s="153"/>
      <c r="F468" s="153"/>
      <c r="G468" s="153"/>
      <c r="H468" s="153"/>
    </row>
    <row r="469" spans="1:8">
      <c r="A469" s="377" t="s">
        <v>1340</v>
      </c>
      <c r="B469" s="382">
        <v>1</v>
      </c>
      <c r="D469" s="153"/>
      <c r="E469" s="153"/>
      <c r="F469" s="153"/>
      <c r="G469" s="153"/>
      <c r="H469" s="153"/>
    </row>
    <row r="470" spans="1:8">
      <c r="A470" s="377" t="s">
        <v>3264</v>
      </c>
      <c r="B470" s="382">
        <v>1</v>
      </c>
      <c r="D470" s="153"/>
      <c r="E470" s="153"/>
      <c r="F470" s="153"/>
      <c r="G470" s="153"/>
      <c r="H470" s="153"/>
    </row>
    <row r="471" spans="1:8">
      <c r="A471" s="377" t="s">
        <v>3258</v>
      </c>
      <c r="B471" s="382">
        <v>1</v>
      </c>
      <c r="D471" s="153"/>
      <c r="E471" s="153"/>
      <c r="F471" s="153"/>
      <c r="G471" s="153"/>
      <c r="H471" s="153"/>
    </row>
    <row r="472" spans="1:8">
      <c r="A472" s="377" t="s">
        <v>1343</v>
      </c>
      <c r="B472" s="382">
        <v>1</v>
      </c>
      <c r="D472" s="153"/>
      <c r="E472" s="153"/>
      <c r="F472" s="153"/>
      <c r="G472" s="153"/>
      <c r="H472" s="153"/>
    </row>
    <row r="473" spans="1:8">
      <c r="A473" s="377" t="s">
        <v>1353</v>
      </c>
      <c r="B473" s="382">
        <v>1</v>
      </c>
      <c r="D473" s="153"/>
      <c r="E473" s="153"/>
      <c r="F473" s="153"/>
      <c r="G473" s="153"/>
      <c r="H473" s="153"/>
    </row>
    <row r="474" spans="1:8">
      <c r="A474" s="377" t="s">
        <v>1351</v>
      </c>
      <c r="B474" s="382">
        <v>1</v>
      </c>
      <c r="D474" s="153"/>
      <c r="E474" s="153"/>
      <c r="F474" s="153"/>
      <c r="G474" s="153"/>
      <c r="H474" s="153"/>
    </row>
    <row r="475" spans="1:8">
      <c r="A475" s="377" t="s">
        <v>1347</v>
      </c>
      <c r="B475" s="382">
        <v>1</v>
      </c>
      <c r="D475" s="153"/>
      <c r="E475" s="153"/>
      <c r="F475" s="153"/>
      <c r="G475" s="153"/>
      <c r="H475" s="153"/>
    </row>
    <row r="476" spans="1:8">
      <c r="A476" s="377" t="s">
        <v>1355</v>
      </c>
      <c r="B476" s="382">
        <v>1</v>
      </c>
      <c r="D476" s="153"/>
      <c r="E476" s="153"/>
      <c r="F476" s="153"/>
      <c r="G476" s="153"/>
      <c r="H476" s="153"/>
    </row>
    <row r="477" spans="1:8">
      <c r="A477" s="377" t="s">
        <v>1357</v>
      </c>
      <c r="B477" s="382">
        <v>1</v>
      </c>
      <c r="D477" s="153"/>
      <c r="E477" s="153"/>
      <c r="F477" s="153"/>
      <c r="G477" s="153"/>
      <c r="H477" s="153"/>
    </row>
    <row r="478" spans="1:8">
      <c r="A478" s="377" t="s">
        <v>1345</v>
      </c>
      <c r="B478" s="382">
        <v>1</v>
      </c>
      <c r="D478" s="153"/>
      <c r="E478" s="153"/>
      <c r="F478" s="153"/>
      <c r="G478" s="153"/>
      <c r="H478" s="153"/>
    </row>
    <row r="479" spans="1:8">
      <c r="A479" s="377" t="s">
        <v>1349</v>
      </c>
      <c r="B479" s="382">
        <v>1</v>
      </c>
      <c r="D479" s="153"/>
      <c r="E479" s="153"/>
      <c r="F479" s="153"/>
      <c r="G479" s="153"/>
      <c r="H479" s="153"/>
    </row>
    <row r="480" spans="1:8">
      <c r="A480" s="377" t="s">
        <v>3265</v>
      </c>
      <c r="B480" s="382">
        <v>1</v>
      </c>
      <c r="D480" s="153"/>
      <c r="E480" s="153"/>
      <c r="F480" s="153"/>
      <c r="G480" s="153"/>
      <c r="H480" s="153"/>
    </row>
    <row r="481" spans="1:8">
      <c r="A481" s="377" t="s">
        <v>3266</v>
      </c>
      <c r="B481" s="382">
        <v>1</v>
      </c>
      <c r="D481" s="153"/>
      <c r="E481" s="153"/>
      <c r="F481" s="153"/>
      <c r="G481" s="153"/>
      <c r="H481" s="153"/>
    </row>
    <row r="482" spans="1:8">
      <c r="A482" s="377" t="s">
        <v>1359</v>
      </c>
      <c r="B482" s="382">
        <v>1</v>
      </c>
      <c r="D482" s="153"/>
      <c r="E482" s="153"/>
      <c r="F482" s="153"/>
      <c r="G482" s="153"/>
      <c r="H482" s="153"/>
    </row>
    <row r="483" spans="1:8">
      <c r="A483" s="377" t="s">
        <v>1103</v>
      </c>
      <c r="B483" s="382">
        <v>1</v>
      </c>
      <c r="D483" s="153"/>
      <c r="E483" s="153"/>
      <c r="F483" s="153"/>
      <c r="G483" s="153"/>
      <c r="H483" s="153"/>
    </row>
    <row r="484" spans="1:8">
      <c r="A484" s="377" t="s">
        <v>1106</v>
      </c>
      <c r="B484" s="382">
        <v>1</v>
      </c>
      <c r="D484" s="153"/>
      <c r="E484" s="153"/>
      <c r="F484" s="153"/>
      <c r="G484" s="153"/>
      <c r="H484" s="153"/>
    </row>
    <row r="485" spans="1:8">
      <c r="A485" s="377" t="s">
        <v>1108</v>
      </c>
      <c r="B485" s="382">
        <v>1</v>
      </c>
      <c r="D485" s="153"/>
      <c r="E485" s="153"/>
      <c r="F485" s="153"/>
      <c r="G485" s="153"/>
      <c r="H485" s="153"/>
    </row>
    <row r="486" spans="1:8">
      <c r="A486" s="377" t="s">
        <v>1110</v>
      </c>
      <c r="B486" s="382">
        <v>1</v>
      </c>
      <c r="D486" s="153"/>
      <c r="E486" s="153"/>
      <c r="F486" s="153"/>
      <c r="G486" s="153"/>
      <c r="H486" s="153"/>
    </row>
    <row r="487" spans="1:8">
      <c r="A487" s="377" t="s">
        <v>1112</v>
      </c>
      <c r="B487" s="382">
        <v>1</v>
      </c>
      <c r="D487" s="153"/>
      <c r="E487" s="153"/>
      <c r="F487" s="153"/>
      <c r="G487" s="153"/>
      <c r="H487" s="153"/>
    </row>
    <row r="488" spans="1:8">
      <c r="A488" s="377" t="s">
        <v>1114</v>
      </c>
      <c r="B488" s="382">
        <v>1</v>
      </c>
      <c r="D488" s="153"/>
      <c r="E488" s="153"/>
      <c r="F488" s="153"/>
      <c r="G488" s="153"/>
      <c r="H488" s="153"/>
    </row>
    <row r="489" spans="1:8">
      <c r="A489" s="377" t="s">
        <v>1116</v>
      </c>
      <c r="B489" s="382">
        <v>1</v>
      </c>
      <c r="D489" s="153"/>
      <c r="E489" s="153"/>
      <c r="F489" s="153"/>
      <c r="G489" s="153"/>
      <c r="H489" s="153"/>
    </row>
    <row r="490" spans="1:8">
      <c r="A490" s="377" t="s">
        <v>1118</v>
      </c>
      <c r="B490" s="382">
        <v>1</v>
      </c>
      <c r="D490" s="153"/>
      <c r="E490" s="153"/>
      <c r="F490" s="153"/>
      <c r="G490" s="153"/>
      <c r="H490" s="153"/>
    </row>
    <row r="491" spans="1:8">
      <c r="A491" s="377" t="s">
        <v>1120</v>
      </c>
      <c r="B491" s="382">
        <v>1</v>
      </c>
      <c r="D491" s="153"/>
      <c r="E491" s="153"/>
      <c r="F491" s="153"/>
      <c r="G491" s="153"/>
      <c r="H491" s="153"/>
    </row>
    <row r="492" spans="1:8">
      <c r="A492" s="377" t="s">
        <v>1122</v>
      </c>
      <c r="B492" s="382">
        <v>1</v>
      </c>
      <c r="D492" s="153"/>
      <c r="E492" s="153"/>
      <c r="F492" s="153"/>
      <c r="G492" s="153"/>
      <c r="H492" s="153"/>
    </row>
    <row r="493" spans="1:8">
      <c r="A493" s="377" t="s">
        <v>1124</v>
      </c>
      <c r="B493" s="382">
        <v>1</v>
      </c>
      <c r="D493" s="153"/>
      <c r="E493" s="153"/>
      <c r="F493" s="153"/>
      <c r="G493" s="153"/>
      <c r="H493" s="153"/>
    </row>
    <row r="494" spans="1:8">
      <c r="A494" s="377" t="s">
        <v>1126</v>
      </c>
      <c r="B494" s="382">
        <v>1</v>
      </c>
      <c r="D494" s="153"/>
      <c r="E494" s="153"/>
      <c r="F494" s="153"/>
      <c r="G494" s="153"/>
      <c r="H494" s="153"/>
    </row>
    <row r="495" spans="1:8">
      <c r="A495" s="377" t="s">
        <v>1128</v>
      </c>
      <c r="B495" s="382">
        <v>1</v>
      </c>
      <c r="D495" s="153"/>
      <c r="E495" s="153"/>
      <c r="F495" s="153"/>
      <c r="G495" s="153"/>
      <c r="H495" s="153"/>
    </row>
    <row r="496" spans="1:8">
      <c r="A496" s="377" t="s">
        <v>1130</v>
      </c>
      <c r="B496" s="382">
        <v>1</v>
      </c>
      <c r="D496" s="153"/>
      <c r="E496" s="153"/>
      <c r="F496" s="153"/>
      <c r="G496" s="153"/>
      <c r="H496" s="153"/>
    </row>
    <row r="497" spans="1:8">
      <c r="A497" s="377" t="s">
        <v>1132</v>
      </c>
      <c r="B497" s="382">
        <v>1</v>
      </c>
      <c r="D497" s="153"/>
      <c r="E497" s="153"/>
      <c r="F497" s="153"/>
      <c r="G497" s="153"/>
      <c r="H497" s="153"/>
    </row>
    <row r="498" spans="1:8">
      <c r="A498" s="377" t="s">
        <v>1134</v>
      </c>
      <c r="B498" s="382">
        <v>1</v>
      </c>
      <c r="D498" s="153"/>
      <c r="E498" s="153"/>
      <c r="F498" s="153"/>
      <c r="G498" s="153"/>
      <c r="H498" s="153"/>
    </row>
    <row r="499" spans="1:8">
      <c r="A499" s="377" t="s">
        <v>1136</v>
      </c>
      <c r="B499" s="382">
        <v>1</v>
      </c>
      <c r="D499" s="153"/>
      <c r="E499" s="153"/>
      <c r="F499" s="153"/>
      <c r="G499" s="153"/>
      <c r="H499" s="153"/>
    </row>
    <row r="500" spans="1:8">
      <c r="A500" s="377" t="s">
        <v>1138</v>
      </c>
      <c r="B500" s="382">
        <v>1</v>
      </c>
      <c r="D500" s="153"/>
      <c r="E500" s="153"/>
      <c r="F500" s="153"/>
      <c r="G500" s="153"/>
      <c r="H500" s="153"/>
    </row>
    <row r="501" spans="1:8">
      <c r="A501" s="377" t="s">
        <v>1140</v>
      </c>
      <c r="B501" s="382">
        <v>1</v>
      </c>
      <c r="D501" s="153"/>
      <c r="E501" s="153"/>
      <c r="F501" s="153"/>
      <c r="G501" s="153"/>
      <c r="H501" s="153"/>
    </row>
    <row r="502" spans="1:8">
      <c r="A502" s="377" t="s">
        <v>1142</v>
      </c>
      <c r="B502" s="382">
        <v>1</v>
      </c>
      <c r="D502" s="153"/>
      <c r="E502" s="153"/>
      <c r="F502" s="153"/>
      <c r="G502" s="153"/>
      <c r="H502" s="153"/>
    </row>
    <row r="503" spans="1:8">
      <c r="A503" s="377" t="s">
        <v>1144</v>
      </c>
      <c r="B503" s="382">
        <v>1</v>
      </c>
      <c r="D503" s="153"/>
      <c r="E503" s="153"/>
      <c r="F503" s="153"/>
      <c r="G503" s="153"/>
      <c r="H503" s="153"/>
    </row>
    <row r="504" spans="1:8">
      <c r="A504" s="377" t="s">
        <v>1146</v>
      </c>
      <c r="B504" s="382">
        <v>1</v>
      </c>
      <c r="D504" s="153"/>
      <c r="E504" s="153"/>
      <c r="F504" s="153"/>
      <c r="G504" s="153"/>
      <c r="H504" s="153"/>
    </row>
    <row r="505" spans="1:8">
      <c r="A505" s="377" t="s">
        <v>1148</v>
      </c>
      <c r="B505" s="382">
        <v>1</v>
      </c>
      <c r="D505" s="153"/>
      <c r="E505" s="153"/>
      <c r="F505" s="153"/>
      <c r="G505" s="153"/>
      <c r="H505" s="153"/>
    </row>
    <row r="506" spans="1:8">
      <c r="A506" s="377" t="s">
        <v>1150</v>
      </c>
      <c r="B506" s="382">
        <v>1</v>
      </c>
      <c r="D506" s="153"/>
      <c r="E506" s="153"/>
      <c r="F506" s="153"/>
      <c r="G506" s="153"/>
      <c r="H506" s="153"/>
    </row>
    <row r="507" spans="1:8">
      <c r="A507" s="377" t="s">
        <v>1152</v>
      </c>
      <c r="B507" s="382">
        <v>1</v>
      </c>
      <c r="D507" s="153"/>
      <c r="E507" s="153"/>
      <c r="F507" s="153"/>
      <c r="G507" s="153"/>
      <c r="H507" s="153"/>
    </row>
    <row r="508" spans="1:8">
      <c r="A508" s="377" t="s">
        <v>1154</v>
      </c>
      <c r="B508" s="382">
        <v>1</v>
      </c>
      <c r="D508" s="153"/>
      <c r="E508" s="153"/>
      <c r="F508" s="153"/>
      <c r="G508" s="153"/>
      <c r="H508" s="153"/>
    </row>
    <row r="509" spans="1:8">
      <c r="A509" s="377" t="s">
        <v>1156</v>
      </c>
      <c r="B509" s="382">
        <v>1</v>
      </c>
      <c r="D509" s="153"/>
      <c r="E509" s="153"/>
      <c r="F509" s="153"/>
      <c r="G509" s="153"/>
      <c r="H509" s="153"/>
    </row>
    <row r="510" spans="1:8">
      <c r="A510" s="377" t="s">
        <v>1158</v>
      </c>
      <c r="B510" s="382">
        <v>1</v>
      </c>
      <c r="D510" s="153"/>
      <c r="E510" s="153"/>
      <c r="F510" s="153"/>
      <c r="G510" s="153"/>
      <c r="H510" s="153"/>
    </row>
    <row r="511" spans="1:8">
      <c r="A511" s="377" t="s">
        <v>1160</v>
      </c>
      <c r="B511" s="382">
        <v>1</v>
      </c>
      <c r="D511" s="153"/>
      <c r="E511" s="153"/>
      <c r="F511" s="153"/>
      <c r="G511" s="153"/>
      <c r="H511" s="153"/>
    </row>
    <row r="512" spans="1:8">
      <c r="A512" s="377" t="s">
        <v>1162</v>
      </c>
      <c r="B512" s="382">
        <v>1</v>
      </c>
      <c r="D512" s="153"/>
      <c r="E512" s="153"/>
      <c r="F512" s="153"/>
      <c r="G512" s="153"/>
      <c r="H512" s="153"/>
    </row>
    <row r="513" spans="1:8">
      <c r="A513" s="377" t="s">
        <v>1164</v>
      </c>
      <c r="B513" s="382">
        <v>1</v>
      </c>
      <c r="D513" s="153"/>
      <c r="E513" s="153"/>
      <c r="F513" s="153"/>
      <c r="G513" s="153"/>
      <c r="H513" s="153"/>
    </row>
    <row r="514" spans="1:8">
      <c r="A514" s="377" t="s">
        <v>1166</v>
      </c>
      <c r="B514" s="382">
        <v>1</v>
      </c>
      <c r="D514" s="153"/>
      <c r="E514" s="153"/>
      <c r="F514" s="153"/>
      <c r="G514" s="153"/>
      <c r="H514" s="153"/>
    </row>
    <row r="515" spans="1:8">
      <c r="A515" s="377" t="s">
        <v>1168</v>
      </c>
      <c r="B515" s="382">
        <v>1</v>
      </c>
      <c r="D515" s="153"/>
      <c r="E515" s="153"/>
      <c r="F515" s="153"/>
      <c r="G515" s="153"/>
      <c r="H515" s="153"/>
    </row>
    <row r="516" spans="1:8">
      <c r="A516" s="377" t="s">
        <v>1170</v>
      </c>
      <c r="B516" s="382">
        <v>1</v>
      </c>
      <c r="D516" s="153"/>
      <c r="E516" s="153"/>
      <c r="F516" s="153"/>
      <c r="G516" s="153"/>
      <c r="H516" s="153"/>
    </row>
    <row r="517" spans="1:8">
      <c r="A517" s="377" t="s">
        <v>1172</v>
      </c>
      <c r="B517" s="382">
        <v>1</v>
      </c>
      <c r="D517" s="153"/>
      <c r="E517" s="153"/>
      <c r="F517" s="153"/>
      <c r="G517" s="153"/>
      <c r="H517" s="153"/>
    </row>
    <row r="518" spans="1:8">
      <c r="A518" s="377" t="s">
        <v>1174</v>
      </c>
      <c r="B518" s="382">
        <v>1</v>
      </c>
      <c r="D518" s="153"/>
      <c r="E518" s="153"/>
      <c r="F518" s="153"/>
      <c r="G518" s="153"/>
      <c r="H518" s="153"/>
    </row>
    <row r="519" spans="1:8">
      <c r="A519" s="377" t="s">
        <v>1176</v>
      </c>
      <c r="B519" s="382">
        <v>1</v>
      </c>
      <c r="D519" s="153"/>
      <c r="E519" s="153"/>
      <c r="F519" s="153"/>
      <c r="G519" s="153"/>
      <c r="H519" s="153"/>
    </row>
    <row r="520" spans="1:8">
      <c r="A520" s="377" t="s">
        <v>1178</v>
      </c>
      <c r="B520" s="382">
        <v>1</v>
      </c>
      <c r="D520" s="153"/>
      <c r="E520" s="153"/>
      <c r="F520" s="153"/>
      <c r="G520" s="153"/>
      <c r="H520" s="153"/>
    </row>
    <row r="521" spans="1:8">
      <c r="A521" s="377" t="s">
        <v>891</v>
      </c>
      <c r="B521" s="382">
        <v>1</v>
      </c>
      <c r="D521" s="153"/>
      <c r="E521" s="153"/>
      <c r="F521" s="153"/>
      <c r="G521" s="153"/>
      <c r="H521" s="153"/>
    </row>
    <row r="522" spans="1:8">
      <c r="A522" s="377" t="s">
        <v>896</v>
      </c>
      <c r="B522" s="382">
        <v>1</v>
      </c>
      <c r="D522" s="153"/>
      <c r="E522" s="153"/>
      <c r="F522" s="153"/>
      <c r="G522" s="153"/>
      <c r="H522" s="153"/>
    </row>
    <row r="523" spans="1:8">
      <c r="A523" s="377" t="s">
        <v>3267</v>
      </c>
      <c r="B523" s="382">
        <v>1</v>
      </c>
      <c r="D523" s="153"/>
      <c r="E523" s="153"/>
      <c r="F523" s="153"/>
      <c r="G523" s="153"/>
      <c r="H523" s="153"/>
    </row>
    <row r="524" spans="1:8">
      <c r="A524" s="377" t="s">
        <v>899</v>
      </c>
      <c r="B524" s="382">
        <v>1</v>
      </c>
      <c r="D524" s="153"/>
      <c r="E524" s="153"/>
      <c r="F524" s="153"/>
      <c r="G524" s="153"/>
      <c r="H524" s="153"/>
    </row>
    <row r="525" spans="1:8">
      <c r="A525" s="377" t="s">
        <v>2865</v>
      </c>
      <c r="B525" s="382">
        <v>1</v>
      </c>
      <c r="D525" s="153"/>
      <c r="E525" s="153"/>
      <c r="F525" s="153"/>
      <c r="G525" s="153"/>
      <c r="H525" s="153"/>
    </row>
    <row r="526" spans="1:8">
      <c r="A526" s="377" t="s">
        <v>894</v>
      </c>
      <c r="B526" s="382">
        <v>1</v>
      </c>
      <c r="D526" s="153"/>
      <c r="E526" s="153"/>
      <c r="F526" s="153"/>
      <c r="G526" s="153"/>
      <c r="H526" s="153"/>
    </row>
    <row r="527" spans="1:8">
      <c r="A527" s="377" t="s">
        <v>902</v>
      </c>
      <c r="B527" s="382">
        <v>1</v>
      </c>
      <c r="D527" s="153"/>
      <c r="E527" s="153"/>
      <c r="F527" s="153"/>
      <c r="G527" s="153"/>
      <c r="H527" s="153"/>
    </row>
    <row r="528" spans="1:8">
      <c r="A528" s="377" t="s">
        <v>1393</v>
      </c>
      <c r="B528" s="382">
        <v>1</v>
      </c>
      <c r="D528" s="153"/>
      <c r="E528" s="153"/>
      <c r="F528" s="153"/>
      <c r="G528" s="153"/>
      <c r="H528" s="153"/>
    </row>
    <row r="529" spans="1:8">
      <c r="A529" s="377" t="s">
        <v>911</v>
      </c>
      <c r="B529" s="382">
        <v>1</v>
      </c>
      <c r="D529" s="153"/>
      <c r="E529" s="153"/>
      <c r="F529" s="153"/>
      <c r="G529" s="153"/>
      <c r="H529" s="153"/>
    </row>
    <row r="530" spans="1:8">
      <c r="A530" s="377" t="s">
        <v>917</v>
      </c>
      <c r="B530" s="382">
        <v>1</v>
      </c>
      <c r="D530" s="153"/>
      <c r="E530" s="153"/>
      <c r="F530" s="153"/>
      <c r="G530" s="153"/>
      <c r="H530" s="153"/>
    </row>
    <row r="531" spans="1:8">
      <c r="A531" s="377" t="s">
        <v>924</v>
      </c>
      <c r="B531" s="382">
        <v>1</v>
      </c>
      <c r="D531" s="153"/>
      <c r="E531" s="153"/>
      <c r="F531" s="153"/>
      <c r="G531" s="153"/>
      <c r="H531" s="153"/>
    </row>
    <row r="532" spans="1:8">
      <c r="A532" s="377" t="s">
        <v>929</v>
      </c>
      <c r="B532" s="382">
        <v>1</v>
      </c>
      <c r="D532" s="153"/>
      <c r="E532" s="153"/>
      <c r="F532" s="153"/>
      <c r="G532" s="153"/>
      <c r="H532" s="153"/>
    </row>
    <row r="533" spans="1:8">
      <c r="A533" s="377" t="s">
        <v>3268</v>
      </c>
      <c r="B533" s="382">
        <v>1</v>
      </c>
      <c r="D533" s="153"/>
      <c r="E533" s="153"/>
      <c r="F533" s="153"/>
      <c r="G533" s="153"/>
      <c r="H533" s="153"/>
    </row>
    <row r="534" spans="1:8">
      <c r="A534" s="377" t="s">
        <v>1180</v>
      </c>
      <c r="B534" s="382">
        <v>1</v>
      </c>
      <c r="D534" s="153"/>
      <c r="E534" s="153"/>
      <c r="F534" s="153"/>
      <c r="G534" s="153"/>
      <c r="H534" s="153"/>
    </row>
    <row r="535" spans="1:8">
      <c r="A535" s="377" t="s">
        <v>1182</v>
      </c>
      <c r="B535" s="382">
        <v>1</v>
      </c>
      <c r="D535" s="153"/>
      <c r="E535" s="153"/>
      <c r="F535" s="153"/>
      <c r="G535" s="153"/>
      <c r="H535" s="153"/>
    </row>
    <row r="536" spans="1:8">
      <c r="A536" s="377" t="s">
        <v>1184</v>
      </c>
      <c r="B536" s="382">
        <v>1</v>
      </c>
      <c r="D536" s="153"/>
      <c r="E536" s="153"/>
      <c r="F536" s="153"/>
      <c r="G536" s="153"/>
      <c r="H536" s="153"/>
    </row>
    <row r="537" spans="1:8">
      <c r="A537" s="377" t="s">
        <v>1186</v>
      </c>
      <c r="B537" s="382">
        <v>1</v>
      </c>
      <c r="D537" s="153"/>
      <c r="E537" s="153"/>
      <c r="F537" s="153"/>
      <c r="G537" s="153"/>
      <c r="H537" s="153"/>
    </row>
    <row r="538" spans="1:8">
      <c r="A538" s="377" t="s">
        <v>1188</v>
      </c>
      <c r="B538" s="382">
        <v>1</v>
      </c>
      <c r="D538" s="153"/>
      <c r="E538" s="153"/>
      <c r="F538" s="153"/>
      <c r="G538" s="153"/>
      <c r="H538" s="153"/>
    </row>
    <row r="539" spans="1:8">
      <c r="A539" s="377" t="s">
        <v>1190</v>
      </c>
      <c r="B539" s="382">
        <v>1</v>
      </c>
      <c r="D539" s="153"/>
      <c r="E539" s="153"/>
      <c r="F539" s="153"/>
      <c r="G539" s="153"/>
      <c r="H539" s="153"/>
    </row>
    <row r="540" spans="1:8">
      <c r="A540" s="377" t="s">
        <v>1192</v>
      </c>
      <c r="B540" s="382">
        <v>1</v>
      </c>
      <c r="D540" s="153"/>
      <c r="E540" s="153"/>
      <c r="F540" s="153"/>
      <c r="G540" s="153"/>
      <c r="H540" s="153"/>
    </row>
    <row r="541" spans="1:8">
      <c r="A541" s="377" t="s">
        <v>1194</v>
      </c>
      <c r="B541" s="382">
        <v>1</v>
      </c>
      <c r="D541" s="153"/>
      <c r="E541" s="153"/>
      <c r="F541" s="153"/>
      <c r="G541" s="153"/>
      <c r="H541" s="153"/>
    </row>
    <row r="542" spans="1:8">
      <c r="A542" s="377" t="s">
        <v>1196</v>
      </c>
      <c r="B542" s="382">
        <v>1</v>
      </c>
      <c r="D542" s="153"/>
      <c r="E542" s="153"/>
      <c r="F542" s="153"/>
      <c r="G542" s="153"/>
      <c r="H542" s="153"/>
    </row>
    <row r="543" spans="1:8">
      <c r="A543" s="377" t="s">
        <v>1198</v>
      </c>
      <c r="B543" s="382">
        <v>1</v>
      </c>
      <c r="D543" s="153"/>
      <c r="E543" s="153"/>
      <c r="F543" s="153"/>
      <c r="G543" s="153"/>
      <c r="H543" s="153"/>
    </row>
    <row r="544" spans="1:8">
      <c r="A544" s="377" t="s">
        <v>1200</v>
      </c>
      <c r="B544" s="382">
        <v>1</v>
      </c>
      <c r="D544" s="153"/>
      <c r="E544" s="153"/>
      <c r="F544" s="153"/>
      <c r="G544" s="153"/>
      <c r="H544" s="153"/>
    </row>
    <row r="545" spans="1:8">
      <c r="A545" s="377" t="s">
        <v>1202</v>
      </c>
      <c r="B545" s="382">
        <v>1</v>
      </c>
      <c r="D545" s="153"/>
      <c r="E545" s="153"/>
      <c r="F545" s="153"/>
      <c r="G545" s="153"/>
      <c r="H545" s="153"/>
    </row>
    <row r="546" spans="1:8">
      <c r="A546" s="377" t="s">
        <v>1204</v>
      </c>
      <c r="B546" s="382">
        <v>1</v>
      </c>
      <c r="D546" s="153"/>
      <c r="E546" s="153"/>
      <c r="F546" s="153"/>
      <c r="G546" s="153"/>
      <c r="H546" s="153"/>
    </row>
    <row r="547" spans="1:8">
      <c r="A547" s="377" t="s">
        <v>1206</v>
      </c>
      <c r="B547" s="382">
        <v>1</v>
      </c>
      <c r="D547" s="153"/>
      <c r="E547" s="153"/>
      <c r="F547" s="153"/>
      <c r="G547" s="153"/>
      <c r="H547" s="153"/>
    </row>
    <row r="548" spans="1:8">
      <c r="A548" s="377" t="s">
        <v>1208</v>
      </c>
      <c r="B548" s="382">
        <v>1</v>
      </c>
      <c r="D548" s="153"/>
      <c r="E548" s="153"/>
      <c r="F548" s="153"/>
      <c r="G548" s="153"/>
      <c r="H548" s="153"/>
    </row>
    <row r="549" spans="1:8">
      <c r="A549" s="377" t="s">
        <v>1210</v>
      </c>
      <c r="B549" s="382">
        <v>1</v>
      </c>
      <c r="D549" s="153"/>
      <c r="E549" s="153"/>
      <c r="F549" s="153"/>
      <c r="G549" s="153"/>
      <c r="H549" s="153"/>
    </row>
    <row r="550" spans="1:8">
      <c r="A550" s="377" t="s">
        <v>1212</v>
      </c>
      <c r="B550" s="382">
        <v>1</v>
      </c>
      <c r="D550" s="153"/>
      <c r="E550" s="153"/>
      <c r="F550" s="153"/>
      <c r="G550" s="153"/>
      <c r="H550" s="153"/>
    </row>
    <row r="551" spans="1:8">
      <c r="A551" s="377" t="s">
        <v>1214</v>
      </c>
      <c r="B551" s="382">
        <v>1</v>
      </c>
      <c r="D551" s="153"/>
      <c r="E551" s="153"/>
      <c r="F551" s="153"/>
      <c r="G551" s="153"/>
      <c r="H551" s="153"/>
    </row>
    <row r="552" spans="1:8">
      <c r="A552" s="377" t="s">
        <v>1216</v>
      </c>
      <c r="B552" s="382">
        <v>1</v>
      </c>
      <c r="D552" s="153"/>
      <c r="E552" s="153"/>
      <c r="F552" s="153"/>
      <c r="G552" s="153"/>
      <c r="H552" s="153"/>
    </row>
    <row r="553" spans="1:8">
      <c r="A553" s="377" t="s">
        <v>1218</v>
      </c>
      <c r="B553" s="382">
        <v>1</v>
      </c>
      <c r="D553" s="153"/>
      <c r="E553" s="153"/>
      <c r="F553" s="153"/>
      <c r="G553" s="153"/>
      <c r="H553" s="153"/>
    </row>
    <row r="554" spans="1:8">
      <c r="A554" s="377" t="s">
        <v>1220</v>
      </c>
      <c r="B554" s="382">
        <v>1</v>
      </c>
      <c r="D554" s="153"/>
      <c r="E554" s="153"/>
      <c r="F554" s="153"/>
      <c r="G554" s="153"/>
      <c r="H554" s="153"/>
    </row>
    <row r="555" spans="1:8">
      <c r="A555" s="377" t="s">
        <v>1222</v>
      </c>
      <c r="B555" s="382">
        <v>1</v>
      </c>
      <c r="D555" s="153"/>
      <c r="E555" s="153"/>
      <c r="F555" s="153"/>
      <c r="G555" s="153"/>
      <c r="H555" s="153"/>
    </row>
    <row r="556" spans="1:8">
      <c r="A556" s="377" t="s">
        <v>1224</v>
      </c>
      <c r="B556" s="382">
        <v>1</v>
      </c>
      <c r="D556" s="153"/>
      <c r="E556" s="153"/>
      <c r="F556" s="153"/>
      <c r="G556" s="153"/>
      <c r="H556" s="153"/>
    </row>
    <row r="557" spans="1:8">
      <c r="A557" s="377" t="s">
        <v>1226</v>
      </c>
      <c r="B557" s="382">
        <v>1</v>
      </c>
      <c r="D557" s="153"/>
      <c r="E557" s="153"/>
      <c r="F557" s="153"/>
      <c r="G557" s="153"/>
      <c r="H557" s="153"/>
    </row>
    <row r="558" spans="1:8">
      <c r="A558" s="377" t="s">
        <v>1228</v>
      </c>
      <c r="B558" s="382">
        <v>1</v>
      </c>
      <c r="D558" s="153"/>
      <c r="E558" s="153"/>
      <c r="F558" s="153"/>
      <c r="G558" s="153"/>
      <c r="H558" s="153"/>
    </row>
    <row r="559" spans="1:8">
      <c r="A559" s="377" t="s">
        <v>1230</v>
      </c>
      <c r="B559" s="382">
        <v>1</v>
      </c>
      <c r="D559" s="153"/>
      <c r="E559" s="153"/>
      <c r="F559" s="153"/>
      <c r="G559" s="153"/>
      <c r="H559" s="153"/>
    </row>
    <row r="560" spans="1:8">
      <c r="A560" s="377" t="s">
        <v>1232</v>
      </c>
      <c r="B560" s="382">
        <v>1</v>
      </c>
      <c r="D560" s="153"/>
      <c r="E560" s="153"/>
      <c r="F560" s="153"/>
      <c r="G560" s="153"/>
      <c r="H560" s="153"/>
    </row>
    <row r="561" spans="1:8">
      <c r="A561" s="377" t="s">
        <v>1234</v>
      </c>
      <c r="B561" s="382">
        <v>1</v>
      </c>
      <c r="D561" s="153"/>
      <c r="E561" s="153"/>
      <c r="F561" s="153"/>
      <c r="G561" s="153"/>
      <c r="H561" s="153"/>
    </row>
    <row r="562" spans="1:8">
      <c r="A562" s="377" t="s">
        <v>1236</v>
      </c>
      <c r="B562" s="382">
        <v>1</v>
      </c>
      <c r="D562" s="153"/>
      <c r="E562" s="153"/>
      <c r="F562" s="153"/>
      <c r="G562" s="153"/>
      <c r="H562" s="153"/>
    </row>
    <row r="563" spans="1:8">
      <c r="A563" s="377" t="s">
        <v>1238</v>
      </c>
      <c r="B563" s="382">
        <v>1</v>
      </c>
      <c r="D563" s="153"/>
      <c r="E563" s="153"/>
      <c r="F563" s="153"/>
      <c r="G563" s="153"/>
      <c r="H563" s="153"/>
    </row>
    <row r="564" spans="1:8">
      <c r="A564" s="377" t="s">
        <v>1240</v>
      </c>
      <c r="B564" s="382">
        <v>1</v>
      </c>
      <c r="D564" s="153"/>
      <c r="E564" s="153"/>
      <c r="F564" s="153"/>
      <c r="G564" s="153"/>
      <c r="H564" s="153"/>
    </row>
    <row r="565" spans="1:8">
      <c r="A565" s="377" t="s">
        <v>1242</v>
      </c>
      <c r="B565" s="382">
        <v>1</v>
      </c>
      <c r="D565" s="153"/>
      <c r="E565" s="153"/>
      <c r="F565" s="153"/>
      <c r="G565" s="153"/>
      <c r="H565" s="153"/>
    </row>
    <row r="566" spans="1:8">
      <c r="A566" s="377" t="s">
        <v>1244</v>
      </c>
      <c r="B566" s="382">
        <v>1</v>
      </c>
      <c r="D566" s="153"/>
      <c r="E566" s="153"/>
      <c r="F566" s="153"/>
      <c r="G566" s="153"/>
      <c r="H566" s="153"/>
    </row>
    <row r="567" spans="1:8">
      <c r="A567" s="377" t="s">
        <v>1246</v>
      </c>
      <c r="B567" s="382">
        <v>1</v>
      </c>
      <c r="D567" s="153"/>
      <c r="E567" s="153"/>
      <c r="F567" s="153"/>
      <c r="G567" s="153"/>
      <c r="H567" s="153"/>
    </row>
    <row r="568" spans="1:8">
      <c r="A568" s="377" t="s">
        <v>1248</v>
      </c>
      <c r="B568" s="382">
        <v>1</v>
      </c>
      <c r="D568" s="153"/>
      <c r="E568" s="153"/>
      <c r="F568" s="153"/>
      <c r="G568" s="153"/>
      <c r="H568" s="153"/>
    </row>
    <row r="569" spans="1:8">
      <c r="A569" s="377" t="s">
        <v>1250</v>
      </c>
      <c r="B569" s="382">
        <v>1</v>
      </c>
      <c r="D569" s="153"/>
      <c r="E569" s="153"/>
      <c r="F569" s="153"/>
      <c r="G569" s="153"/>
      <c r="H569" s="153"/>
    </row>
    <row r="570" spans="1:8">
      <c r="A570" s="377" t="s">
        <v>1252</v>
      </c>
      <c r="B570" s="382">
        <v>1</v>
      </c>
      <c r="D570" s="153"/>
      <c r="E570" s="153"/>
      <c r="F570" s="153"/>
      <c r="G570" s="153"/>
      <c r="H570" s="153"/>
    </row>
    <row r="571" spans="1:8">
      <c r="A571" s="377" t="s">
        <v>1331</v>
      </c>
      <c r="B571" s="382">
        <v>1</v>
      </c>
      <c r="D571" s="153"/>
      <c r="E571" s="153"/>
      <c r="F571" s="153"/>
      <c r="G571" s="153"/>
      <c r="H571" s="153"/>
    </row>
    <row r="572" spans="1:8">
      <c r="A572" s="377" t="s">
        <v>1333</v>
      </c>
      <c r="B572" s="382">
        <v>1</v>
      </c>
      <c r="D572" s="153"/>
      <c r="E572" s="153"/>
      <c r="F572" s="153"/>
      <c r="G572" s="153"/>
      <c r="H572" s="153"/>
    </row>
    <row r="573" spans="1:8">
      <c r="A573" s="377" t="s">
        <v>1335</v>
      </c>
      <c r="B573" s="382">
        <v>1</v>
      </c>
      <c r="D573" s="153"/>
      <c r="E573" s="153"/>
      <c r="F573" s="153"/>
      <c r="G573" s="153"/>
      <c r="H573" s="153"/>
    </row>
    <row r="574" spans="1:8">
      <c r="A574" s="377" t="s">
        <v>1338</v>
      </c>
      <c r="B574" s="382">
        <v>1</v>
      </c>
      <c r="D574" s="153"/>
      <c r="E574" s="153"/>
      <c r="F574" s="153"/>
      <c r="G574" s="153"/>
      <c r="H574" s="153"/>
    </row>
    <row r="575" spans="1:8">
      <c r="A575" s="377" t="s">
        <v>1254</v>
      </c>
      <c r="B575" s="382">
        <v>1</v>
      </c>
      <c r="D575" s="153"/>
      <c r="E575" s="153"/>
      <c r="F575" s="153"/>
      <c r="G575" s="153"/>
      <c r="H575" s="153"/>
    </row>
    <row r="576" spans="1:8">
      <c r="A576" s="377" t="s">
        <v>1256</v>
      </c>
      <c r="B576" s="382">
        <v>1</v>
      </c>
      <c r="D576" s="153"/>
      <c r="E576" s="153"/>
      <c r="F576" s="153"/>
      <c r="G576" s="153"/>
      <c r="H576" s="153"/>
    </row>
    <row r="577" spans="1:8">
      <c r="A577" s="377" t="s">
        <v>1258</v>
      </c>
      <c r="B577" s="382">
        <v>1</v>
      </c>
      <c r="D577" s="153"/>
      <c r="E577" s="153"/>
      <c r="F577" s="153"/>
      <c r="G577" s="153"/>
      <c r="H577" s="153"/>
    </row>
    <row r="578" spans="1:8">
      <c r="A578" s="377" t="s">
        <v>1260</v>
      </c>
      <c r="B578" s="382">
        <v>1</v>
      </c>
      <c r="D578" s="153"/>
      <c r="E578" s="153"/>
      <c r="F578" s="153"/>
      <c r="G578" s="153"/>
      <c r="H578" s="153"/>
    </row>
    <row r="579" spans="1:8">
      <c r="A579" s="377" t="s">
        <v>1262</v>
      </c>
      <c r="B579" s="382">
        <v>1</v>
      </c>
      <c r="D579" s="153"/>
      <c r="E579" s="153"/>
      <c r="F579" s="153"/>
      <c r="G579" s="153"/>
      <c r="H579" s="153"/>
    </row>
    <row r="580" spans="1:8">
      <c r="A580" s="377" t="s">
        <v>1264</v>
      </c>
      <c r="B580" s="382">
        <v>1</v>
      </c>
      <c r="D580" s="153"/>
      <c r="E580" s="153"/>
      <c r="F580" s="153"/>
      <c r="G580" s="153"/>
      <c r="H580" s="153"/>
    </row>
    <row r="581" spans="1:8">
      <c r="A581" s="377" t="s">
        <v>1266</v>
      </c>
      <c r="B581" s="382">
        <v>1</v>
      </c>
      <c r="D581" s="153"/>
      <c r="E581" s="153"/>
      <c r="F581" s="153"/>
      <c r="G581" s="153"/>
      <c r="H581" s="153"/>
    </row>
    <row r="582" spans="1:8">
      <c r="A582" s="377" t="s">
        <v>1268</v>
      </c>
      <c r="B582" s="382">
        <v>1</v>
      </c>
      <c r="D582" s="153"/>
      <c r="E582" s="153"/>
      <c r="F582" s="153"/>
      <c r="G582" s="153"/>
      <c r="H582" s="153"/>
    </row>
    <row r="583" spans="1:8">
      <c r="A583" s="377" t="s">
        <v>1270</v>
      </c>
      <c r="B583" s="382">
        <v>1</v>
      </c>
      <c r="D583" s="153"/>
      <c r="E583" s="153"/>
      <c r="F583" s="153"/>
      <c r="G583" s="153"/>
      <c r="H583" s="153"/>
    </row>
    <row r="584" spans="1:8">
      <c r="A584" s="377" t="s">
        <v>1272</v>
      </c>
      <c r="B584" s="382">
        <v>1</v>
      </c>
      <c r="D584" s="153"/>
      <c r="E584" s="153"/>
      <c r="F584" s="153"/>
      <c r="G584" s="153"/>
      <c r="H584" s="153"/>
    </row>
    <row r="585" spans="1:8">
      <c r="A585" s="377" t="s">
        <v>1274</v>
      </c>
      <c r="B585" s="382">
        <v>1</v>
      </c>
      <c r="D585" s="153"/>
      <c r="E585" s="153"/>
      <c r="F585" s="153"/>
      <c r="G585" s="153"/>
      <c r="H585" s="153"/>
    </row>
    <row r="586" spans="1:8">
      <c r="A586" s="377" t="s">
        <v>1276</v>
      </c>
      <c r="B586" s="382">
        <v>1</v>
      </c>
      <c r="D586" s="153"/>
      <c r="E586" s="153"/>
      <c r="F586" s="153"/>
      <c r="G586" s="153"/>
      <c r="H586" s="153"/>
    </row>
    <row r="587" spans="1:8">
      <c r="A587" s="377" t="s">
        <v>1278</v>
      </c>
      <c r="B587" s="382">
        <v>1</v>
      </c>
      <c r="D587" s="153"/>
      <c r="E587" s="153"/>
      <c r="F587" s="153"/>
      <c r="G587" s="153"/>
      <c r="H587" s="153"/>
    </row>
    <row r="588" spans="1:8">
      <c r="A588" s="377" t="s">
        <v>1280</v>
      </c>
      <c r="B588" s="382">
        <v>1</v>
      </c>
      <c r="D588" s="153"/>
      <c r="E588" s="153"/>
      <c r="F588" s="153"/>
      <c r="G588" s="153"/>
      <c r="H588" s="153"/>
    </row>
    <row r="589" spans="1:8">
      <c r="A589" s="377" t="s">
        <v>1282</v>
      </c>
      <c r="B589" s="382">
        <v>1</v>
      </c>
      <c r="D589" s="153"/>
      <c r="E589" s="153"/>
      <c r="F589" s="153"/>
      <c r="G589" s="153"/>
      <c r="H589" s="153"/>
    </row>
    <row r="590" spans="1:8">
      <c r="A590" s="377" t="s">
        <v>1284</v>
      </c>
      <c r="B590" s="382">
        <v>1</v>
      </c>
      <c r="D590" s="153"/>
      <c r="E590" s="153"/>
      <c r="F590" s="153"/>
      <c r="G590" s="153"/>
      <c r="H590" s="153"/>
    </row>
    <row r="591" spans="1:8">
      <c r="A591" s="377" t="s">
        <v>1286</v>
      </c>
      <c r="B591" s="382">
        <v>1</v>
      </c>
      <c r="D591" s="153"/>
      <c r="E591" s="153"/>
      <c r="F591" s="153"/>
      <c r="G591" s="153"/>
      <c r="H591" s="153"/>
    </row>
    <row r="592" spans="1:8">
      <c r="A592" s="377" t="s">
        <v>1288</v>
      </c>
      <c r="B592" s="382">
        <v>1</v>
      </c>
      <c r="D592" s="153"/>
      <c r="E592" s="153"/>
      <c r="F592" s="153"/>
      <c r="G592" s="153"/>
      <c r="H592" s="153"/>
    </row>
    <row r="593" spans="1:8">
      <c r="A593" s="377" t="s">
        <v>1290</v>
      </c>
      <c r="B593" s="382">
        <v>1</v>
      </c>
      <c r="D593" s="153"/>
      <c r="E593" s="153"/>
      <c r="F593" s="153"/>
      <c r="G593" s="153"/>
      <c r="H593" s="153"/>
    </row>
    <row r="594" spans="1:8">
      <c r="A594" s="377" t="s">
        <v>1292</v>
      </c>
      <c r="B594" s="382">
        <v>1</v>
      </c>
      <c r="D594" s="153"/>
      <c r="E594" s="153"/>
      <c r="F594" s="153"/>
      <c r="G594" s="153"/>
      <c r="H594" s="153"/>
    </row>
    <row r="595" spans="1:8">
      <c r="A595" s="377" t="s">
        <v>1294</v>
      </c>
      <c r="B595" s="382">
        <v>1</v>
      </c>
      <c r="D595" s="153"/>
      <c r="E595" s="153"/>
      <c r="F595" s="153"/>
      <c r="G595" s="153"/>
      <c r="H595" s="153"/>
    </row>
    <row r="596" spans="1:8">
      <c r="A596" s="377" t="s">
        <v>1296</v>
      </c>
      <c r="B596" s="382">
        <v>1</v>
      </c>
      <c r="D596" s="153"/>
      <c r="E596" s="153"/>
      <c r="F596" s="153"/>
      <c r="G596" s="153"/>
      <c r="H596" s="153"/>
    </row>
    <row r="597" spans="1:8">
      <c r="A597" s="377" t="s">
        <v>1298</v>
      </c>
      <c r="B597" s="382">
        <v>1</v>
      </c>
      <c r="D597" s="153"/>
      <c r="E597" s="153"/>
      <c r="F597" s="153"/>
      <c r="G597" s="153"/>
      <c r="H597" s="153"/>
    </row>
    <row r="598" spans="1:8">
      <c r="A598" s="377" t="s">
        <v>1300</v>
      </c>
      <c r="B598" s="382">
        <v>1</v>
      </c>
      <c r="D598" s="153"/>
      <c r="E598" s="153"/>
      <c r="F598" s="153"/>
      <c r="G598" s="153"/>
      <c r="H598" s="153"/>
    </row>
    <row r="599" spans="1:8">
      <c r="A599" s="377" t="s">
        <v>1302</v>
      </c>
      <c r="B599" s="382">
        <v>1</v>
      </c>
      <c r="D599" s="153"/>
      <c r="E599" s="153"/>
      <c r="F599" s="153"/>
      <c r="G599" s="153"/>
      <c r="H599" s="153"/>
    </row>
    <row r="600" spans="1:8">
      <c r="A600" s="377" t="s">
        <v>1304</v>
      </c>
      <c r="B600" s="382">
        <v>1</v>
      </c>
      <c r="D600" s="153"/>
      <c r="E600" s="153"/>
      <c r="F600" s="153"/>
      <c r="G600" s="153"/>
      <c r="H600" s="153"/>
    </row>
    <row r="601" spans="1:8">
      <c r="A601" s="377" t="s">
        <v>1306</v>
      </c>
      <c r="B601" s="382">
        <v>1</v>
      </c>
      <c r="D601" s="153"/>
      <c r="E601" s="153"/>
      <c r="F601" s="153"/>
      <c r="G601" s="153"/>
      <c r="H601" s="153"/>
    </row>
    <row r="602" spans="1:8">
      <c r="A602" s="377" t="s">
        <v>1308</v>
      </c>
      <c r="B602" s="382">
        <v>1</v>
      </c>
      <c r="D602" s="153"/>
      <c r="E602" s="153"/>
      <c r="F602" s="153"/>
      <c r="G602" s="153"/>
      <c r="H602" s="153"/>
    </row>
    <row r="603" spans="1:8">
      <c r="A603" s="377" t="s">
        <v>1310</v>
      </c>
      <c r="B603" s="382">
        <v>1</v>
      </c>
      <c r="D603" s="153"/>
      <c r="E603" s="153"/>
      <c r="F603" s="153"/>
      <c r="G603" s="153"/>
      <c r="H603" s="153"/>
    </row>
    <row r="604" spans="1:8">
      <c r="A604" s="377" t="s">
        <v>1312</v>
      </c>
      <c r="B604" s="382">
        <v>1</v>
      </c>
      <c r="D604" s="153"/>
      <c r="E604" s="153"/>
      <c r="F604" s="153"/>
      <c r="G604" s="153"/>
      <c r="H604" s="153"/>
    </row>
    <row r="605" spans="1:8">
      <c r="A605" s="377" t="s">
        <v>1314</v>
      </c>
      <c r="B605" s="382">
        <v>1</v>
      </c>
      <c r="D605" s="153"/>
      <c r="E605" s="153"/>
      <c r="F605" s="153"/>
      <c r="G605" s="153"/>
      <c r="H605" s="153"/>
    </row>
    <row r="606" spans="1:8">
      <c r="A606" s="377" t="s">
        <v>1316</v>
      </c>
      <c r="B606" s="382">
        <v>1</v>
      </c>
      <c r="D606" s="153"/>
      <c r="E606" s="153"/>
      <c r="F606" s="153"/>
      <c r="G606" s="153"/>
      <c r="H606" s="153"/>
    </row>
    <row r="607" spans="1:8">
      <c r="A607" s="377" t="s">
        <v>1318</v>
      </c>
      <c r="B607" s="382">
        <v>1</v>
      </c>
      <c r="D607" s="153"/>
      <c r="E607" s="153"/>
      <c r="F607" s="153"/>
      <c r="G607" s="153"/>
      <c r="H607" s="153"/>
    </row>
    <row r="608" spans="1:8">
      <c r="A608" s="377" t="s">
        <v>1320</v>
      </c>
      <c r="B608" s="382">
        <v>1</v>
      </c>
      <c r="D608" s="153"/>
      <c r="E608" s="153"/>
      <c r="F608" s="153"/>
      <c r="G608" s="153"/>
      <c r="H608" s="153"/>
    </row>
    <row r="609" spans="1:8">
      <c r="A609" s="377" t="s">
        <v>1322</v>
      </c>
      <c r="B609" s="382">
        <v>1</v>
      </c>
      <c r="D609" s="153"/>
      <c r="E609" s="153"/>
      <c r="F609" s="153"/>
      <c r="G609" s="153"/>
      <c r="H609" s="153"/>
    </row>
    <row r="610" spans="1:8">
      <c r="A610" s="377" t="s">
        <v>1324</v>
      </c>
      <c r="B610" s="382">
        <v>1</v>
      </c>
      <c r="D610" s="153"/>
      <c r="E610" s="153"/>
      <c r="F610" s="153"/>
      <c r="G610" s="153"/>
      <c r="H610" s="153"/>
    </row>
    <row r="611" spans="1:8">
      <c r="A611" s="377" t="s">
        <v>1326</v>
      </c>
      <c r="B611" s="382">
        <v>1</v>
      </c>
      <c r="D611" s="153"/>
      <c r="E611" s="153"/>
      <c r="F611" s="153"/>
      <c r="G611" s="153"/>
      <c r="H611" s="153"/>
    </row>
    <row r="612" spans="1:8">
      <c r="A612" s="377" t="s">
        <v>905</v>
      </c>
      <c r="B612" s="382">
        <v>1</v>
      </c>
      <c r="D612" s="153"/>
      <c r="E612" s="153"/>
      <c r="F612" s="153"/>
      <c r="G612" s="153"/>
      <c r="H612" s="153"/>
    </row>
    <row r="613" spans="1:8">
      <c r="A613" s="377" t="s">
        <v>909</v>
      </c>
      <c r="B613" s="382">
        <v>1</v>
      </c>
      <c r="D613" s="153"/>
      <c r="E613" s="153"/>
      <c r="F613" s="153"/>
      <c r="G613" s="153"/>
      <c r="H613" s="153"/>
    </row>
    <row r="614" spans="1:8">
      <c r="A614" s="377" t="s">
        <v>920</v>
      </c>
      <c r="B614" s="382">
        <v>1</v>
      </c>
      <c r="D614" s="153"/>
      <c r="E614" s="153"/>
      <c r="F614" s="153"/>
      <c r="G614" s="153"/>
      <c r="H614" s="153"/>
    </row>
    <row r="615" spans="1:8">
      <c r="A615" s="377" t="s">
        <v>925</v>
      </c>
      <c r="B615" s="382">
        <v>1</v>
      </c>
      <c r="D615" s="153"/>
      <c r="E615" s="153"/>
      <c r="F615" s="153"/>
      <c r="G615" s="153"/>
      <c r="H615" s="153"/>
    </row>
    <row r="616" spans="1:8">
      <c r="A616" s="377" t="s">
        <v>915</v>
      </c>
      <c r="B616" s="382">
        <v>1</v>
      </c>
      <c r="D616" s="153"/>
      <c r="E616" s="153"/>
      <c r="F616" s="153"/>
      <c r="G616" s="153"/>
      <c r="H616" s="153"/>
    </row>
    <row r="617" spans="1:8">
      <c r="A617" s="377" t="s">
        <v>2937</v>
      </c>
      <c r="B617" s="382">
        <v>1</v>
      </c>
      <c r="D617" s="153"/>
      <c r="E617" s="153"/>
      <c r="F617" s="153"/>
      <c r="G617" s="153"/>
      <c r="H617" s="153"/>
    </row>
    <row r="618" spans="1:8">
      <c r="A618" s="377" t="s">
        <v>1328</v>
      </c>
      <c r="B618" s="382">
        <v>1</v>
      </c>
      <c r="D618" s="153"/>
      <c r="E618" s="153"/>
      <c r="F618" s="153"/>
      <c r="G618" s="153"/>
      <c r="H618" s="153"/>
    </row>
    <row r="619" spans="1:8">
      <c r="A619" s="377" t="s">
        <v>285</v>
      </c>
      <c r="B619" s="382">
        <v>1</v>
      </c>
      <c r="D619" s="153"/>
      <c r="E619" s="153"/>
      <c r="F619" s="153"/>
      <c r="G619" s="153"/>
      <c r="H619" s="153"/>
    </row>
    <row r="620" spans="1:8">
      <c r="A620" s="377" t="s">
        <v>1362</v>
      </c>
      <c r="B620" s="382">
        <v>1</v>
      </c>
      <c r="D620" s="153"/>
      <c r="E620" s="153"/>
      <c r="F620" s="153"/>
      <c r="G620" s="153"/>
      <c r="H620" s="153"/>
    </row>
    <row r="621" spans="1:8">
      <c r="A621" s="377" t="s">
        <v>1365</v>
      </c>
      <c r="B621" s="382">
        <v>1</v>
      </c>
      <c r="D621" s="153"/>
      <c r="E621" s="153"/>
      <c r="F621" s="153"/>
      <c r="G621" s="153"/>
      <c r="H621" s="153"/>
    </row>
    <row r="622" spans="1:8">
      <c r="A622" s="377" t="s">
        <v>1368</v>
      </c>
      <c r="B622" s="382">
        <v>1</v>
      </c>
      <c r="D622" s="153"/>
      <c r="E622" s="153"/>
      <c r="F622" s="153"/>
      <c r="G622" s="153"/>
      <c r="H622" s="153"/>
    </row>
    <row r="623" spans="1:8">
      <c r="A623" s="377" t="s">
        <v>1371</v>
      </c>
      <c r="B623" s="382">
        <v>1</v>
      </c>
      <c r="D623" s="153"/>
      <c r="E623" s="153"/>
      <c r="F623" s="153"/>
      <c r="G623" s="153"/>
      <c r="H623" s="153"/>
    </row>
    <row r="624" spans="1:8">
      <c r="A624" s="377" t="s">
        <v>1373</v>
      </c>
      <c r="B624" s="382">
        <v>1</v>
      </c>
      <c r="D624" s="153"/>
      <c r="E624" s="153"/>
      <c r="F624" s="153"/>
      <c r="G624" s="153"/>
      <c r="H624" s="153"/>
    </row>
    <row r="625" spans="1:8">
      <c r="A625" s="377" t="s">
        <v>1375</v>
      </c>
      <c r="B625" s="382">
        <v>1</v>
      </c>
      <c r="D625" s="153"/>
      <c r="E625" s="153"/>
      <c r="F625" s="153"/>
      <c r="G625" s="153"/>
      <c r="H625" s="153"/>
    </row>
    <row r="626" spans="1:8">
      <c r="A626" s="377" t="s">
        <v>1377</v>
      </c>
      <c r="B626" s="382">
        <v>1</v>
      </c>
      <c r="D626" s="153"/>
      <c r="E626" s="153"/>
      <c r="F626" s="153"/>
      <c r="G626" s="153"/>
      <c r="H626" s="153"/>
    </row>
    <row r="627" spans="1:8">
      <c r="A627" s="377" t="s">
        <v>1379</v>
      </c>
      <c r="B627" s="382">
        <v>1</v>
      </c>
      <c r="D627" s="153"/>
      <c r="E627" s="153"/>
      <c r="F627" s="153"/>
      <c r="G627" s="153"/>
      <c r="H627" s="153"/>
    </row>
    <row r="628" spans="1:8">
      <c r="A628" s="377" t="s">
        <v>3269</v>
      </c>
      <c r="B628" s="382">
        <v>1</v>
      </c>
      <c r="D628" s="153"/>
      <c r="E628" s="153"/>
      <c r="F628" s="153"/>
      <c r="G628" s="153"/>
      <c r="H628" s="153"/>
    </row>
    <row r="629" spans="1:8">
      <c r="A629" s="377" t="s">
        <v>3270</v>
      </c>
      <c r="B629" s="382">
        <v>1</v>
      </c>
      <c r="D629" s="153"/>
      <c r="E629" s="153"/>
      <c r="F629" s="153"/>
      <c r="G629" s="153"/>
      <c r="H629" s="153"/>
    </row>
    <row r="630" spans="1:8">
      <c r="A630" s="377" t="s">
        <v>3271</v>
      </c>
      <c r="B630" s="382">
        <v>1</v>
      </c>
      <c r="D630" s="153"/>
      <c r="E630" s="153"/>
      <c r="F630" s="153"/>
      <c r="G630" s="153"/>
      <c r="H630" s="153"/>
    </row>
    <row r="631" spans="1:8">
      <c r="A631" s="377" t="s">
        <v>3272</v>
      </c>
      <c r="B631" s="382">
        <v>1</v>
      </c>
      <c r="D631" s="153"/>
      <c r="E631" s="153"/>
      <c r="F631" s="153"/>
      <c r="G631" s="153"/>
      <c r="H631" s="153"/>
    </row>
    <row r="632" spans="1:8">
      <c r="A632" s="377" t="s">
        <v>3273</v>
      </c>
      <c r="B632" s="382">
        <v>1</v>
      </c>
      <c r="D632" s="153"/>
      <c r="E632" s="153"/>
      <c r="F632" s="153"/>
      <c r="G632" s="153"/>
      <c r="H632" s="153"/>
    </row>
    <row r="633" spans="1:8">
      <c r="A633" s="377" t="s">
        <v>3274</v>
      </c>
      <c r="B633" s="382">
        <v>1</v>
      </c>
      <c r="D633" s="153"/>
      <c r="E633" s="153"/>
      <c r="F633" s="153"/>
      <c r="G633" s="153"/>
      <c r="H633" s="153"/>
    </row>
    <row r="634" spans="1:8">
      <c r="A634" s="377" t="s">
        <v>3275</v>
      </c>
      <c r="B634" s="382">
        <v>1</v>
      </c>
      <c r="D634" s="153"/>
      <c r="E634" s="153"/>
      <c r="F634" s="153"/>
      <c r="G634" s="153"/>
      <c r="H634" s="153"/>
    </row>
    <row r="635" spans="1:8">
      <c r="A635" s="377" t="s">
        <v>74</v>
      </c>
      <c r="B635" s="382"/>
      <c r="D635" s="153"/>
      <c r="E635" s="153"/>
      <c r="F635" s="153"/>
      <c r="G635" s="153"/>
      <c r="H635" s="153"/>
    </row>
    <row r="636" spans="1:8">
      <c r="A636" s="377" t="s">
        <v>45</v>
      </c>
      <c r="B636" s="382">
        <v>563</v>
      </c>
      <c r="D636" s="153"/>
      <c r="E636" s="153"/>
      <c r="F636" s="153"/>
      <c r="G636" s="153"/>
      <c r="H636" s="153"/>
    </row>
    <row r="637" spans="1:8">
      <c r="D637" s="153"/>
      <c r="E637" s="153"/>
      <c r="F637" s="153"/>
      <c r="G637" s="153"/>
      <c r="H637" s="153"/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zoomScaleNormal="100" zoomScaleSheetLayoutView="100" workbookViewId="0">
      <selection activeCell="H20" sqref="H20"/>
    </sheetView>
  </sheetViews>
  <sheetFormatPr defaultRowHeight="15"/>
  <cols>
    <col min="1" max="1" width="18.375" customWidth="1"/>
    <col min="2" max="11" width="5.75" customWidth="1"/>
    <col min="12" max="13" width="5.75" style="267" customWidth="1"/>
    <col min="14" max="15" width="5.75" customWidth="1"/>
    <col min="16" max="16" width="5.75" style="597" customWidth="1"/>
    <col min="21" max="21" width="17.375" bestFit="1" customWidth="1"/>
    <col min="22" max="22" width="5.75" customWidth="1"/>
    <col min="23" max="37" width="5.75" style="153" customWidth="1"/>
    <col min="38" max="38" width="5.75" customWidth="1"/>
  </cols>
  <sheetData>
    <row r="3" spans="1:37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3130</v>
      </c>
      <c r="AI4" s="617"/>
      <c r="AJ4" s="618"/>
      <c r="AK4"/>
    </row>
    <row r="5" spans="1:37">
      <c r="A5" s="612" t="s">
        <v>3234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3123</v>
      </c>
      <c r="M5" s="614" t="s">
        <v>3124</v>
      </c>
      <c r="N5" s="615" t="s">
        <v>3122</v>
      </c>
      <c r="P5"/>
      <c r="U5" s="365" t="s">
        <v>3131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3122</v>
      </c>
      <c r="AK5"/>
    </row>
    <row r="6" spans="1:37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15</v>
      </c>
      <c r="N6" s="610">
        <f>M6/L6</f>
        <v>1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76</v>
      </c>
      <c r="N9" s="610">
        <f t="shared" si="0"/>
        <v>1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21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41</v>
      </c>
      <c r="AJ10" s="610">
        <f t="shared" si="1"/>
        <v>0.47126436781609193</v>
      </c>
      <c r="AK10"/>
    </row>
    <row r="11" spans="1:37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105</v>
      </c>
      <c r="N11" s="610">
        <f t="shared" si="0"/>
        <v>1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609">
        <f>統計tmp!L13</f>
        <v>17</v>
      </c>
      <c r="M12" s="609">
        <f>統計tmp!M13</f>
        <v>17</v>
      </c>
      <c r="N12" s="610">
        <f t="shared" si="0"/>
        <v>1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40</v>
      </c>
      <c r="K13" s="153">
        <f>統計tmp!K14</f>
        <v>3</v>
      </c>
      <c r="L13" s="609">
        <f>統計tmp!L14</f>
        <v>136</v>
      </c>
      <c r="M13" s="609">
        <f>統計tmp!M14</f>
        <v>98</v>
      </c>
      <c r="N13" s="610">
        <f t="shared" si="0"/>
        <v>0.72058823529411764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21</v>
      </c>
      <c r="Z13" s="153">
        <f>統計tmp!F37</f>
        <v>35</v>
      </c>
      <c r="AA13" s="153">
        <f>統計tmp!G37</f>
        <v>14</v>
      </c>
      <c r="AB13" s="153">
        <f>統計tmp!H37</f>
        <v>71</v>
      </c>
      <c r="AC13" s="153">
        <f>統計tmp!I37</f>
        <v>17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58</v>
      </c>
      <c r="AJ13" s="610">
        <f t="shared" si="1"/>
        <v>0.4264705882352941</v>
      </c>
      <c r="AK13"/>
    </row>
    <row r="14" spans="1:37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12</v>
      </c>
      <c r="N15" s="610">
        <f t="shared" si="0"/>
        <v>1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151</v>
      </c>
      <c r="J16" s="612">
        <f>統計tmp!J17</f>
        <v>75</v>
      </c>
      <c r="K16" s="612">
        <f>統計tmp!K17</f>
        <v>23</v>
      </c>
      <c r="L16" s="614">
        <f>統計tmp!L17</f>
        <v>566</v>
      </c>
      <c r="M16" s="614">
        <f>統計tmp!M17</f>
        <v>513</v>
      </c>
      <c r="N16" s="615">
        <f t="shared" si="0"/>
        <v>0.90636042402826855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25</v>
      </c>
      <c r="Z16" s="365">
        <f>統計tmp!F40</f>
        <v>95</v>
      </c>
      <c r="AA16" s="365">
        <f>統計tmp!G40</f>
        <v>35</v>
      </c>
      <c r="AB16" s="365">
        <f>統計tmp!H40</f>
        <v>100</v>
      </c>
      <c r="AC16" s="365">
        <f>統計tmp!I40</f>
        <v>17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406</v>
      </c>
      <c r="AJ16" s="610">
        <f t="shared" si="1"/>
        <v>0.71731448763250882</v>
      </c>
      <c r="AK16"/>
    </row>
    <row r="17" spans="1:38">
      <c r="AL17" s="267"/>
    </row>
    <row r="18" spans="1:38" s="267" customFormat="1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>
      <c r="A23" s="97" t="s">
        <v>3127</v>
      </c>
      <c r="U23" s="97" t="s">
        <v>3127</v>
      </c>
    </row>
    <row r="24" spans="1:38">
      <c r="A24" s="612" t="s">
        <v>3121</v>
      </c>
      <c r="B24" s="612">
        <v>2021</v>
      </c>
      <c r="C24" s="614">
        <v>2022</v>
      </c>
      <c r="D24" s="621" t="s">
        <v>3117</v>
      </c>
      <c r="E24" s="621" t="s">
        <v>2453</v>
      </c>
      <c r="F24" s="621" t="s">
        <v>3118</v>
      </c>
      <c r="G24" s="621" t="s">
        <v>2453</v>
      </c>
      <c r="H24" s="621" t="s">
        <v>3119</v>
      </c>
      <c r="I24" s="621" t="s">
        <v>2453</v>
      </c>
      <c r="J24" s="621" t="s">
        <v>3120</v>
      </c>
      <c r="K24" s="621" t="s">
        <v>2453</v>
      </c>
      <c r="L24" s="614" t="s">
        <v>2309</v>
      </c>
      <c r="M24" s="614"/>
      <c r="N24" s="614"/>
      <c r="P24"/>
      <c r="U24" s="612" t="s">
        <v>3129</v>
      </c>
      <c r="V24" s="612">
        <v>2021</v>
      </c>
      <c r="W24" s="621">
        <v>2022</v>
      </c>
      <c r="X24" s="641" t="s">
        <v>3132</v>
      </c>
      <c r="Y24" s="621"/>
      <c r="Z24" s="642" t="s">
        <v>3133</v>
      </c>
      <c r="AA24" s="621"/>
      <c r="AB24" s="642" t="s">
        <v>3134</v>
      </c>
      <c r="AC24" s="621"/>
      <c r="AD24" s="643">
        <v>44611</v>
      </c>
      <c r="AE24" s="621"/>
      <c r="AF24" s="643">
        <v>44618</v>
      </c>
      <c r="AG24" s="621"/>
      <c r="AH24" s="621" t="s">
        <v>2309</v>
      </c>
      <c r="AI24" s="621"/>
      <c r="AJ24" s="622"/>
      <c r="AK24"/>
    </row>
    <row r="25" spans="1:38">
      <c r="A25" s="612" t="s">
        <v>21</v>
      </c>
      <c r="B25" s="612" t="s">
        <v>3125</v>
      </c>
      <c r="C25" s="612" t="s">
        <v>3126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3123</v>
      </c>
      <c r="M25" s="614" t="s">
        <v>3124</v>
      </c>
      <c r="N25" s="615" t="s">
        <v>3122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609">
        <v>15</v>
      </c>
      <c r="M26" s="609">
        <v>15</v>
      </c>
      <c r="N26" s="610">
        <f>M26/L26</f>
        <v>1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609">
        <v>76</v>
      </c>
      <c r="M29" s="609">
        <v>76</v>
      </c>
      <c r="N29" s="610">
        <f t="shared" si="2"/>
        <v>1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21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41</v>
      </c>
      <c r="AJ30" s="610">
        <f t="shared" si="3"/>
        <v>0.47126436781609193</v>
      </c>
      <c r="AK30"/>
    </row>
    <row r="31" spans="1:38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0</v>
      </c>
      <c r="K31" s="153">
        <v>0</v>
      </c>
      <c r="L31" s="609">
        <v>105</v>
      </c>
      <c r="M31" s="609">
        <v>105</v>
      </c>
      <c r="N31" s="610">
        <f t="shared" si="2"/>
        <v>1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609">
        <v>17</v>
      </c>
      <c r="M32" s="609">
        <v>17</v>
      </c>
      <c r="N32" s="610">
        <f t="shared" si="2"/>
        <v>1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18</v>
      </c>
      <c r="J33" s="153">
        <v>40</v>
      </c>
      <c r="K33" s="153">
        <v>3</v>
      </c>
      <c r="L33" s="609">
        <v>136</v>
      </c>
      <c r="M33" s="609">
        <v>98</v>
      </c>
      <c r="N33" s="610">
        <f t="shared" si="2"/>
        <v>0.72058823529411764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21</v>
      </c>
      <c r="Z33" s="153">
        <v>35</v>
      </c>
      <c r="AA33" s="153">
        <v>14</v>
      </c>
      <c r="AB33" s="153">
        <v>71</v>
      </c>
      <c r="AC33" s="153">
        <v>17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58</v>
      </c>
      <c r="AJ33" s="610">
        <f t="shared" si="3"/>
        <v>0.4264705882352941</v>
      </c>
      <c r="AK33"/>
    </row>
    <row r="34" spans="1:37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609">
        <v>12</v>
      </c>
      <c r="M35" s="609">
        <v>12</v>
      </c>
      <c r="N35" s="610">
        <f t="shared" si="2"/>
        <v>1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151</v>
      </c>
      <c r="J36" s="612">
        <v>75</v>
      </c>
      <c r="K36" s="612">
        <v>23</v>
      </c>
      <c r="L36" s="614">
        <v>566</v>
      </c>
      <c r="M36" s="614">
        <v>513</v>
      </c>
      <c r="N36" s="615">
        <f t="shared" si="2"/>
        <v>0.90636042402826855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25</v>
      </c>
      <c r="Z36" s="612">
        <v>95</v>
      </c>
      <c r="AA36" s="612">
        <v>35</v>
      </c>
      <c r="AB36" s="612">
        <v>100</v>
      </c>
      <c r="AC36" s="612">
        <v>17</v>
      </c>
      <c r="AD36" s="612">
        <v>7</v>
      </c>
      <c r="AE36" s="612">
        <v>0</v>
      </c>
      <c r="AF36" s="612">
        <v>6</v>
      </c>
      <c r="AG36" s="612">
        <v>0</v>
      </c>
      <c r="AH36" s="614">
        <v>566</v>
      </c>
      <c r="AI36" s="614">
        <v>406</v>
      </c>
      <c r="AJ36" s="615">
        <f t="shared" si="3"/>
        <v>0.71731448763250882</v>
      </c>
      <c r="AK36"/>
    </row>
    <row r="37" spans="1:37">
      <c r="A37" s="612" t="s">
        <v>3156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0.86572438162544174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3156</v>
      </c>
      <c r="V37" s="612"/>
      <c r="W37" s="612"/>
      <c r="X37" s="629">
        <f>(V36+X36)/$AH$36</f>
        <v>0.63250883392226154</v>
      </c>
      <c r="Y37" s="629">
        <f>(W36+Y36)/$AH$36</f>
        <v>0.62544169611307421</v>
      </c>
      <c r="Z37" s="629">
        <f>(V36+X36+Z36)/$AH$36</f>
        <v>0.80035335689045939</v>
      </c>
      <c r="AA37" s="629">
        <f>(W36+Y36+AA36)/$AH$36</f>
        <v>0.6872791519434629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0" spans="1:37">
      <c r="A40" s="97" t="s">
        <v>3127</v>
      </c>
      <c r="U40" s="97" t="s">
        <v>3127</v>
      </c>
    </row>
    <row r="41" spans="1:37">
      <c r="A41" s="153" t="s">
        <v>3139</v>
      </c>
      <c r="U41" s="153" t="s">
        <v>3139</v>
      </c>
      <c r="V41" s="267"/>
    </row>
    <row r="42" spans="1:37">
      <c r="A42" s="612"/>
      <c r="B42" s="612">
        <v>2021</v>
      </c>
      <c r="C42" s="612"/>
      <c r="D42" s="613" t="s">
        <v>3118</v>
      </c>
      <c r="E42" s="612"/>
      <c r="F42" s="613" t="s">
        <v>3120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46" t="s">
        <v>3132</v>
      </c>
      <c r="Y42" s="613"/>
      <c r="Z42" s="647" t="s">
        <v>3133</v>
      </c>
      <c r="AA42" s="613"/>
      <c r="AB42" s="647" t="s">
        <v>3134</v>
      </c>
      <c r="AC42" s="613"/>
      <c r="AD42" s="614" t="s">
        <v>3130</v>
      </c>
      <c r="AE42" s="614"/>
      <c r="AF42" s="614"/>
    </row>
    <row r="43" spans="1:37">
      <c r="A43" s="612" t="s">
        <v>3229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3122</v>
      </c>
      <c r="U43" s="612" t="s">
        <v>3232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3122</v>
      </c>
    </row>
    <row r="44" spans="1:37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10</v>
      </c>
      <c r="H44" s="609">
        <v>17</v>
      </c>
      <c r="I44" s="609">
        <v>17</v>
      </c>
      <c r="J44" s="610">
        <f>I44/H44</f>
        <v>1</v>
      </c>
      <c r="U44" s="153" t="s">
        <v>71</v>
      </c>
      <c r="V44" s="153">
        <v>7</v>
      </c>
      <c r="W44" s="153">
        <v>7</v>
      </c>
      <c r="X44" s="153">
        <v>0</v>
      </c>
      <c r="Y44" s="153">
        <v>0</v>
      </c>
      <c r="Z44" s="153">
        <v>0</v>
      </c>
      <c r="AA44" s="153">
        <v>0</v>
      </c>
      <c r="AB44" s="153">
        <v>10</v>
      </c>
      <c r="AC44" s="153">
        <v>0</v>
      </c>
      <c r="AD44" s="609">
        <v>17</v>
      </c>
      <c r="AE44" s="609">
        <v>7</v>
      </c>
      <c r="AF44" s="610">
        <f>AE44/AD44</f>
        <v>0.41176470588235292</v>
      </c>
    </row>
    <row r="45" spans="1:37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2</v>
      </c>
      <c r="H45" s="609">
        <v>117</v>
      </c>
      <c r="I45" s="609">
        <v>79</v>
      </c>
      <c r="J45" s="610">
        <f t="shared" ref="J45:J46" si="4">I45/H45</f>
        <v>0.67521367521367526</v>
      </c>
      <c r="U45" s="153" t="s">
        <v>72</v>
      </c>
      <c r="V45" s="153">
        <v>0</v>
      </c>
      <c r="W45" s="153">
        <v>0</v>
      </c>
      <c r="X45" s="153">
        <v>24</v>
      </c>
      <c r="Y45" s="153">
        <v>21</v>
      </c>
      <c r="Z45" s="153">
        <v>22</v>
      </c>
      <c r="AA45" s="153">
        <v>14</v>
      </c>
      <c r="AB45" s="153">
        <v>71</v>
      </c>
      <c r="AC45" s="153">
        <v>17</v>
      </c>
      <c r="AD45" s="609">
        <v>117</v>
      </c>
      <c r="AE45" s="609">
        <v>52</v>
      </c>
      <c r="AF45" s="610">
        <f t="shared" ref="AF45:AF46" si="5">AE45/AD45</f>
        <v>0.44444444444444442</v>
      </c>
    </row>
    <row r="46" spans="1:37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12</v>
      </c>
      <c r="H46" s="614">
        <v>134</v>
      </c>
      <c r="I46" s="614">
        <v>96</v>
      </c>
      <c r="J46" s="615">
        <f t="shared" si="4"/>
        <v>0.71641791044776115</v>
      </c>
      <c r="U46" s="612" t="s">
        <v>45</v>
      </c>
      <c r="V46" s="612">
        <v>7</v>
      </c>
      <c r="W46" s="612">
        <v>7</v>
      </c>
      <c r="X46" s="612">
        <v>24</v>
      </c>
      <c r="Y46" s="612">
        <v>21</v>
      </c>
      <c r="Z46" s="612">
        <v>22</v>
      </c>
      <c r="AA46" s="612">
        <v>14</v>
      </c>
      <c r="AB46" s="612">
        <v>81</v>
      </c>
      <c r="AC46" s="612">
        <v>17</v>
      </c>
      <c r="AD46" s="614">
        <v>134</v>
      </c>
      <c r="AE46" s="614">
        <v>59</v>
      </c>
      <c r="AF46" s="615">
        <f t="shared" si="5"/>
        <v>0.44029850746268656</v>
      </c>
    </row>
    <row r="47" spans="1:37">
      <c r="A47" s="612" t="s">
        <v>3156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45">
        <f>(B46+D46+F46)/$H$46</f>
        <v>1</v>
      </c>
      <c r="G47" s="612"/>
      <c r="H47" s="614"/>
      <c r="I47" s="614"/>
      <c r="J47" s="614"/>
      <c r="U47" s="612" t="s">
        <v>3156</v>
      </c>
      <c r="V47" s="612"/>
      <c r="W47" s="612"/>
      <c r="X47" s="629">
        <f>(V46+X46)/$AD$46</f>
        <v>0.23134328358208955</v>
      </c>
      <c r="Y47" s="629">
        <f>(W46+Y46)/$AD$46</f>
        <v>0.20895522388059701</v>
      </c>
      <c r="Z47" s="629">
        <f>(V46+X46+Z46)/$AD$46</f>
        <v>0.39552238805970147</v>
      </c>
      <c r="AA47" s="629">
        <f>(W46+Y46+AA46)/$AD$46</f>
        <v>0.31343283582089554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3"/>
    <col min="2" max="2" width="28.75" style="153" customWidth="1"/>
    <col min="3" max="3" width="5.75" style="366" customWidth="1"/>
    <col min="4" max="5" width="8" style="366" customWidth="1"/>
    <col min="6" max="6" width="8.25" style="366" customWidth="1"/>
    <col min="7" max="7" width="9.125" style="366" bestFit="1" customWidth="1"/>
    <col min="8" max="8" width="5.75" style="366" bestFit="1" customWidth="1"/>
    <col min="9" max="9" width="10.25" style="366" bestFit="1" customWidth="1"/>
    <col min="10" max="10" width="8.75" style="366" customWidth="1"/>
    <col min="11" max="11" width="4.75" style="366" bestFit="1" customWidth="1"/>
    <col min="12" max="12" width="5.75" style="366" bestFit="1" customWidth="1"/>
    <col min="13" max="14" width="4.75" style="366" customWidth="1"/>
    <col min="15" max="15" width="7" style="373" customWidth="1"/>
    <col min="16" max="16" width="8" style="382" customWidth="1"/>
    <col min="17" max="17" width="12.625" style="382" customWidth="1"/>
    <col min="18" max="18" width="5.75" style="153" bestFit="1" customWidth="1"/>
    <col min="19" max="19" width="7.375" style="153" bestFit="1" customWidth="1"/>
    <col min="20" max="20" width="12.625" style="153" bestFit="1" customWidth="1"/>
    <col min="21" max="21" width="7.375" style="153" bestFit="1" customWidth="1"/>
    <col min="22" max="16384" width="8.75" style="153"/>
  </cols>
  <sheetData>
    <row r="1" spans="1:21" s="386" customFormat="1" ht="52.05" customHeight="1">
      <c r="C1" s="387"/>
      <c r="D1" s="387"/>
      <c r="E1" s="387"/>
      <c r="F1" s="389" t="s">
        <v>2552</v>
      </c>
      <c r="G1" s="387"/>
      <c r="H1" s="387"/>
      <c r="I1" s="395" t="s">
        <v>2551</v>
      </c>
      <c r="J1" s="658" t="s">
        <v>2549</v>
      </c>
      <c r="K1" s="658"/>
      <c r="L1" s="658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49.2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.4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>
      <c r="R68" s="402"/>
    </row>
    <row r="69" spans="1:21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72"/>
  <sheetViews>
    <sheetView tabSelected="1" zoomScaleNormal="100" workbookViewId="0">
      <pane xSplit="6" ySplit="1" topLeftCell="G176" activePane="bottomRight" state="frozen"/>
      <selection pane="topRight" activeCell="H1" sqref="H1"/>
      <selection pane="bottomLeft" activeCell="A2" sqref="A2"/>
      <selection pane="bottomRight" activeCell="A190" sqref="A190:XFD190"/>
    </sheetView>
  </sheetViews>
  <sheetFormatPr defaultColWidth="8.75" defaultRowHeight="15"/>
  <cols>
    <col min="1" max="1" width="6.25" style="513" customWidth="1"/>
    <col min="2" max="2" width="2.375" style="266" hidden="1" customWidth="1"/>
    <col min="3" max="3" width="10.25" style="265" customWidth="1"/>
    <col min="4" max="4" width="13.75" style="208" customWidth="1"/>
    <col min="5" max="5" width="9.25" style="266" customWidth="1"/>
    <col min="6" max="6" width="39.75" style="279" customWidth="1"/>
    <col min="7" max="7" width="14.75" style="279" customWidth="1"/>
    <col min="8" max="8" width="9" style="266" customWidth="1"/>
    <col min="9" max="9" width="11.375" style="279" customWidth="1"/>
    <col min="10" max="10" width="10.875" style="280" customWidth="1"/>
    <col min="11" max="11" width="19.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125" style="265" hidden="1" customWidth="1"/>
    <col min="17" max="17" width="14.125" style="266" customWidth="1"/>
    <col min="18" max="18" width="11.375" style="266" customWidth="1"/>
    <col min="19" max="19" width="15.625" style="252" customWidth="1"/>
    <col min="20" max="20" width="9.375" style="265" hidden="1" customWidth="1"/>
    <col min="21" max="21" width="5.375" style="265" hidden="1" customWidth="1"/>
    <col min="22" max="22" width="9.375" style="265" hidden="1" customWidth="1"/>
    <col min="23" max="23" width="5.375" style="281" hidden="1" customWidth="1"/>
    <col min="24" max="24" width="5.375" style="265" hidden="1" customWidth="1"/>
    <col min="25" max="25" width="5.375" style="266" hidden="1" customWidth="1"/>
    <col min="26" max="26" width="9.125" style="266" hidden="1" customWidth="1"/>
    <col min="27" max="27" width="16.125" style="266" hidden="1" customWidth="1"/>
    <col min="28" max="28" width="12.875" style="265" hidden="1" customWidth="1"/>
    <col min="29" max="29" width="18.5" style="265" hidden="1" customWidth="1"/>
    <col min="30" max="30" width="39.75" style="266" hidden="1" customWidth="1"/>
    <col min="31" max="31" width="14.375" style="266" hidden="1" customWidth="1"/>
    <col min="32" max="32" width="14.375" style="252" bestFit="1" customWidth="1"/>
    <col min="33" max="33" width="15.875" style="266" hidden="1" customWidth="1"/>
    <col min="34" max="34" width="18.125" style="323" hidden="1" customWidth="1"/>
    <col min="35" max="35" width="11.75" style="209" hidden="1" customWidth="1"/>
    <col min="36" max="36" width="14.375" style="266" hidden="1" customWidth="1"/>
    <col min="37" max="38" width="11.375" style="279" hidden="1" customWidth="1"/>
    <col min="39" max="39" width="8.75" style="279" hidden="1" customWidth="1"/>
    <col min="40" max="40" width="48.5" style="211" hidden="1" customWidth="1"/>
    <col min="41" max="41" width="14.25" style="265" customWidth="1"/>
    <col min="42" max="42" width="33.375" style="266" customWidth="1"/>
    <col min="43" max="43" width="6.25" style="413" customWidth="1"/>
    <col min="44" max="44" width="9.875" style="408" hidden="1" customWidth="1"/>
    <col min="45" max="46" width="9.875" style="266" hidden="1" customWidth="1"/>
    <col min="47" max="48" width="12.375" style="266" hidden="1" customWidth="1"/>
    <col min="49" max="49" width="8.75" style="266" hidden="1" customWidth="1"/>
    <col min="50" max="50" width="0" style="408" hidden="1" customWidth="1"/>
    <col min="51" max="51" width="15.75" style="408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75" style="265" customWidth="1"/>
    <col min="57" max="57" width="6.625" style="265" customWidth="1"/>
    <col min="58" max="58" width="7.125" style="265" customWidth="1"/>
    <col min="59" max="59" width="6.5" style="265" customWidth="1"/>
    <col min="60" max="60" width="6.875" style="266" bestFit="1" customWidth="1"/>
    <col min="61" max="16384" width="8.75" style="266"/>
  </cols>
  <sheetData>
    <row r="1" spans="1:60" ht="46.2" thickBot="1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3148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3153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3101</v>
      </c>
      <c r="AZ1" s="588" t="s">
        <v>3241</v>
      </c>
      <c r="BA1" s="587" t="s">
        <v>2998</v>
      </c>
      <c r="BB1" s="587" t="s">
        <v>3081</v>
      </c>
      <c r="BC1" s="594" t="s">
        <v>56</v>
      </c>
      <c r="BD1" s="598" t="s">
        <v>3082</v>
      </c>
      <c r="BE1" s="598" t="s">
        <v>3084</v>
      </c>
      <c r="BF1" s="598" t="s">
        <v>3085</v>
      </c>
      <c r="BG1" s="598" t="s">
        <v>3086</v>
      </c>
      <c r="BH1" s="593" t="s">
        <v>3083</v>
      </c>
    </row>
    <row r="2" spans="1:60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3173</v>
      </c>
      <c r="K2" s="212" t="s">
        <v>3137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3174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3208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3074</v>
      </c>
      <c r="BB2" s="515" t="s">
        <v>3002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3194</v>
      </c>
      <c r="K3" s="212" t="s">
        <v>3195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3188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3210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3074</v>
      </c>
      <c r="BB3" s="266" t="s">
        <v>3002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3173</v>
      </c>
      <c r="K4" s="212" t="s">
        <v>3137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3175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3208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3074</v>
      </c>
      <c r="BB4" s="266" t="s">
        <v>3002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3208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3074</v>
      </c>
      <c r="BB5" s="266" t="s">
        <v>3002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3208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3074</v>
      </c>
      <c r="BB6" s="266" t="s">
        <v>3002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3208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3074</v>
      </c>
      <c r="BB7" s="266" t="s">
        <v>3002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2730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3208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3074</v>
      </c>
      <c r="BB8" s="266" t="s">
        <v>3002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3173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3176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3208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3074</v>
      </c>
      <c r="BB9" s="266" t="s">
        <v>3002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3194</v>
      </c>
      <c r="K10" s="212" t="s">
        <v>3195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3189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3211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3074</v>
      </c>
      <c r="BB10" s="266" t="s">
        <v>3002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3208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3074</v>
      </c>
      <c r="BB11" s="266" t="s">
        <v>3002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3208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3074</v>
      </c>
      <c r="BB12" s="266" t="s">
        <v>3002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3212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3074</v>
      </c>
      <c r="BB13" s="266" t="s">
        <v>3002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73">
        <v>44581</v>
      </c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3208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3074</v>
      </c>
      <c r="BB14" s="266" t="s">
        <v>3002</v>
      </c>
      <c r="BC14" s="595"/>
      <c r="BD14" s="265" t="str">
        <f t="shared" si="5"/>
        <v>1-2</v>
      </c>
      <c r="BE14" s="265" t="str">
        <f t="shared" si="6"/>
        <v/>
      </c>
      <c r="BF14" s="265" t="str">
        <f t="shared" si="7"/>
        <v/>
      </c>
      <c r="BG14" s="265" t="str">
        <f t="shared" si="8"/>
        <v/>
      </c>
    </row>
    <row r="15" spans="1:60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73">
        <v>44581</v>
      </c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3208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3074</v>
      </c>
      <c r="BB15" s="266" t="s">
        <v>3002</v>
      </c>
      <c r="BC15" s="595"/>
      <c r="BD15" s="265" t="str">
        <f t="shared" si="5"/>
        <v>1-2</v>
      </c>
      <c r="BE15" s="265" t="str">
        <f t="shared" si="6"/>
        <v/>
      </c>
      <c r="BF15" s="265" t="str">
        <f t="shared" si="7"/>
        <v/>
      </c>
      <c r="BG15" s="265" t="str">
        <f t="shared" si="8"/>
        <v/>
      </c>
    </row>
    <row r="16" spans="1:60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73">
        <v>44581</v>
      </c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3208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3074</v>
      </c>
      <c r="BB16" s="266" t="s">
        <v>3002</v>
      </c>
      <c r="BC16" s="595"/>
      <c r="BD16" s="265" t="str">
        <f t="shared" si="5"/>
        <v>1-1</v>
      </c>
      <c r="BE16" s="265" t="str">
        <f t="shared" si="6"/>
        <v/>
      </c>
      <c r="BF16" s="265" t="str">
        <f t="shared" si="7"/>
        <v/>
      </c>
      <c r="BG16" s="265" t="str">
        <f t="shared" si="8"/>
        <v/>
      </c>
    </row>
    <row r="17" spans="3:59" ht="13.8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3208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3074</v>
      </c>
      <c r="BB17" s="266" t="s">
        <v>3003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8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3252</v>
      </c>
      <c r="K18" s="212" t="s">
        <v>3108</v>
      </c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 t="s">
        <v>3249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3209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3074</v>
      </c>
      <c r="BB18" s="266" t="s">
        <v>3003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8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3208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3074</v>
      </c>
      <c r="BB19" s="266" t="s">
        <v>3004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8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3193</v>
      </c>
      <c r="K20" s="212" t="s">
        <v>3108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3190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3213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3074</v>
      </c>
      <c r="BB20" s="266" t="s">
        <v>3004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8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3251</v>
      </c>
      <c r="K21" s="212" t="s">
        <v>3108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3250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3214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3074</v>
      </c>
      <c r="BB21" s="266" t="s">
        <v>3005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8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3208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3074</v>
      </c>
      <c r="BB22" s="266" t="s">
        <v>3004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8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3208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3074</v>
      </c>
      <c r="BB23" s="266" t="s">
        <v>3004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8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3208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3074</v>
      </c>
      <c r="BB24" s="266" t="s">
        <v>3006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8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3208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3074</v>
      </c>
      <c r="BB25" s="266" t="s">
        <v>3006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8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3208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3074</v>
      </c>
      <c r="BB26" s="266" t="s">
        <v>3007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8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3208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3074</v>
      </c>
      <c r="BB27" s="266" t="s">
        <v>3008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8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3215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3074</v>
      </c>
      <c r="BB28" s="266" t="s">
        <v>3008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8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3208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3074</v>
      </c>
      <c r="BB29" s="266" t="s">
        <v>3009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8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3208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3074</v>
      </c>
      <c r="BB30" s="266" t="s">
        <v>3010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8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3209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3074</v>
      </c>
      <c r="BB31" s="266" t="s">
        <v>3010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8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3208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3074</v>
      </c>
      <c r="BB32" s="266" t="s">
        <v>3010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8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3109</v>
      </c>
      <c r="K33" s="212" t="s">
        <v>3108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3107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3074</v>
      </c>
      <c r="BB33" s="266" t="s">
        <v>3010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8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3208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3074</v>
      </c>
      <c r="BB34" s="266" t="s">
        <v>3008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8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3208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3074</v>
      </c>
      <c r="BB35" s="266" t="s">
        <v>3008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8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3208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3074</v>
      </c>
      <c r="BB36" s="266" t="s">
        <v>3008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8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3208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3074</v>
      </c>
      <c r="BB37" s="266" t="s">
        <v>3011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8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3208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3074</v>
      </c>
      <c r="BB38" s="266" t="s">
        <v>3011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8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3208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3074</v>
      </c>
      <c r="BB39" s="266" t="s">
        <v>3011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8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3208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3074</v>
      </c>
      <c r="BB40" s="266" t="s">
        <v>3012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8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3217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3074</v>
      </c>
      <c r="BB41" s="266" t="s">
        <v>3012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8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3208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3074</v>
      </c>
      <c r="BB42" s="266" t="s">
        <v>3007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8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3193</v>
      </c>
      <c r="K43" s="212" t="s">
        <v>3108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3190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3218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3074</v>
      </c>
      <c r="BB43" s="266" t="s">
        <v>3007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8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3208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3074</v>
      </c>
      <c r="BB44" s="266" t="s">
        <v>3007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8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3193</v>
      </c>
      <c r="K45" s="212" t="s">
        <v>3108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3190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3219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3074</v>
      </c>
      <c r="BB45" s="266" t="s">
        <v>3007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8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3193</v>
      </c>
      <c r="K46" s="212" t="s">
        <v>3108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3190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3220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3074</v>
      </c>
      <c r="BB46" s="266" t="s">
        <v>3007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8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3208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3074</v>
      </c>
      <c r="BB47" s="266" t="s">
        <v>3007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8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3208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3074</v>
      </c>
      <c r="BB48" s="266" t="s">
        <v>3007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8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3208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3074</v>
      </c>
      <c r="BB49" s="266" t="s">
        <v>3007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8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3193</v>
      </c>
      <c r="K50" s="212" t="s">
        <v>3108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3190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3209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3074</v>
      </c>
      <c r="BB50" s="266" t="s">
        <v>3007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8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3208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3001</v>
      </c>
      <c r="BB51" s="266" t="s">
        <v>3013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8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3208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3001</v>
      </c>
      <c r="BB52" s="266" t="s">
        <v>3013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8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3208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3074</v>
      </c>
      <c r="BB53" s="266" t="s">
        <v>3008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8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3221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3074</v>
      </c>
      <c r="BB54" s="266" t="s">
        <v>3008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8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3222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3074</v>
      </c>
      <c r="BB55" s="266" t="s">
        <v>3007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8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3208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3074</v>
      </c>
      <c r="BB56" s="266" t="s">
        <v>3007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8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3223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3074</v>
      </c>
      <c r="BB57" s="266" t="s">
        <v>3007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8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3208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3074</v>
      </c>
      <c r="BB58" s="266" t="s">
        <v>3007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8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3224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3074</v>
      </c>
      <c r="BB59" s="266" t="s">
        <v>3007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8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3208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3074</v>
      </c>
      <c r="BB60" s="266" t="s">
        <v>3007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8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3208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3074</v>
      </c>
      <c r="BB61" s="266" t="s">
        <v>3014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8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3208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3074</v>
      </c>
      <c r="BB62" s="266" t="s">
        <v>3014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8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3208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3074</v>
      </c>
      <c r="BB63" s="266" t="s">
        <v>3010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8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3208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3074</v>
      </c>
      <c r="BB64" s="266" t="s">
        <v>3015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8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3208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3074</v>
      </c>
      <c r="BB65" s="266" t="s">
        <v>3011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8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3208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3074</v>
      </c>
      <c r="BB66" s="266" t="s">
        <v>3011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8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3208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3074</v>
      </c>
      <c r="BB67" s="266" t="s">
        <v>3016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8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3208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3074</v>
      </c>
      <c r="BB68" s="266" t="s">
        <v>3011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8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3208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3074</v>
      </c>
      <c r="BB69" s="266" t="s">
        <v>3011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8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3208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3074</v>
      </c>
      <c r="BB70" s="266" t="s">
        <v>3016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8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3208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3074</v>
      </c>
      <c r="BB71" s="266" t="s">
        <v>3016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8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3208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3074</v>
      </c>
      <c r="BB72" s="266" t="s">
        <v>3011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8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3208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3074</v>
      </c>
      <c r="BB73" s="266" t="s">
        <v>3004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8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3208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3074</v>
      </c>
      <c r="BB74" s="266" t="s">
        <v>3004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8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3208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3074</v>
      </c>
      <c r="BB75" s="266" t="s">
        <v>3017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8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3208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3074</v>
      </c>
      <c r="BB76" s="266" t="s">
        <v>3017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8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3208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3074</v>
      </c>
      <c r="BB77" s="266" t="s">
        <v>3018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8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3208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3074</v>
      </c>
      <c r="BB78" s="266" t="s">
        <v>3018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8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3208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3074</v>
      </c>
      <c r="BB79" s="266" t="s">
        <v>3019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8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3208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3001</v>
      </c>
      <c r="BB80" s="266" t="s">
        <v>3020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8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3208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3001</v>
      </c>
      <c r="BB81" s="266" t="s">
        <v>3021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8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3208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3001</v>
      </c>
      <c r="BB82" s="266" t="s">
        <v>3022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8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3208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3074</v>
      </c>
      <c r="BB83" s="266" t="s">
        <v>3023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5.2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3154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3208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3074</v>
      </c>
      <c r="BB84" s="266" t="s">
        <v>3019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8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3208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3074</v>
      </c>
      <c r="BB85" s="266" t="s">
        <v>3019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8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3208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3074</v>
      </c>
      <c r="BB86" s="266" t="s">
        <v>3019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8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3208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3074</v>
      </c>
      <c r="BB87" s="266" t="s">
        <v>3011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8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3208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3001</v>
      </c>
      <c r="BB88" s="266" t="s">
        <v>3024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.6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3208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3001</v>
      </c>
      <c r="BB89" s="266" t="s">
        <v>3024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1.4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3208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3001</v>
      </c>
      <c r="BB90" s="266" t="s">
        <v>3024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.6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3208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3001</v>
      </c>
      <c r="BB91" s="266" t="s">
        <v>3025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8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3208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3001</v>
      </c>
      <c r="BB92" s="266" t="s">
        <v>3024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8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3208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3001</v>
      </c>
      <c r="BB93" s="266" t="s">
        <v>3024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8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3208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3001</v>
      </c>
      <c r="BB94" s="266" t="s">
        <v>3026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.6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3208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3001</v>
      </c>
      <c r="BB95" s="266" t="s">
        <v>3026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1.4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3208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3001</v>
      </c>
      <c r="BB96" s="266" t="s">
        <v>3026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8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3243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 t="s">
        <v>3244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3208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3001</v>
      </c>
      <c r="BB97" s="266" t="s">
        <v>3026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8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3208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3001</v>
      </c>
      <c r="BB98" s="266" t="s">
        <v>3027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8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3208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3001</v>
      </c>
      <c r="BB99" s="266" t="s">
        <v>3028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8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3208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3074</v>
      </c>
      <c r="BB100" s="266" t="s">
        <v>3019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8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3208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3001</v>
      </c>
      <c r="BB101" s="266" t="s">
        <v>3028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8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3208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8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3208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3001</v>
      </c>
      <c r="BB103" s="266" t="s">
        <v>3029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8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3208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3001</v>
      </c>
      <c r="BB104" s="266" t="s">
        <v>3029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8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3208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3074</v>
      </c>
      <c r="BB105" s="266" t="s">
        <v>3015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.6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3208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3001</v>
      </c>
      <c r="BB106" s="266" t="s">
        <v>3027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8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3208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3001</v>
      </c>
      <c r="BB107" s="266" t="s">
        <v>3027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1.4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3208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3001</v>
      </c>
      <c r="BB108" s="266" t="s">
        <v>3027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8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3208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3001</v>
      </c>
      <c r="BB109" s="266" t="s">
        <v>3027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8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3208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3074</v>
      </c>
      <c r="BB110" s="266" t="s">
        <v>3023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8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3208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3074</v>
      </c>
      <c r="BB111" s="266" t="s">
        <v>3023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8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3208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3074</v>
      </c>
      <c r="BB112" s="266" t="s">
        <v>3023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8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3208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3074</v>
      </c>
      <c r="BB113" s="266" t="s">
        <v>3007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8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3192</v>
      </c>
      <c r="K114" s="212" t="s">
        <v>3108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3191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3225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3001</v>
      </c>
      <c r="BB114" s="266" t="s">
        <v>3030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8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3208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3001</v>
      </c>
      <c r="BB115" s="266" t="s">
        <v>3030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1.4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3208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3001</v>
      </c>
      <c r="BB116" s="266" t="s">
        <v>3031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8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3243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 t="s">
        <v>3244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3208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3001</v>
      </c>
      <c r="BB117" s="266" t="s">
        <v>3030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8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3208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3001</v>
      </c>
      <c r="BB118" s="266" t="s">
        <v>3031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.6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3243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3245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3208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3001</v>
      </c>
      <c r="BB119" s="266" t="s">
        <v>3031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.6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3208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3001</v>
      </c>
      <c r="BB120" s="266" t="s">
        <v>3031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8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3208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3001</v>
      </c>
      <c r="BB121" s="266" t="s">
        <v>3032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8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3242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 t="s">
        <v>3244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3208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3001</v>
      </c>
      <c r="BB122" s="266" t="s">
        <v>3032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8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3208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3001</v>
      </c>
      <c r="BB123" s="266" t="s">
        <v>3030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8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3208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3074</v>
      </c>
      <c r="BB124" s="266" t="s">
        <v>3007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9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3001</v>
      </c>
      <c r="BB125" s="266" t="s">
        <v>3033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.6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3208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3001</v>
      </c>
      <c r="BB126" s="266" t="s">
        <v>3033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.6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3208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3001</v>
      </c>
      <c r="BB127" s="266" t="s">
        <v>3033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1.4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3208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3001</v>
      </c>
      <c r="BB128" s="266" t="s">
        <v>3033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.6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3208</v>
      </c>
      <c r="AR129" s="484" t="str">
        <f t="shared" ref="AR129:AR193" si="26">IF(COUNTA(AF129)=1,LEFT(D129,3),"")</f>
        <v>4-4</v>
      </c>
      <c r="AS129" s="486" t="str">
        <f t="shared" ref="AS129:AS193" si="27">IF(AND(COUNTA(O129)=1,COUNTA(P129)=1,COUNTA(AB129)=1,COUNTA(AE129)=1,COUNTA(AF129)=0),LEFT(D129,3),"")</f>
        <v/>
      </c>
      <c r="AT129" s="488" t="str">
        <f t="shared" ref="AT129:AT193" si="28">IF(AND(COUNTA(O129)=1,COUNTA(P129)=1,COUNTA(AB129)=1,COUNTA(AE129)=0,COUNTA(AF129)=0),LEFT(D129,3),"")</f>
        <v/>
      </c>
      <c r="AU129" s="490" t="str">
        <f t="shared" ref="AU129:AU193" si="29">IF(AND(COUNTA(P129)=0,COUNTA(AB129)=1),LEFT(D129,3),"")</f>
        <v/>
      </c>
      <c r="AV129" s="492" t="str">
        <f t="shared" ref="AV129:AV193" si="30">IF(AND(COUNTA(P129)=1,COUNTA(AB129)=0),LEFT(D129,3),"")</f>
        <v/>
      </c>
      <c r="AW129" s="494" t="str">
        <f t="shared" ref="AW129:AW193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3001</v>
      </c>
      <c r="BB129" s="266" t="s">
        <v>3033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8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3208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AZ130" s="589">
        <v>44586</v>
      </c>
      <c r="BA130" s="515" t="s">
        <v>2425</v>
      </c>
      <c r="BB130" s="266" t="s">
        <v>2453</v>
      </c>
      <c r="BC130" s="595"/>
      <c r="BD130" s="266" t="str">
        <f t="shared" ref="BD130:BD194" si="32">IF(AND(COUNTIF(AX130,"&gt;&lt;0")=1,COUNTA(M130)=1),LEFT(D130,3),"")</f>
        <v/>
      </c>
      <c r="BE130" s="266" t="str">
        <f t="shared" ref="BE130:BE194" si="33">IF(AND(COUNTIF(AX130,"&gt;&lt;")=1,COUNTA(M130)=0),LEFT(D130,3),"")</f>
        <v/>
      </c>
      <c r="BF130" s="266" t="str">
        <f t="shared" ref="BF130:BF194" si="34">IF(AND(COUNTIF(AX130,"&gt;&lt;0")=0,COUNTA(M130)=1),LEFT(D130,3),"")</f>
        <v>5-5</v>
      </c>
      <c r="BG130" s="266" t="str">
        <f t="shared" ref="BG130:BG194" si="35">IF(AND(COUNTIF(AX130,"&gt;&lt;0")=0,COUNTA(M130)=0),LEFT(D130,3),"")</f>
        <v/>
      </c>
    </row>
    <row r="131" spans="3:59" ht="13.8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3208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AZ131" s="589">
        <v>44586</v>
      </c>
      <c r="BA131" s="515" t="s">
        <v>2425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8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3208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AZ132" s="589">
        <v>44585</v>
      </c>
      <c r="BA132" s="515" t="s">
        <v>2425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8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3208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AZ133" s="589">
        <v>44585</v>
      </c>
      <c r="BA133" s="515" t="s">
        <v>2425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8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3208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AZ134" s="589">
        <v>44586</v>
      </c>
      <c r="BA134" s="515" t="s">
        <v>2425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8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3208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AZ135" s="589">
        <v>44586</v>
      </c>
      <c r="BA135" s="515" t="s">
        <v>2425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8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3208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AZ136" s="589">
        <v>44586</v>
      </c>
      <c r="BA136" s="515" t="s">
        <v>2425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8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3208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AZ137" s="589">
        <v>44585</v>
      </c>
      <c r="BA137" s="515" t="s">
        <v>2425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8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3208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AZ138" s="589">
        <v>44585</v>
      </c>
      <c r="BA138" s="515" t="s">
        <v>2425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8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3208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AZ139" s="589">
        <v>44586</v>
      </c>
      <c r="BA139" s="515" t="s">
        <v>2425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8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3208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AZ140" s="589">
        <v>44586</v>
      </c>
      <c r="BA140" s="515" t="s">
        <v>2425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8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3208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AZ141" s="589">
        <v>44586</v>
      </c>
      <c r="BA141" s="515" t="s">
        <v>2425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8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3208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8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3208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AZ143" s="589">
        <v>44586</v>
      </c>
      <c r="BA143" s="515" t="s">
        <v>2425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8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3208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AZ144" s="589">
        <v>44586</v>
      </c>
      <c r="BA144" s="515" t="s">
        <v>2425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8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3208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AZ145" s="589">
        <v>44586</v>
      </c>
      <c r="BA145" s="515" t="s">
        <v>2425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8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3208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AZ146" s="589">
        <v>44585</v>
      </c>
      <c r="BA146" s="515" t="s">
        <v>2425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8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3208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8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3208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AZ148" s="589">
        <v>44586</v>
      </c>
      <c r="BA148" s="515" t="s">
        <v>2425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8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3208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8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3208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AZ150" s="589">
        <v>44585</v>
      </c>
      <c r="BA150" s="515" t="s">
        <v>2425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8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3208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AZ151" s="589">
        <v>44586</v>
      </c>
      <c r="BA151" s="515" t="s">
        <v>2425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8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3208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AZ152" s="589">
        <v>44586</v>
      </c>
      <c r="BA152" s="515" t="s">
        <v>2425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8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3208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8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3208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8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3208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8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3208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.6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3088</v>
      </c>
      <c r="K157" s="606" t="s">
        <v>3093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3102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3208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8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3208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8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3208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8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3088</v>
      </c>
      <c r="K160" s="209" t="s">
        <v>3094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3102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3208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8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3208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8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3208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8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3208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3001</v>
      </c>
      <c r="BB163" s="266" t="s">
        <v>3027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8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3208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8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3208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3074</v>
      </c>
      <c r="BB165" s="266" t="s">
        <v>3034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8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3208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3074</v>
      </c>
      <c r="BB166" s="266" t="s">
        <v>3034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8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3208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3001</v>
      </c>
      <c r="BB167" s="266" t="s">
        <v>3029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8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3208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3074</v>
      </c>
      <c r="BB168" s="266" t="s">
        <v>3035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8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3208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3074</v>
      </c>
      <c r="BB169" s="266" t="s">
        <v>3035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8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3208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3074</v>
      </c>
      <c r="BB170" s="266" t="s">
        <v>3035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1.4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3208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3074</v>
      </c>
      <c r="BB171" s="266" t="s">
        <v>3036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8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3208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3074</v>
      </c>
      <c r="BB172" s="266" t="s">
        <v>3036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8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3208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3074</v>
      </c>
      <c r="BB173" s="266" t="s">
        <v>3035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8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3208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3074</v>
      </c>
      <c r="BB174" s="266" t="s">
        <v>3035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8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3208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3074</v>
      </c>
      <c r="BB175" s="266" t="s">
        <v>3035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8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3208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3001</v>
      </c>
      <c r="BB176" s="266" t="s">
        <v>3037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8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3208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3001</v>
      </c>
      <c r="BB177" s="266" t="s">
        <v>3037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8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3208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3001</v>
      </c>
      <c r="BB178" s="266" t="s">
        <v>3038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8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3208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3001</v>
      </c>
      <c r="BB179" s="266" t="s">
        <v>3038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8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3208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3001</v>
      </c>
      <c r="BB180" s="266" t="s">
        <v>3038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8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3209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3001</v>
      </c>
      <c r="BB181" s="266" t="s">
        <v>3038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8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3208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3074</v>
      </c>
      <c r="BB182" s="266" t="s">
        <v>3039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8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3208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3074</v>
      </c>
      <c r="BB183" s="266" t="s">
        <v>3039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8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3208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3074</v>
      </c>
      <c r="BB184" s="266" t="s">
        <v>3040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8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3208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3074</v>
      </c>
      <c r="BB185" s="266" t="s">
        <v>3040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8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3208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3074</v>
      </c>
      <c r="BB186" s="266" t="s">
        <v>3034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8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3208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3074</v>
      </c>
      <c r="BB187" s="266" t="s">
        <v>3034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8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3208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3074</v>
      </c>
      <c r="BB188" s="266" t="s">
        <v>3040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8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3208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3074</v>
      </c>
      <c r="BB189" s="266" t="s">
        <v>3034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8">
      <c r="C190" s="266" t="s">
        <v>70</v>
      </c>
      <c r="D190" s="408" t="s">
        <v>2463</v>
      </c>
      <c r="E190" s="265" t="s">
        <v>3276</v>
      </c>
      <c r="F190" s="266" t="s">
        <v>3277</v>
      </c>
      <c r="G190" s="266" t="s">
        <v>3279</v>
      </c>
      <c r="H190" s="265" t="s">
        <v>110</v>
      </c>
      <c r="I190" s="265" t="s">
        <v>287</v>
      </c>
      <c r="J190" s="212" t="s">
        <v>3278</v>
      </c>
      <c r="K190" s="252"/>
      <c r="L190" s="273">
        <v>44587</v>
      </c>
      <c r="M190" s="273">
        <v>44587</v>
      </c>
      <c r="N190" s="273">
        <v>44529</v>
      </c>
      <c r="O190" s="273">
        <v>44529</v>
      </c>
      <c r="P190" s="273">
        <v>44533</v>
      </c>
      <c r="Q190" s="265" t="s">
        <v>2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2557</v>
      </c>
      <c r="AD190" s="273" t="s">
        <v>2585</v>
      </c>
      <c r="AE190" s="273">
        <v>44544</v>
      </c>
      <c r="AF190" s="209"/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3208</v>
      </c>
      <c r="AR190" s="484" t="str">
        <f t="shared" ref="AR190" si="36">IF(COUNTA(AF190)=1,LEFT(D190,3),"")</f>
        <v/>
      </c>
      <c r="AS190" s="486" t="str">
        <f t="shared" ref="AS190" si="37">IF(AND(COUNTA(O190)=1,COUNTA(P190)=1,COUNTA(AB190)=1,COUNTA(AE190)=1,COUNTA(AF190)=0),LEFT(D190,3),"")</f>
        <v>6-4</v>
      </c>
      <c r="AT190" s="488" t="str">
        <f t="shared" ref="AT190" si="38">IF(AND(COUNTA(O190)=1,COUNTA(P190)=1,COUNTA(AB190)=1,COUNTA(AE190)=0,COUNTA(AF190)=0),LEFT(D190,3),"")</f>
        <v/>
      </c>
      <c r="AU190" s="490" t="str">
        <f t="shared" ref="AU190" si="39">IF(AND(COUNTA(P190)=0,COUNTA(AB190)=1),LEFT(D190,3),"")</f>
        <v/>
      </c>
      <c r="AV190" s="492" t="str">
        <f t="shared" ref="AV190" si="40">IF(AND(COUNTA(P190)=1,COUNTA(AB190)=0),LEFT(D190,3),"")</f>
        <v/>
      </c>
      <c r="AW190" s="494" t="str">
        <f t="shared" ref="AW190" si="41">IF(AND(COUNTA(P190)=0,COUNTA(AB190)=0),LEFT(D190,3),"")</f>
        <v/>
      </c>
      <c r="AX190" s="515" t="str">
        <f>IFERROR(VLOOKUP(功能_33[[#This Row],[功能代號]],SIT_FT_2021tmp!D:D,1,FALSE),"")</f>
        <v/>
      </c>
      <c r="AY190" s="589"/>
      <c r="BA190" s="515"/>
      <c r="BC190" s="595"/>
      <c r="BD190" s="265" t="str">
        <f t="shared" ref="BD190" si="42">IF(AND(COUNTIF(AX190,"&gt;&lt;0")=1,COUNTA(M190)=1),LEFT(D190,3),"")</f>
        <v/>
      </c>
      <c r="BE190" s="265" t="str">
        <f t="shared" ref="BE190" si="43">IF(AND(COUNTIF(AX190,"&gt;&lt;")=1,COUNTA(M190)=0),LEFT(D190,3),"")</f>
        <v/>
      </c>
      <c r="BF190" s="265" t="str">
        <f t="shared" ref="BF190" si="44">IF(AND(COUNTIF(AX190,"&gt;&lt;0")=0,COUNTA(M190)=1),LEFT(D190,3),"")</f>
        <v>6-4</v>
      </c>
      <c r="BG190" s="265" t="str">
        <f t="shared" ref="BG190" si="45">IF(AND(COUNTIF(AX190,"&gt;&lt;0")=0,COUNTA(M190)=0),LEFT(D190,3),"")</f>
        <v/>
      </c>
    </row>
    <row r="191" spans="1:59" ht="13.8">
      <c r="C191" s="266" t="s">
        <v>70</v>
      </c>
      <c r="D191" s="408" t="s">
        <v>2463</v>
      </c>
      <c r="E191" s="265" t="s">
        <v>1101</v>
      </c>
      <c r="F191" s="266" t="s">
        <v>1102</v>
      </c>
      <c r="G191" s="266"/>
      <c r="H191" s="265" t="s">
        <v>166</v>
      </c>
      <c r="I191" s="265" t="s">
        <v>287</v>
      </c>
      <c r="J191" s="212" t="s">
        <v>389</v>
      </c>
      <c r="K191" s="212"/>
      <c r="L191" s="273">
        <v>44568</v>
      </c>
      <c r="M191" s="273">
        <v>44567</v>
      </c>
      <c r="N191" s="273">
        <v>44529</v>
      </c>
      <c r="O191" s="273">
        <v>44529</v>
      </c>
      <c r="P191" s="273">
        <v>44538</v>
      </c>
      <c r="Q191" s="265" t="s">
        <v>6</v>
      </c>
      <c r="R191" s="265" t="s">
        <v>145</v>
      </c>
      <c r="W191" s="265"/>
      <c r="Y191" s="265"/>
      <c r="Z191" s="265"/>
      <c r="AA191" s="266" t="str">
        <f>VLOOKUP(功能_33[[#This Row],[User]],SKL放款!A:G,7,FALSE)</f>
        <v>放款服務課</v>
      </c>
      <c r="AB191" s="273">
        <v>44533</v>
      </c>
      <c r="AC191" s="273" t="s">
        <v>107</v>
      </c>
      <c r="AD191" s="273" t="s">
        <v>2585</v>
      </c>
      <c r="AE191" s="273">
        <v>44544</v>
      </c>
      <c r="AF191" s="209">
        <v>44544</v>
      </c>
      <c r="AG191" s="273"/>
      <c r="AH191" s="273"/>
      <c r="AI191" s="323"/>
      <c r="AJ191" s="273">
        <f>IFERROR(IF(VLOOKUP(功能_33[[#This Row],[功能代號]],E:T,11,FALSE)=0,"",VLOOKUP(功能_33[[#This Row],[功能代號]],E:T,11,FALSE)),"")</f>
        <v>44529</v>
      </c>
      <c r="AK191" s="273"/>
      <c r="AL191" s="273"/>
      <c r="AM191" s="266"/>
      <c r="AN191" s="273"/>
      <c r="AO191" s="265" t="s">
        <v>163</v>
      </c>
      <c r="AQ191" s="595" t="s">
        <v>3208</v>
      </c>
      <c r="AR191" s="484" t="str">
        <f t="shared" si="26"/>
        <v>6-4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L6932</v>
      </c>
      <c r="AY191" s="589">
        <v>44512</v>
      </c>
      <c r="AZ191" s="589">
        <v>44512</v>
      </c>
      <c r="BA191" s="515" t="s">
        <v>3001</v>
      </c>
      <c r="BB191" s="266" t="s">
        <v>3041</v>
      </c>
      <c r="BC191" s="595"/>
      <c r="BD191" s="265" t="str">
        <f t="shared" si="32"/>
        <v>6-4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8">
      <c r="A192" s="536"/>
      <c r="B192" s="361"/>
      <c r="C192" s="266" t="s">
        <v>70</v>
      </c>
      <c r="D192" s="408" t="s">
        <v>2466</v>
      </c>
      <c r="E192" s="265" t="s">
        <v>2855</v>
      </c>
      <c r="F192" s="258" t="s">
        <v>140</v>
      </c>
      <c r="G192" s="258" t="s">
        <v>2859</v>
      </c>
      <c r="H192" s="265" t="s">
        <v>110</v>
      </c>
      <c r="I192" s="265" t="s">
        <v>111</v>
      </c>
      <c r="J192" s="212" t="s">
        <v>2854</v>
      </c>
      <c r="K192" s="212"/>
      <c r="L192" s="273">
        <v>44575</v>
      </c>
      <c r="M192" s="273">
        <v>44574</v>
      </c>
      <c r="N192" s="273">
        <v>44399</v>
      </c>
      <c r="O192" s="273">
        <v>44400</v>
      </c>
      <c r="P192" s="273">
        <v>44412</v>
      </c>
      <c r="Q192" s="557" t="s">
        <v>4</v>
      </c>
      <c r="R192" s="557" t="s">
        <v>5</v>
      </c>
      <c r="W192" s="265"/>
      <c r="Y192" s="265"/>
      <c r="Z192" s="265"/>
      <c r="AA192" s="361" t="s">
        <v>1400</v>
      </c>
      <c r="AB192" s="273">
        <v>44470</v>
      </c>
      <c r="AC192" s="273">
        <v>44463</v>
      </c>
      <c r="AD192" s="259">
        <v>44468</v>
      </c>
      <c r="AE192" s="260">
        <v>44468</v>
      </c>
      <c r="AF192" s="585">
        <v>44550</v>
      </c>
      <c r="AG192" s="260" t="s">
        <v>1</v>
      </c>
      <c r="AH192" s="260">
        <v>44483.56527777778</v>
      </c>
      <c r="AI192" s="260">
        <v>44487.745833333327</v>
      </c>
      <c r="AJ192" s="260" t="s">
        <v>5</v>
      </c>
      <c r="AK192" s="260"/>
      <c r="AL192" s="260"/>
      <c r="AM192" s="361"/>
      <c r="AO192" s="557" t="s">
        <v>141</v>
      </c>
      <c r="AP192" s="361" t="s">
        <v>142</v>
      </c>
      <c r="AQ192" s="595" t="s">
        <v>3208</v>
      </c>
      <c r="AR192" s="537" t="str">
        <f t="shared" si="26"/>
        <v>6-7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L6088</v>
      </c>
      <c r="AY192" s="589">
        <v>44512</v>
      </c>
      <c r="AZ192" s="589">
        <v>44512</v>
      </c>
      <c r="BA192" s="515" t="s">
        <v>3001</v>
      </c>
      <c r="BB192" s="266" t="s">
        <v>3037</v>
      </c>
      <c r="BC192" s="595"/>
      <c r="BD192" s="265" t="str">
        <f t="shared" si="32"/>
        <v>6-7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8">
      <c r="C193" s="266" t="s">
        <v>68</v>
      </c>
      <c r="D193" s="266" t="s">
        <v>596</v>
      </c>
      <c r="E193" s="214" t="s">
        <v>597</v>
      </c>
      <c r="F193" s="266" t="s">
        <v>598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2394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65" t="s">
        <v>2627</v>
      </c>
      <c r="AP193" s="265" t="s">
        <v>2603</v>
      </c>
      <c r="AQ193" s="595" t="s">
        <v>3208</v>
      </c>
      <c r="AR193" s="484" t="str">
        <f t="shared" si="26"/>
        <v>4-5</v>
      </c>
      <c r="AS193" s="486" t="str">
        <f t="shared" si="27"/>
        <v/>
      </c>
      <c r="AT193" s="488" t="str">
        <f t="shared" si="28"/>
        <v/>
      </c>
      <c r="AU193" s="490" t="str">
        <f t="shared" si="29"/>
        <v/>
      </c>
      <c r="AV193" s="492" t="str">
        <f t="shared" si="30"/>
        <v/>
      </c>
      <c r="AW193" s="494" t="str">
        <f t="shared" si="31"/>
        <v/>
      </c>
      <c r="AX193" s="515" t="str">
        <f>IFERROR(VLOOKUP(功能_33[[#This Row],[功能代號]],SIT_FT_2021tmp!D:D,1,FALSE),"")</f>
        <v>L4500</v>
      </c>
      <c r="AY193" s="589">
        <v>44559</v>
      </c>
      <c r="AZ193" s="589">
        <v>44559</v>
      </c>
      <c r="BA193" s="515" t="s">
        <v>3001</v>
      </c>
      <c r="BB193" s="266" t="s">
        <v>3042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13.8">
      <c r="C194" s="266" t="s">
        <v>68</v>
      </c>
      <c r="D194" s="266" t="s">
        <v>596</v>
      </c>
      <c r="E194" s="214" t="s">
        <v>599</v>
      </c>
      <c r="F194" s="266" t="s">
        <v>600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44575</v>
      </c>
      <c r="M194" s="273">
        <v>44573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168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14" t="s">
        <v>2615</v>
      </c>
      <c r="AP194" s="266" t="s">
        <v>2616</v>
      </c>
      <c r="AQ194" s="595" t="s">
        <v>3208</v>
      </c>
      <c r="AR194" s="484" t="str">
        <f t="shared" ref="AR194:AR261" si="46">IF(COUNTA(AF194)=1,LEFT(D194,3),"")</f>
        <v>4-5</v>
      </c>
      <c r="AS194" s="486" t="str">
        <f t="shared" ref="AS194:AS261" si="47">IF(AND(COUNTA(O194)=1,COUNTA(P194)=1,COUNTA(AB194)=1,COUNTA(AE194)=1,COUNTA(AF194)=0),LEFT(D194,3),"")</f>
        <v/>
      </c>
      <c r="AT194" s="488" t="str">
        <f t="shared" ref="AT194:AT261" si="48">IF(AND(COUNTA(O194)=1,COUNTA(P194)=1,COUNTA(AB194)=1,COUNTA(AE194)=0,COUNTA(AF194)=0),LEFT(D194,3),"")</f>
        <v/>
      </c>
      <c r="AU194" s="490" t="str">
        <f t="shared" ref="AU194:AU261" si="49">IF(AND(COUNTA(P194)=0,COUNTA(AB194)=1),LEFT(D194,3),"")</f>
        <v/>
      </c>
      <c r="AV194" s="492" t="str">
        <f t="shared" ref="AV194:AV261" si="50">IF(AND(COUNTA(P194)=1,COUNTA(AB194)=0),LEFT(D194,3),"")</f>
        <v/>
      </c>
      <c r="AW194" s="494" t="str">
        <f t="shared" ref="AW194:AW261" si="51">IF(AND(COUNTA(P194)=0,COUNTA(AB194)=0),LEFT(D194,3),"")</f>
        <v/>
      </c>
      <c r="AX194" s="515" t="str">
        <f>IFERROR(VLOOKUP(功能_33[[#This Row],[功能代號]],SIT_FT_2021tmp!D:D,1,FALSE),"")</f>
        <v>L4950</v>
      </c>
      <c r="AY194" s="589">
        <v>44559</v>
      </c>
      <c r="AZ194" s="589">
        <v>44559</v>
      </c>
      <c r="BA194" s="515" t="s">
        <v>3001</v>
      </c>
      <c r="BB194" s="266" t="s">
        <v>3042</v>
      </c>
      <c r="BC194" s="595"/>
      <c r="BD194" s="265" t="str">
        <f t="shared" si="32"/>
        <v>4-5</v>
      </c>
      <c r="BE194" s="265" t="str">
        <f t="shared" si="33"/>
        <v/>
      </c>
      <c r="BF194" s="265" t="str">
        <f t="shared" si="34"/>
        <v/>
      </c>
      <c r="BG194" s="265" t="str">
        <f t="shared" si="35"/>
        <v/>
      </c>
    </row>
    <row r="195" spans="3:59" ht="41.4">
      <c r="C195" s="266" t="s">
        <v>68</v>
      </c>
      <c r="D195" s="266" t="s">
        <v>596</v>
      </c>
      <c r="E195" s="214" t="s">
        <v>601</v>
      </c>
      <c r="F195" s="266" t="s">
        <v>602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44579</v>
      </c>
      <c r="M195" s="273">
        <v>44578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107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82" t="s">
        <v>2617</v>
      </c>
      <c r="AP195" s="206" t="s">
        <v>2618</v>
      </c>
      <c r="AQ195" s="595" t="s">
        <v>3208</v>
      </c>
      <c r="AR195" s="484" t="str">
        <f t="shared" si="46"/>
        <v>4-5</v>
      </c>
      <c r="AS195" s="486" t="str">
        <f t="shared" si="47"/>
        <v/>
      </c>
      <c r="AT195" s="488" t="str">
        <f t="shared" si="48"/>
        <v/>
      </c>
      <c r="AU195" s="490" t="str">
        <f t="shared" si="49"/>
        <v/>
      </c>
      <c r="AV195" s="492" t="str">
        <f t="shared" si="50"/>
        <v/>
      </c>
      <c r="AW195" s="494" t="str">
        <f t="shared" si="51"/>
        <v/>
      </c>
      <c r="AX195" s="515" t="str">
        <f>IFERROR(VLOOKUP(功能_33[[#This Row],[功能代號]],SIT_FT_2021tmp!D:D,1,FALSE),"")</f>
        <v>L4510</v>
      </c>
      <c r="AY195" s="589">
        <v>44559</v>
      </c>
      <c r="AZ195" s="589">
        <v>44559</v>
      </c>
      <c r="BA195" s="515" t="s">
        <v>3001</v>
      </c>
      <c r="BB195" s="266" t="s">
        <v>3042</v>
      </c>
      <c r="BC195" s="595"/>
      <c r="BD195" s="265" t="str">
        <f t="shared" ref="BD195:BD259" si="52">IF(AND(COUNTIF(AX195,"&gt;&lt;0")=1,COUNTA(M195)=1),LEFT(D195,3),"")</f>
        <v>4-5</v>
      </c>
      <c r="BE195" s="265" t="str">
        <f t="shared" ref="BE195:BE259" si="53">IF(AND(COUNTIF(AX195,"&gt;&lt;")=1,COUNTA(M195)=0),LEFT(D195,3),"")</f>
        <v/>
      </c>
      <c r="BF195" s="265" t="str">
        <f t="shared" ref="BF195:BF259" si="54">IF(AND(COUNTIF(AX195,"&gt;&lt;0")=0,COUNTA(M195)=1),LEFT(D195,3),"")</f>
        <v/>
      </c>
      <c r="BG195" s="265" t="str">
        <f t="shared" ref="BG195:BG259" si="55">IF(AND(COUNTIF(AX195,"&gt;&lt;0")=0,COUNTA(M195)=0),LEFT(D195,3),"")</f>
        <v/>
      </c>
    </row>
    <row r="196" spans="3:59" ht="13.8">
      <c r="C196" s="266" t="s">
        <v>68</v>
      </c>
      <c r="D196" s="266" t="s">
        <v>596</v>
      </c>
      <c r="E196" s="214" t="s">
        <v>603</v>
      </c>
      <c r="F196" s="266" t="s">
        <v>604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2619</v>
      </c>
      <c r="AP196" s="266" t="s">
        <v>2620</v>
      </c>
      <c r="AQ196" s="595" t="s">
        <v>3208</v>
      </c>
      <c r="AR196" s="484" t="str">
        <f t="shared" si="46"/>
        <v>4-5</v>
      </c>
      <c r="AS196" s="486" t="str">
        <f t="shared" si="47"/>
        <v/>
      </c>
      <c r="AT196" s="488" t="str">
        <f t="shared" si="48"/>
        <v/>
      </c>
      <c r="AU196" s="490" t="str">
        <f t="shared" si="49"/>
        <v/>
      </c>
      <c r="AV196" s="492" t="str">
        <f t="shared" si="50"/>
        <v/>
      </c>
      <c r="AW196" s="494" t="str">
        <f t="shared" si="51"/>
        <v/>
      </c>
      <c r="AX196" s="515" t="str">
        <f>IFERROR(VLOOKUP(功能_33[[#This Row],[功能代號]],SIT_FT_2021tmp!D:D,1,FALSE),"")</f>
        <v>L4951</v>
      </c>
      <c r="AY196" s="589">
        <v>44559</v>
      </c>
      <c r="AZ196" s="589">
        <v>44559</v>
      </c>
      <c r="BA196" s="515" t="s">
        <v>3001</v>
      </c>
      <c r="BB196" s="266" t="s">
        <v>3042</v>
      </c>
      <c r="BC196" s="595"/>
      <c r="BD196" s="265" t="str">
        <f t="shared" si="52"/>
        <v>4-5</v>
      </c>
      <c r="BE196" s="265" t="str">
        <f t="shared" si="53"/>
        <v/>
      </c>
      <c r="BF196" s="265" t="str">
        <f t="shared" si="54"/>
        <v/>
      </c>
      <c r="BG196" s="265" t="str">
        <f t="shared" si="55"/>
        <v/>
      </c>
    </row>
    <row r="197" spans="3:59" ht="13.8">
      <c r="C197" s="266" t="s">
        <v>68</v>
      </c>
      <c r="D197" s="266" t="s">
        <v>596</v>
      </c>
      <c r="E197" s="214" t="s">
        <v>605</v>
      </c>
      <c r="F197" s="266" t="s">
        <v>606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44575</v>
      </c>
      <c r="M197" s="273">
        <v>44573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168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14" t="s">
        <v>2621</v>
      </c>
      <c r="AP197" s="266" t="s">
        <v>2622</v>
      </c>
      <c r="AQ197" s="595" t="s">
        <v>3208</v>
      </c>
      <c r="AR197" s="484" t="str">
        <f t="shared" si="46"/>
        <v>4-5</v>
      </c>
      <c r="AS197" s="486" t="str">
        <f t="shared" si="47"/>
        <v/>
      </c>
      <c r="AT197" s="488" t="str">
        <f t="shared" si="48"/>
        <v/>
      </c>
      <c r="AU197" s="490" t="str">
        <f t="shared" si="49"/>
        <v/>
      </c>
      <c r="AV197" s="492" t="str">
        <f t="shared" si="50"/>
        <v/>
      </c>
      <c r="AW197" s="494" t="str">
        <f t="shared" si="51"/>
        <v/>
      </c>
      <c r="AX197" s="515" t="str">
        <f>IFERROR(VLOOKUP(功能_33[[#This Row],[功能代號]],SIT_FT_2021tmp!D:D,1,FALSE),"")</f>
        <v>L4512</v>
      </c>
      <c r="AY197" s="589">
        <v>44559</v>
      </c>
      <c r="AZ197" s="589">
        <v>44559</v>
      </c>
      <c r="BA197" s="515" t="s">
        <v>3001</v>
      </c>
      <c r="BB197" s="266" t="s">
        <v>3042</v>
      </c>
      <c r="BC197" s="595"/>
      <c r="BD197" s="265" t="str">
        <f t="shared" si="52"/>
        <v>4-5</v>
      </c>
      <c r="BE197" s="265" t="str">
        <f t="shared" si="53"/>
        <v/>
      </c>
      <c r="BF197" s="265" t="str">
        <f t="shared" si="54"/>
        <v/>
      </c>
      <c r="BG197" s="265" t="str">
        <f t="shared" si="55"/>
        <v/>
      </c>
    </row>
    <row r="198" spans="3:59" ht="41.4">
      <c r="C198" s="266" t="s">
        <v>68</v>
      </c>
      <c r="D198" s="266" t="s">
        <v>596</v>
      </c>
      <c r="E198" s="214" t="s">
        <v>607</v>
      </c>
      <c r="F198" s="266" t="s">
        <v>608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44579</v>
      </c>
      <c r="M198" s="273">
        <v>44578</v>
      </c>
      <c r="N198" s="273">
        <v>44468</v>
      </c>
      <c r="O198" s="273">
        <v>44468</v>
      </c>
      <c r="P198" s="273">
        <v>44533</v>
      </c>
      <c r="Q198" s="265" t="s">
        <v>6</v>
      </c>
      <c r="R198" s="265" t="s">
        <v>15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44531</v>
      </c>
      <c r="AE198" s="273">
        <v>44531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73"/>
      <c r="AO198" s="282" t="s">
        <v>2623</v>
      </c>
      <c r="AP198" s="206" t="s">
        <v>2624</v>
      </c>
      <c r="AQ198" s="595" t="s">
        <v>3208</v>
      </c>
      <c r="AR198" s="484" t="str">
        <f t="shared" si="46"/>
        <v>4-5</v>
      </c>
      <c r="AS198" s="486" t="str">
        <f t="shared" si="47"/>
        <v/>
      </c>
      <c r="AT198" s="488" t="str">
        <f t="shared" si="48"/>
        <v/>
      </c>
      <c r="AU198" s="490" t="str">
        <f t="shared" si="49"/>
        <v/>
      </c>
      <c r="AV198" s="492" t="str">
        <f t="shared" si="50"/>
        <v/>
      </c>
      <c r="AW198" s="494" t="str">
        <f t="shared" si="51"/>
        <v/>
      </c>
      <c r="AX198" s="515" t="str">
        <f>IFERROR(VLOOKUP(功能_33[[#This Row],[功能代號]],SIT_FT_2021tmp!D:D,1,FALSE),"")</f>
        <v>L4511</v>
      </c>
      <c r="AY198" s="589">
        <v>44559</v>
      </c>
      <c r="AZ198" s="589">
        <v>44559</v>
      </c>
      <c r="BA198" s="515" t="s">
        <v>3001</v>
      </c>
      <c r="BB198" s="266" t="s">
        <v>3042</v>
      </c>
      <c r="BC198" s="595"/>
      <c r="BD198" s="265" t="str">
        <f t="shared" si="52"/>
        <v>4-5</v>
      </c>
      <c r="BE198" s="265" t="str">
        <f t="shared" si="53"/>
        <v/>
      </c>
      <c r="BF198" s="265" t="str">
        <f t="shared" si="54"/>
        <v/>
      </c>
      <c r="BG198" s="265" t="str">
        <f t="shared" si="55"/>
        <v/>
      </c>
    </row>
    <row r="199" spans="3:59" ht="96.6">
      <c r="C199" s="266" t="s">
        <v>68</v>
      </c>
      <c r="D199" s="266" t="s">
        <v>382</v>
      </c>
      <c r="E199" s="265" t="s">
        <v>609</v>
      </c>
      <c r="F199" s="266" t="s">
        <v>610</v>
      </c>
      <c r="G199" s="266"/>
      <c r="H199" s="265" t="s">
        <v>166</v>
      </c>
      <c r="I199" s="265" t="s">
        <v>2433</v>
      </c>
      <c r="J199" s="212" t="s">
        <v>2586</v>
      </c>
      <c r="K199" s="212"/>
      <c r="L199" s="273">
        <v>44580</v>
      </c>
      <c r="M199" s="273">
        <v>44579</v>
      </c>
      <c r="N199" s="273">
        <v>44469</v>
      </c>
      <c r="O199" s="273">
        <v>44468</v>
      </c>
      <c r="P199" s="273">
        <v>44523</v>
      </c>
      <c r="Q199" s="265" t="s">
        <v>2</v>
      </c>
      <c r="R199" s="265" t="s">
        <v>5</v>
      </c>
      <c r="W199" s="265"/>
      <c r="Y199" s="265"/>
      <c r="Z199" s="265"/>
      <c r="AA199" s="266" t="str">
        <f>VLOOKUP(功能_33[[#This Row],[User]],SKL放款!A:G,7,FALSE)</f>
        <v>放款服務課</v>
      </c>
      <c r="AB199" s="273">
        <v>44533</v>
      </c>
      <c r="AC199" s="273" t="s">
        <v>107</v>
      </c>
      <c r="AD199" s="273">
        <v>44523</v>
      </c>
      <c r="AE199" s="273">
        <v>44525</v>
      </c>
      <c r="AF199" s="209">
        <v>44539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11" t="s">
        <v>611</v>
      </c>
      <c r="AO199" s="282" t="s">
        <v>2638</v>
      </c>
      <c r="AP199" s="206" t="s">
        <v>2639</v>
      </c>
      <c r="AQ199" s="595" t="s">
        <v>3208</v>
      </c>
      <c r="AR199" s="484" t="str">
        <f t="shared" si="46"/>
        <v>4-2</v>
      </c>
      <c r="AS199" s="486" t="str">
        <f t="shared" si="47"/>
        <v/>
      </c>
      <c r="AT199" s="488" t="str">
        <f t="shared" si="48"/>
        <v/>
      </c>
      <c r="AU199" s="490" t="str">
        <f t="shared" si="49"/>
        <v/>
      </c>
      <c r="AV199" s="492" t="str">
        <f t="shared" si="50"/>
        <v/>
      </c>
      <c r="AW199" s="494" t="str">
        <f t="shared" si="51"/>
        <v/>
      </c>
      <c r="AX199" s="515" t="str">
        <f>IFERROR(VLOOKUP(功能_33[[#This Row],[功能代號]],SIT_FT_2021tmp!D:D,1,FALSE),"")</f>
        <v>L4200</v>
      </c>
      <c r="AY199" s="589">
        <v>44559</v>
      </c>
      <c r="AZ199" s="589">
        <v>44559</v>
      </c>
      <c r="BA199" s="515" t="s">
        <v>3001</v>
      </c>
      <c r="BB199" s="266" t="s">
        <v>3042</v>
      </c>
      <c r="BC199" s="595"/>
      <c r="BD199" s="265" t="str">
        <f t="shared" si="52"/>
        <v>4-2</v>
      </c>
      <c r="BE199" s="265" t="str">
        <f t="shared" si="53"/>
        <v/>
      </c>
      <c r="BF199" s="265" t="str">
        <f t="shared" si="54"/>
        <v/>
      </c>
      <c r="BG199" s="265" t="str">
        <f t="shared" si="55"/>
        <v/>
      </c>
    </row>
    <row r="200" spans="3:59" ht="27.6">
      <c r="C200" s="266" t="s">
        <v>68</v>
      </c>
      <c r="D200" s="266" t="s">
        <v>596</v>
      </c>
      <c r="E200" s="214" t="s">
        <v>612</v>
      </c>
      <c r="F200" s="266" t="s">
        <v>613</v>
      </c>
      <c r="G200" s="266"/>
      <c r="H200" s="265" t="s">
        <v>166</v>
      </c>
      <c r="I200" s="265" t="s">
        <v>2433</v>
      </c>
      <c r="J200" s="212" t="s">
        <v>2964</v>
      </c>
      <c r="K200" s="586" t="s">
        <v>2995</v>
      </c>
      <c r="L200" s="273">
        <v>44580</v>
      </c>
      <c r="M200" s="273">
        <v>44579</v>
      </c>
      <c r="N200" s="273">
        <v>44473</v>
      </c>
      <c r="O200" s="273">
        <v>44468</v>
      </c>
      <c r="P200" s="215">
        <v>44550</v>
      </c>
      <c r="Q200" s="265" t="s">
        <v>6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15">
        <v>44550</v>
      </c>
      <c r="AC200" s="273" t="s">
        <v>107</v>
      </c>
      <c r="AD200" s="273">
        <v>44531</v>
      </c>
      <c r="AE200" s="273">
        <v>44531</v>
      </c>
      <c r="AF200" s="209" t="s">
        <v>2967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07" t="s">
        <v>2625</v>
      </c>
      <c r="AP200" s="266" t="s">
        <v>2626</v>
      </c>
      <c r="AQ200" s="595" t="s">
        <v>3208</v>
      </c>
      <c r="AR200" s="484" t="str">
        <f t="shared" si="46"/>
        <v>4-5</v>
      </c>
      <c r="AS200" s="486" t="str">
        <f t="shared" si="47"/>
        <v/>
      </c>
      <c r="AT200" s="488" t="str">
        <f t="shared" si="48"/>
        <v/>
      </c>
      <c r="AU200" s="490" t="str">
        <f t="shared" si="49"/>
        <v/>
      </c>
      <c r="AV200" s="492" t="str">
        <f t="shared" si="50"/>
        <v/>
      </c>
      <c r="AW200" s="494" t="str">
        <f t="shared" si="51"/>
        <v/>
      </c>
      <c r="AX200" s="515" t="str">
        <f>IFERROR(VLOOKUP(功能_33[[#This Row],[功能代號]],SIT_FT_2021tmp!D:D,1,FALSE),"")</f>
        <v>L4520</v>
      </c>
      <c r="AY200" s="589">
        <v>44559</v>
      </c>
      <c r="AZ200" s="589">
        <v>44559</v>
      </c>
      <c r="BA200" s="515" t="s">
        <v>3001</v>
      </c>
      <c r="BB200" s="266" t="s">
        <v>3042</v>
      </c>
      <c r="BC200" s="595"/>
      <c r="BD200" s="265" t="str">
        <f t="shared" si="52"/>
        <v>4-5</v>
      </c>
      <c r="BE200" s="265" t="str">
        <f t="shared" si="53"/>
        <v/>
      </c>
      <c r="BF200" s="265" t="str">
        <f t="shared" si="54"/>
        <v/>
      </c>
      <c r="BG200" s="265" t="str">
        <f t="shared" si="55"/>
        <v/>
      </c>
    </row>
    <row r="201" spans="3:59" ht="13.8">
      <c r="C201" s="266" t="s">
        <v>68</v>
      </c>
      <c r="D201" s="266" t="s">
        <v>614</v>
      </c>
      <c r="E201" s="265" t="s">
        <v>615</v>
      </c>
      <c r="F201" s="266" t="s">
        <v>616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44473</v>
      </c>
      <c r="O201" s="273">
        <v>44468</v>
      </c>
      <c r="P201" s="273">
        <v>44379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 t="s">
        <v>168</v>
      </c>
      <c r="AD201" s="273">
        <v>44531</v>
      </c>
      <c r="AE201" s="273">
        <v>44531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44468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3208</v>
      </c>
      <c r="AR201" s="484" t="str">
        <f t="shared" si="46"/>
        <v>4-5</v>
      </c>
      <c r="AS201" s="486" t="str">
        <f t="shared" si="47"/>
        <v/>
      </c>
      <c r="AT201" s="488" t="str">
        <f t="shared" si="48"/>
        <v/>
      </c>
      <c r="AU201" s="490" t="str">
        <f t="shared" si="49"/>
        <v/>
      </c>
      <c r="AV201" s="492" t="str">
        <f t="shared" si="50"/>
        <v/>
      </c>
      <c r="AW201" s="494" t="str">
        <f t="shared" si="51"/>
        <v/>
      </c>
      <c r="AX201" s="515" t="str">
        <f>IFERROR(VLOOKUP(功能_33[[#This Row],[功能代號]],SIT_FT_2021tmp!D:D,1,FALSE),"")</f>
        <v>L4204</v>
      </c>
      <c r="AY201" s="589">
        <v>44559</v>
      </c>
      <c r="AZ201" s="589">
        <v>44559</v>
      </c>
      <c r="BA201" s="515" t="s">
        <v>3001</v>
      </c>
      <c r="BB201" s="266" t="s">
        <v>3042</v>
      </c>
      <c r="BC201" s="595"/>
      <c r="BD201" s="265" t="str">
        <f t="shared" si="52"/>
        <v>4-5</v>
      </c>
      <c r="BE201" s="265" t="str">
        <f t="shared" si="53"/>
        <v/>
      </c>
      <c r="BF201" s="265" t="str">
        <f t="shared" si="54"/>
        <v/>
      </c>
      <c r="BG201" s="265" t="str">
        <f t="shared" si="55"/>
        <v/>
      </c>
    </row>
    <row r="202" spans="3:59" ht="13.8">
      <c r="C202" s="266" t="s">
        <v>68</v>
      </c>
      <c r="D202" s="266" t="s">
        <v>382</v>
      </c>
      <c r="E202" s="265" t="s">
        <v>617</v>
      </c>
      <c r="F202" s="266" t="s">
        <v>618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44580</v>
      </c>
      <c r="M202" s="273">
        <v>44579</v>
      </c>
      <c r="N202" s="273">
        <v>44470</v>
      </c>
      <c r="O202" s="273">
        <v>44470</v>
      </c>
      <c r="P202" s="273">
        <v>44523</v>
      </c>
      <c r="Q202" s="265" t="s">
        <v>2</v>
      </c>
      <c r="R202" s="265" t="s">
        <v>15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>
        <v>44524</v>
      </c>
      <c r="AD202" s="273">
        <v>44524</v>
      </c>
      <c r="AE202" s="273">
        <v>44524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44470</v>
      </c>
      <c r="AK202" s="273"/>
      <c r="AL202" s="273"/>
      <c r="AM202" s="266"/>
      <c r="AN202" s="273"/>
      <c r="AO202" s="265" t="s">
        <v>2603</v>
      </c>
      <c r="AP202" s="265" t="s">
        <v>2603</v>
      </c>
      <c r="AQ202" s="595" t="s">
        <v>3208</v>
      </c>
      <c r="AR202" s="484" t="str">
        <f t="shared" si="46"/>
        <v>4-2</v>
      </c>
      <c r="AS202" s="486" t="str">
        <f t="shared" si="47"/>
        <v/>
      </c>
      <c r="AT202" s="488" t="str">
        <f t="shared" si="48"/>
        <v/>
      </c>
      <c r="AU202" s="490" t="str">
        <f t="shared" si="49"/>
        <v/>
      </c>
      <c r="AV202" s="492" t="str">
        <f t="shared" si="50"/>
        <v/>
      </c>
      <c r="AW202" s="494" t="str">
        <f t="shared" si="51"/>
        <v/>
      </c>
      <c r="AX202" s="515" t="str">
        <f>IFERROR(VLOOKUP(功能_33[[#This Row],[功能代號]],SIT_FT_2021tmp!D:D,1,FALSE),"")</f>
        <v>L4205</v>
      </c>
      <c r="AY202" s="589">
        <v>44539</v>
      </c>
      <c r="AZ202" s="589">
        <v>44539</v>
      </c>
      <c r="BA202" s="515" t="s">
        <v>3001</v>
      </c>
      <c r="BB202" s="266" t="s">
        <v>3028</v>
      </c>
      <c r="BC202" s="595"/>
      <c r="BD202" s="265" t="str">
        <f t="shared" si="52"/>
        <v>4-2</v>
      </c>
      <c r="BE202" s="265" t="str">
        <f t="shared" si="53"/>
        <v/>
      </c>
      <c r="BF202" s="265" t="str">
        <f t="shared" si="54"/>
        <v/>
      </c>
      <c r="BG202" s="265" t="str">
        <f t="shared" si="55"/>
        <v/>
      </c>
    </row>
    <row r="203" spans="3:59" ht="124.2">
      <c r="C203" s="266" t="s">
        <v>68</v>
      </c>
      <c r="D203" s="266" t="s">
        <v>382</v>
      </c>
      <c r="E203" s="265" t="s">
        <v>619</v>
      </c>
      <c r="F203" s="266" t="s">
        <v>620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45">
        <v>44484</v>
      </c>
      <c r="P203" s="273">
        <v>44523</v>
      </c>
      <c r="Q203" s="265" t="s">
        <v>2</v>
      </c>
      <c r="R203" s="265" t="s">
        <v>5</v>
      </c>
      <c r="S203" s="252" t="s">
        <v>14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107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11" t="s">
        <v>621</v>
      </c>
      <c r="AO203" s="282" t="s">
        <v>2640</v>
      </c>
      <c r="AP203" s="206" t="s">
        <v>2641</v>
      </c>
      <c r="AQ203" s="595" t="s">
        <v>3208</v>
      </c>
      <c r="AR203" s="484" t="str">
        <f t="shared" si="46"/>
        <v>4-2</v>
      </c>
      <c r="AS203" s="486" t="str">
        <f t="shared" si="47"/>
        <v/>
      </c>
      <c r="AT203" s="488" t="str">
        <f t="shared" si="48"/>
        <v/>
      </c>
      <c r="AU203" s="490" t="str">
        <f t="shared" si="49"/>
        <v/>
      </c>
      <c r="AV203" s="492" t="str">
        <f t="shared" si="50"/>
        <v/>
      </c>
      <c r="AW203" s="494" t="str">
        <f t="shared" si="51"/>
        <v/>
      </c>
      <c r="AX203" s="515" t="str">
        <f>IFERROR(VLOOKUP(功能_33[[#This Row],[功能代號]],SIT_FT_2021tmp!D:D,1,FALSE),"")</f>
        <v>L4002</v>
      </c>
      <c r="AY203" s="589">
        <v>44540</v>
      </c>
      <c r="AZ203" s="589">
        <v>44540</v>
      </c>
      <c r="BA203" s="515" t="s">
        <v>3001</v>
      </c>
      <c r="BB203" s="266" t="s">
        <v>3033</v>
      </c>
      <c r="BC203" s="595"/>
      <c r="BD203" s="265" t="str">
        <f t="shared" si="52"/>
        <v>4-2</v>
      </c>
      <c r="BE203" s="265" t="str">
        <f t="shared" si="53"/>
        <v/>
      </c>
      <c r="BF203" s="265" t="str">
        <f t="shared" si="54"/>
        <v/>
      </c>
      <c r="BG203" s="265" t="str">
        <f t="shared" si="55"/>
        <v/>
      </c>
    </row>
    <row r="204" spans="3:59" ht="13.8">
      <c r="C204" s="266" t="s">
        <v>68</v>
      </c>
      <c r="D204" s="266" t="s">
        <v>382</v>
      </c>
      <c r="E204" s="265" t="s">
        <v>622</v>
      </c>
      <c r="F204" s="266" t="s">
        <v>623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3208</v>
      </c>
      <c r="AR204" s="484" t="str">
        <f t="shared" si="46"/>
        <v>4-2</v>
      </c>
      <c r="AS204" s="486" t="str">
        <f t="shared" si="47"/>
        <v/>
      </c>
      <c r="AT204" s="488" t="str">
        <f t="shared" si="48"/>
        <v/>
      </c>
      <c r="AU204" s="490" t="str">
        <f t="shared" si="49"/>
        <v/>
      </c>
      <c r="AV204" s="492" t="str">
        <f t="shared" si="50"/>
        <v/>
      </c>
      <c r="AW204" s="494" t="str">
        <f t="shared" si="51"/>
        <v/>
      </c>
      <c r="AX204" s="515" t="str">
        <f>IFERROR(VLOOKUP(功能_33[[#This Row],[功能代號]],SIT_FT_2021tmp!D:D,1,FALSE),"")</f>
        <v>L420A</v>
      </c>
      <c r="AY204" s="589">
        <v>44540</v>
      </c>
      <c r="AZ204" s="589">
        <v>44540</v>
      </c>
      <c r="BA204" s="515" t="s">
        <v>3001</v>
      </c>
      <c r="BB204" s="266" t="s">
        <v>3033</v>
      </c>
      <c r="BC204" s="595"/>
      <c r="BD204" s="265" t="str">
        <f t="shared" si="52"/>
        <v>4-2</v>
      </c>
      <c r="BE204" s="265" t="str">
        <f t="shared" si="53"/>
        <v/>
      </c>
      <c r="BF204" s="265" t="str">
        <f t="shared" si="54"/>
        <v/>
      </c>
      <c r="BG204" s="265" t="str">
        <f t="shared" si="55"/>
        <v/>
      </c>
    </row>
    <row r="205" spans="3:59" ht="13.8">
      <c r="C205" s="266" t="s">
        <v>68</v>
      </c>
      <c r="D205" s="266" t="s">
        <v>382</v>
      </c>
      <c r="E205" s="265" t="s">
        <v>624</v>
      </c>
      <c r="F205" s="266" t="s">
        <v>625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44581</v>
      </c>
      <c r="M205" s="273">
        <v>44575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13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168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73"/>
      <c r="AO205" s="265" t="s">
        <v>2603</v>
      </c>
      <c r="AP205" s="265" t="s">
        <v>2603</v>
      </c>
      <c r="AQ205" s="595" t="s">
        <v>3208</v>
      </c>
      <c r="AR205" s="484" t="str">
        <f t="shared" si="46"/>
        <v>4-2</v>
      </c>
      <c r="AS205" s="486" t="str">
        <f t="shared" si="47"/>
        <v/>
      </c>
      <c r="AT205" s="488" t="str">
        <f t="shared" si="48"/>
        <v/>
      </c>
      <c r="AU205" s="490" t="str">
        <f t="shared" si="49"/>
        <v/>
      </c>
      <c r="AV205" s="492" t="str">
        <f t="shared" si="50"/>
        <v/>
      </c>
      <c r="AW205" s="494" t="str">
        <f t="shared" si="51"/>
        <v/>
      </c>
      <c r="AX205" s="515" t="str">
        <f>IFERROR(VLOOKUP(功能_33[[#This Row],[功能代號]],SIT_FT_2021tmp!D:D,1,FALSE),"")</f>
        <v>L420B</v>
      </c>
      <c r="AY205" s="589">
        <v>44540</v>
      </c>
      <c r="AZ205" s="589">
        <v>44540</v>
      </c>
      <c r="BA205" s="515" t="s">
        <v>3001</v>
      </c>
      <c r="BB205" s="266" t="s">
        <v>3033</v>
      </c>
      <c r="BC205" s="595"/>
      <c r="BD205" s="265" t="str">
        <f t="shared" si="52"/>
        <v>4-2</v>
      </c>
      <c r="BE205" s="265" t="str">
        <f t="shared" si="53"/>
        <v/>
      </c>
      <c r="BF205" s="265" t="str">
        <f t="shared" si="54"/>
        <v/>
      </c>
      <c r="BG205" s="265" t="str">
        <f t="shared" si="55"/>
        <v/>
      </c>
    </row>
    <row r="206" spans="3:59" ht="27.6">
      <c r="C206" s="266" t="s">
        <v>68</v>
      </c>
      <c r="D206" s="266" t="s">
        <v>382</v>
      </c>
      <c r="E206" s="265" t="s">
        <v>626</v>
      </c>
      <c r="F206" s="266" t="s">
        <v>627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S206" s="252" t="s">
        <v>14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82" t="s">
        <v>2636</v>
      </c>
      <c r="AP206" s="206" t="s">
        <v>2637</v>
      </c>
      <c r="AQ206" s="595" t="s">
        <v>3208</v>
      </c>
      <c r="AR206" s="484" t="str">
        <f t="shared" si="46"/>
        <v>4-2</v>
      </c>
      <c r="AS206" s="486" t="str">
        <f t="shared" si="47"/>
        <v/>
      </c>
      <c r="AT206" s="488" t="str">
        <f t="shared" si="48"/>
        <v/>
      </c>
      <c r="AU206" s="490" t="str">
        <f t="shared" si="49"/>
        <v/>
      </c>
      <c r="AV206" s="492" t="str">
        <f t="shared" si="50"/>
        <v/>
      </c>
      <c r="AW206" s="494" t="str">
        <f t="shared" si="51"/>
        <v/>
      </c>
      <c r="AX206" s="515" t="str">
        <f>IFERROR(VLOOKUP(功能_33[[#This Row],[功能代號]],SIT_FT_2021tmp!D:D,1,FALSE),"")</f>
        <v>L4920</v>
      </c>
      <c r="AY206" s="589">
        <v>44540</v>
      </c>
      <c r="AZ206" s="589">
        <v>44540</v>
      </c>
      <c r="BA206" s="515" t="s">
        <v>3001</v>
      </c>
      <c r="BB206" s="266" t="s">
        <v>3033</v>
      </c>
      <c r="BC206" s="595"/>
      <c r="BD206" s="265" t="str">
        <f t="shared" si="52"/>
        <v>4-2</v>
      </c>
      <c r="BE206" s="265" t="str">
        <f t="shared" si="53"/>
        <v/>
      </c>
      <c r="BF206" s="265" t="str">
        <f t="shared" si="54"/>
        <v/>
      </c>
      <c r="BG206" s="265" t="str">
        <f t="shared" si="55"/>
        <v/>
      </c>
    </row>
    <row r="207" spans="3:59" ht="13.8">
      <c r="C207" s="266" t="s">
        <v>68</v>
      </c>
      <c r="D207" s="266" t="s">
        <v>382</v>
      </c>
      <c r="E207" s="265" t="s">
        <v>628</v>
      </c>
      <c r="F207" s="266" t="s">
        <v>629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44579</v>
      </c>
      <c r="M207" s="273">
        <v>44573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5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11" t="s">
        <v>621</v>
      </c>
      <c r="AO207" s="265" t="s">
        <v>2603</v>
      </c>
      <c r="AP207" s="265" t="s">
        <v>2603</v>
      </c>
      <c r="AQ207" s="595" t="s">
        <v>3208</v>
      </c>
      <c r="AR207" s="484" t="str">
        <f t="shared" si="46"/>
        <v>4-2</v>
      </c>
      <c r="AS207" s="486" t="str">
        <f t="shared" si="47"/>
        <v/>
      </c>
      <c r="AT207" s="488" t="str">
        <f t="shared" si="48"/>
        <v/>
      </c>
      <c r="AU207" s="490" t="str">
        <f t="shared" si="49"/>
        <v/>
      </c>
      <c r="AV207" s="492" t="str">
        <f t="shared" si="50"/>
        <v/>
      </c>
      <c r="AW207" s="494" t="str">
        <f t="shared" si="51"/>
        <v/>
      </c>
      <c r="AX207" s="515" t="str">
        <f>IFERROR(VLOOKUP(功能_33[[#This Row],[功能代號]],SIT_FT_2021tmp!D:D,1,FALSE),"")</f>
        <v>L4925</v>
      </c>
      <c r="AY207" s="589">
        <v>44546</v>
      </c>
      <c r="AZ207" s="589">
        <v>44546</v>
      </c>
      <c r="BA207" s="515" t="s">
        <v>3001</v>
      </c>
      <c r="BB207" s="266" t="s">
        <v>3029</v>
      </c>
      <c r="BC207" s="595"/>
      <c r="BD207" s="265" t="str">
        <f t="shared" si="52"/>
        <v>4-2</v>
      </c>
      <c r="BE207" s="265" t="str">
        <f t="shared" si="53"/>
        <v/>
      </c>
      <c r="BF207" s="265" t="str">
        <f t="shared" si="54"/>
        <v/>
      </c>
      <c r="BG207" s="265" t="str">
        <f t="shared" si="55"/>
        <v/>
      </c>
    </row>
    <row r="208" spans="3:59" ht="13.8">
      <c r="C208" s="266" t="s">
        <v>68</v>
      </c>
      <c r="D208" s="266" t="s">
        <v>382</v>
      </c>
      <c r="E208" s="265" t="s">
        <v>630</v>
      </c>
      <c r="F208" s="266" t="s">
        <v>631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44575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14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107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3208</v>
      </c>
      <c r="AR208" s="484" t="str">
        <f t="shared" si="46"/>
        <v>4-2</v>
      </c>
      <c r="AS208" s="486" t="str">
        <f t="shared" si="47"/>
        <v/>
      </c>
      <c r="AT208" s="488" t="str">
        <f t="shared" si="48"/>
        <v/>
      </c>
      <c r="AU208" s="490" t="str">
        <f t="shared" si="49"/>
        <v/>
      </c>
      <c r="AV208" s="492" t="str">
        <f t="shared" si="50"/>
        <v/>
      </c>
      <c r="AW208" s="494" t="str">
        <f t="shared" si="51"/>
        <v/>
      </c>
      <c r="AX208" s="515" t="str">
        <f>IFERROR(VLOOKUP(功能_33[[#This Row],[功能代號]],SIT_FT_2021tmp!D:D,1,FALSE),"")</f>
        <v>L4930</v>
      </c>
      <c r="AY208" s="589">
        <v>44536</v>
      </c>
      <c r="AZ208" s="589">
        <v>44536</v>
      </c>
      <c r="BA208" s="515" t="s">
        <v>3001</v>
      </c>
      <c r="BB208" s="266" t="s">
        <v>3020</v>
      </c>
      <c r="BC208" s="595"/>
      <c r="BD208" s="265" t="str">
        <f t="shared" si="52"/>
        <v>4-2</v>
      </c>
      <c r="BE208" s="265" t="str">
        <f t="shared" si="53"/>
        <v/>
      </c>
      <c r="BF208" s="265" t="str">
        <f t="shared" si="54"/>
        <v/>
      </c>
      <c r="BG208" s="265" t="str">
        <f t="shared" si="55"/>
        <v/>
      </c>
    </row>
    <row r="209" spans="2:59" ht="13.8">
      <c r="C209" s="266" t="s">
        <v>68</v>
      </c>
      <c r="D209" s="266" t="s">
        <v>382</v>
      </c>
      <c r="E209" s="265" t="s">
        <v>632</v>
      </c>
      <c r="F209" s="266" t="s">
        <v>633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44581</v>
      </c>
      <c r="M209" s="273">
        <v>44579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13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3208</v>
      </c>
      <c r="AR209" s="484" t="str">
        <f t="shared" si="46"/>
        <v>4-2</v>
      </c>
      <c r="AS209" s="486" t="str">
        <f t="shared" si="47"/>
        <v/>
      </c>
      <c r="AT209" s="488" t="str">
        <f t="shared" si="48"/>
        <v/>
      </c>
      <c r="AU209" s="490" t="str">
        <f t="shared" si="49"/>
        <v/>
      </c>
      <c r="AV209" s="492" t="str">
        <f t="shared" si="50"/>
        <v/>
      </c>
      <c r="AW209" s="494" t="str">
        <f t="shared" si="51"/>
        <v/>
      </c>
      <c r="AX209" s="515" t="str">
        <f>IFERROR(VLOOKUP(功能_33[[#This Row],[功能代號]],SIT_FT_2021tmp!D:D,1,FALSE),"")</f>
        <v>L4202</v>
      </c>
      <c r="AY209" s="589">
        <v>44546</v>
      </c>
      <c r="AZ209" s="589">
        <v>44546</v>
      </c>
      <c r="BA209" s="515" t="s">
        <v>3001</v>
      </c>
      <c r="BB209" s="266" t="s">
        <v>3029</v>
      </c>
      <c r="BC209" s="595"/>
      <c r="BD209" s="265" t="str">
        <f t="shared" si="52"/>
        <v>4-2</v>
      </c>
      <c r="BE209" s="265" t="str">
        <f t="shared" si="53"/>
        <v/>
      </c>
      <c r="BF209" s="265" t="str">
        <f t="shared" si="54"/>
        <v/>
      </c>
      <c r="BG209" s="265" t="str">
        <f t="shared" si="55"/>
        <v/>
      </c>
    </row>
    <row r="210" spans="2:59" ht="13.8">
      <c r="C210" s="266" t="s">
        <v>68</v>
      </c>
      <c r="D210" s="266" t="s">
        <v>382</v>
      </c>
      <c r="E210" s="265" t="s">
        <v>634</v>
      </c>
      <c r="F210" s="266" t="s">
        <v>635</v>
      </c>
      <c r="G210" s="266"/>
      <c r="H210" s="265" t="s">
        <v>166</v>
      </c>
      <c r="I210" s="265" t="s">
        <v>2433</v>
      </c>
      <c r="J210" s="212" t="s">
        <v>2586</v>
      </c>
      <c r="K210" s="212"/>
      <c r="L210" s="273">
        <v>44582</v>
      </c>
      <c r="M210" s="273">
        <v>44582</v>
      </c>
      <c r="N210" s="273">
        <v>44469</v>
      </c>
      <c r="O210" s="273">
        <v>44484</v>
      </c>
      <c r="P210" s="273">
        <v>44523</v>
      </c>
      <c r="Q210" s="265" t="s">
        <v>2</v>
      </c>
      <c r="R210" s="265" t="s">
        <v>14</v>
      </c>
      <c r="W210" s="265"/>
      <c r="Y210" s="265"/>
      <c r="Z210" s="265"/>
      <c r="AA210" s="266" t="str">
        <f>VLOOKUP(功能_33[[#This Row],[User]],SKL放款!A:G,7,FALSE)</f>
        <v>放款服務課</v>
      </c>
      <c r="AB210" s="273">
        <v>44533</v>
      </c>
      <c r="AC210" s="273" t="s">
        <v>168</v>
      </c>
      <c r="AD210" s="273">
        <v>44523</v>
      </c>
      <c r="AE210" s="273">
        <v>44525</v>
      </c>
      <c r="AF210" s="209">
        <v>44539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65" t="s">
        <v>2603</v>
      </c>
      <c r="AP210" s="265" t="s">
        <v>2603</v>
      </c>
      <c r="AQ210" s="595" t="s">
        <v>3208</v>
      </c>
      <c r="AR210" s="484" t="str">
        <f t="shared" si="46"/>
        <v>4-2</v>
      </c>
      <c r="AS210" s="486" t="str">
        <f t="shared" si="47"/>
        <v/>
      </c>
      <c r="AT210" s="488" t="str">
        <f t="shared" si="48"/>
        <v/>
      </c>
      <c r="AU210" s="490" t="str">
        <f t="shared" si="49"/>
        <v/>
      </c>
      <c r="AV210" s="492" t="str">
        <f t="shared" si="50"/>
        <v/>
      </c>
      <c r="AW210" s="494" t="str">
        <f t="shared" si="51"/>
        <v/>
      </c>
      <c r="AX210" s="515" t="str">
        <f>IFERROR(VLOOKUP(功能_33[[#This Row],[功能代號]],SIT_FT_2021tmp!D:D,1,FALSE),"")</f>
        <v>L4203</v>
      </c>
      <c r="AY210" s="589">
        <v>44546</v>
      </c>
      <c r="AZ210" s="589">
        <v>44546</v>
      </c>
      <c r="BA210" s="515" t="s">
        <v>3001</v>
      </c>
      <c r="BB210" s="266" t="s">
        <v>3029</v>
      </c>
      <c r="BC210" s="595"/>
      <c r="BD210" s="265" t="str">
        <f t="shared" si="52"/>
        <v>4-2</v>
      </c>
      <c r="BE210" s="265" t="str">
        <f t="shared" si="53"/>
        <v/>
      </c>
      <c r="BF210" s="265" t="str">
        <f t="shared" si="54"/>
        <v/>
      </c>
      <c r="BG210" s="265" t="str">
        <f t="shared" si="55"/>
        <v/>
      </c>
    </row>
    <row r="211" spans="2:59" ht="138">
      <c r="C211" s="266" t="s">
        <v>68</v>
      </c>
      <c r="D211" s="266" t="s">
        <v>437</v>
      </c>
      <c r="E211" s="265" t="s">
        <v>636</v>
      </c>
      <c r="F211" s="266" t="s">
        <v>637</v>
      </c>
      <c r="G211" s="266"/>
      <c r="H211" s="265" t="s">
        <v>166</v>
      </c>
      <c r="I211" s="265" t="s">
        <v>2433</v>
      </c>
      <c r="J211" s="212" t="s">
        <v>2964</v>
      </c>
      <c r="K211" s="586" t="s">
        <v>2995</v>
      </c>
      <c r="L211" s="273">
        <v>44579</v>
      </c>
      <c r="M211" s="273">
        <v>44573</v>
      </c>
      <c r="N211" s="273">
        <v>44469</v>
      </c>
      <c r="O211" s="273">
        <v>44484</v>
      </c>
      <c r="P211" s="215">
        <v>44550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15">
        <v>44550</v>
      </c>
      <c r="AC211" s="273" t="s">
        <v>107</v>
      </c>
      <c r="AD211" s="273">
        <v>44523</v>
      </c>
      <c r="AE211" s="273">
        <v>44525</v>
      </c>
      <c r="AF211" s="209" t="s">
        <v>2967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82" t="s">
        <v>2642</v>
      </c>
      <c r="AP211" s="206" t="s">
        <v>2643</v>
      </c>
      <c r="AQ211" s="595" t="s">
        <v>3208</v>
      </c>
      <c r="AR211" s="484" t="str">
        <f t="shared" si="46"/>
        <v>4-4</v>
      </c>
      <c r="AS211" s="486" t="str">
        <f t="shared" si="47"/>
        <v/>
      </c>
      <c r="AT211" s="488" t="str">
        <f t="shared" si="48"/>
        <v/>
      </c>
      <c r="AU211" s="490" t="str">
        <f t="shared" si="49"/>
        <v/>
      </c>
      <c r="AV211" s="492" t="str">
        <f t="shared" si="50"/>
        <v/>
      </c>
      <c r="AW211" s="494" t="str">
        <f t="shared" si="51"/>
        <v/>
      </c>
      <c r="AX211" s="515" t="str">
        <f>IFERROR(VLOOKUP(功能_33[[#This Row],[功能代號]],SIT_FT_2021tmp!D:D,1,FALSE),"")</f>
        <v>L4454</v>
      </c>
      <c r="AY211" s="589">
        <v>44546</v>
      </c>
      <c r="AZ211" s="589">
        <v>44546</v>
      </c>
      <c r="BA211" s="515" t="s">
        <v>3001</v>
      </c>
      <c r="BB211" s="266" t="s">
        <v>3029</v>
      </c>
      <c r="BC211" s="595"/>
      <c r="BD211" s="265" t="str">
        <f t="shared" si="52"/>
        <v>4-4</v>
      </c>
      <c r="BE211" s="265" t="str">
        <f t="shared" si="53"/>
        <v/>
      </c>
      <c r="BF211" s="265" t="str">
        <f t="shared" si="54"/>
        <v/>
      </c>
      <c r="BG211" s="265" t="str">
        <f t="shared" si="55"/>
        <v/>
      </c>
    </row>
    <row r="212" spans="2:59" ht="13.8">
      <c r="C212" s="266" t="s">
        <v>68</v>
      </c>
      <c r="D212" s="266" t="s">
        <v>437</v>
      </c>
      <c r="E212" s="265" t="s">
        <v>638</v>
      </c>
      <c r="F212" s="266" t="s">
        <v>639</v>
      </c>
      <c r="G212" s="211" t="s">
        <v>640</v>
      </c>
      <c r="H212" s="265" t="s">
        <v>166</v>
      </c>
      <c r="I212" s="265" t="s">
        <v>2433</v>
      </c>
      <c r="J212" s="212" t="s">
        <v>2586</v>
      </c>
      <c r="K212" s="212"/>
      <c r="L212" s="273">
        <v>44580</v>
      </c>
      <c r="M212" s="273">
        <v>44573</v>
      </c>
      <c r="N212" s="273">
        <v>44469</v>
      </c>
      <c r="O212" s="273">
        <v>44484</v>
      </c>
      <c r="P212" s="273">
        <v>44523</v>
      </c>
      <c r="Q212" s="265" t="s">
        <v>2</v>
      </c>
      <c r="R212" s="265" t="s">
        <v>13</v>
      </c>
      <c r="S212" s="252" t="s">
        <v>440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44533</v>
      </c>
      <c r="AC212" s="273">
        <v>44523</v>
      </c>
      <c r="AD212" s="273">
        <v>44523</v>
      </c>
      <c r="AE212" s="273">
        <v>44525</v>
      </c>
      <c r="AF212" s="209">
        <v>44539</v>
      </c>
      <c r="AG212" s="273"/>
      <c r="AH212" s="273"/>
      <c r="AI212" s="323"/>
      <c r="AJ212" s="273">
        <f>IFERROR(IF(VLOOKUP(功能_33[[#This Row],[功能代號]],E:T,11,FALSE)=0,"",VLOOKUP(功能_33[[#This Row],[功能代號]],E:T,11,FALSE)),"")</f>
        <v>44484</v>
      </c>
      <c r="AK212" s="273"/>
      <c r="AL212" s="273"/>
      <c r="AM212" s="266"/>
      <c r="AN212" s="273"/>
      <c r="AO212" s="265" t="s">
        <v>2614</v>
      </c>
      <c r="AP212" s="265" t="s">
        <v>2603</v>
      </c>
      <c r="AQ212" s="595" t="s">
        <v>3208</v>
      </c>
      <c r="AR212" s="484" t="str">
        <f t="shared" si="46"/>
        <v>4-4</v>
      </c>
      <c r="AS212" s="486" t="str">
        <f t="shared" si="47"/>
        <v/>
      </c>
      <c r="AT212" s="488" t="str">
        <f t="shared" si="48"/>
        <v/>
      </c>
      <c r="AU212" s="490" t="str">
        <f t="shared" si="49"/>
        <v/>
      </c>
      <c r="AV212" s="492" t="str">
        <f t="shared" si="50"/>
        <v/>
      </c>
      <c r="AW212" s="494" t="str">
        <f t="shared" si="51"/>
        <v/>
      </c>
      <c r="AX212" s="515" t="str">
        <f>IFERROR(VLOOKUP(功能_33[[#This Row],[功能代號]],SIT_FT_2021tmp!D:D,1,FALSE),"")</f>
        <v>L4455</v>
      </c>
      <c r="AY212" s="589">
        <v>44546</v>
      </c>
      <c r="AZ212" s="589">
        <v>44546</v>
      </c>
      <c r="BA212" s="515" t="s">
        <v>3001</v>
      </c>
      <c r="BB212" s="266" t="s">
        <v>3029</v>
      </c>
      <c r="BC212" s="595"/>
      <c r="BD212" s="265" t="str">
        <f t="shared" si="52"/>
        <v>4-4</v>
      </c>
      <c r="BE212" s="265" t="str">
        <f t="shared" si="53"/>
        <v/>
      </c>
      <c r="BF212" s="265" t="str">
        <f t="shared" si="54"/>
        <v/>
      </c>
      <c r="BG212" s="265" t="str">
        <f t="shared" si="55"/>
        <v/>
      </c>
    </row>
    <row r="213" spans="2:59" ht="13.8">
      <c r="B213" s="266">
        <v>1</v>
      </c>
      <c r="C213" s="266" t="s">
        <v>67</v>
      </c>
      <c r="D213" s="326" t="s">
        <v>2485</v>
      </c>
      <c r="E213" s="265" t="s">
        <v>641</v>
      </c>
      <c r="F213" s="266" t="s">
        <v>642</v>
      </c>
      <c r="G213" s="266"/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44496</v>
      </c>
      <c r="AC213" s="273">
        <v>44512</v>
      </c>
      <c r="AD213" s="273">
        <v>44496</v>
      </c>
      <c r="AE213" s="273">
        <v>44496</v>
      </c>
      <c r="AF213" s="209" t="s">
        <v>2976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3208</v>
      </c>
      <c r="AR213" s="484" t="str">
        <f t="shared" si="46"/>
        <v>3-3</v>
      </c>
      <c r="AS213" s="486" t="str">
        <f t="shared" si="47"/>
        <v/>
      </c>
      <c r="AT213" s="488" t="str">
        <f t="shared" si="48"/>
        <v/>
      </c>
      <c r="AU213" s="490" t="str">
        <f t="shared" si="49"/>
        <v/>
      </c>
      <c r="AV213" s="492" t="str">
        <f t="shared" si="50"/>
        <v/>
      </c>
      <c r="AW213" s="494" t="str">
        <f t="shared" si="51"/>
        <v/>
      </c>
      <c r="AX213" s="515" t="str">
        <f>IFERROR(VLOOKUP(功能_33[[#This Row],[功能代號]],SIT_FT_2021tmp!D:D,1,FALSE),"")</f>
        <v>L3911</v>
      </c>
      <c r="AY213" s="589">
        <v>44559</v>
      </c>
      <c r="AZ213" s="589">
        <v>44559</v>
      </c>
      <c r="BA213" s="515" t="s">
        <v>3074</v>
      </c>
      <c r="BB213" s="266" t="s">
        <v>3043</v>
      </c>
      <c r="BC213" s="595"/>
      <c r="BD213" s="265" t="str">
        <f t="shared" si="52"/>
        <v>3-3</v>
      </c>
      <c r="BE213" s="265" t="str">
        <f t="shared" si="53"/>
        <v/>
      </c>
      <c r="BF213" s="265" t="str">
        <f t="shared" si="54"/>
        <v/>
      </c>
      <c r="BG213" s="265" t="str">
        <f t="shared" si="55"/>
        <v/>
      </c>
    </row>
    <row r="214" spans="2:59" ht="13.8">
      <c r="C214" s="266" t="s">
        <v>67</v>
      </c>
      <c r="D214" s="326" t="s">
        <v>2485</v>
      </c>
      <c r="E214" s="265" t="s">
        <v>2445</v>
      </c>
      <c r="F214" s="266" t="s">
        <v>2446</v>
      </c>
      <c r="G214" s="266" t="s">
        <v>2444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v>44537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44533</v>
      </c>
      <c r="AC214" s="273">
        <v>44512</v>
      </c>
      <c r="AD214" s="273">
        <v>44496</v>
      </c>
      <c r="AE214" s="273">
        <v>44496</v>
      </c>
      <c r="AF214" s="209" t="s">
        <v>2977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N214" s="273"/>
      <c r="AO214" s="265">
        <v>310</v>
      </c>
      <c r="AP214" s="266" t="s">
        <v>643</v>
      </c>
      <c r="AQ214" s="595" t="s">
        <v>3208</v>
      </c>
      <c r="AR214" s="484" t="str">
        <f t="shared" si="46"/>
        <v>3-3</v>
      </c>
      <c r="AS214" s="486" t="str">
        <f t="shared" si="47"/>
        <v/>
      </c>
      <c r="AT214" s="488" t="str">
        <f t="shared" si="48"/>
        <v/>
      </c>
      <c r="AU214" s="490" t="str">
        <f t="shared" si="49"/>
        <v/>
      </c>
      <c r="AV214" s="492" t="str">
        <f t="shared" si="50"/>
        <v/>
      </c>
      <c r="AW214" s="494" t="str">
        <f t="shared" si="51"/>
        <v/>
      </c>
      <c r="AX214" s="515" t="str">
        <f>IFERROR(VLOOKUP(功能_33[[#This Row],[功能代號]],SIT_FT_2021tmp!D:D,1,FALSE),"")</f>
        <v>L3917</v>
      </c>
      <c r="AY214" s="589">
        <v>44559</v>
      </c>
      <c r="AZ214" s="589">
        <v>44559</v>
      </c>
      <c r="BA214" s="515" t="s">
        <v>3074</v>
      </c>
      <c r="BB214" s="266" t="s">
        <v>3043</v>
      </c>
      <c r="BC214" s="595"/>
      <c r="BD214" s="265" t="str">
        <f t="shared" si="52"/>
        <v>3-3</v>
      </c>
      <c r="BE214" s="265" t="str">
        <f t="shared" si="53"/>
        <v/>
      </c>
      <c r="BF214" s="265" t="str">
        <f t="shared" si="54"/>
        <v/>
      </c>
      <c r="BG214" s="265" t="str">
        <f t="shared" si="55"/>
        <v/>
      </c>
    </row>
    <row r="215" spans="2:59" ht="13.8">
      <c r="B215" s="266">
        <v>1</v>
      </c>
      <c r="C215" s="266" t="s">
        <v>67</v>
      </c>
      <c r="D215" s="326" t="s">
        <v>2485</v>
      </c>
      <c r="E215" s="265" t="s">
        <v>644</v>
      </c>
      <c r="F215" s="266" t="s">
        <v>645</v>
      </c>
      <c r="G215" s="211" t="s">
        <v>646</v>
      </c>
      <c r="H215" s="265" t="s">
        <v>166</v>
      </c>
      <c r="I215" s="265" t="s">
        <v>167</v>
      </c>
      <c r="J215" s="212" t="s">
        <v>2974</v>
      </c>
      <c r="K215" s="252" t="s">
        <v>2990</v>
      </c>
      <c r="L215" s="273">
        <v>44580</v>
      </c>
      <c r="M215" s="273">
        <v>44581</v>
      </c>
      <c r="N215" s="273">
        <v>44491</v>
      </c>
      <c r="O215" s="273">
        <v>44491</v>
      </c>
      <c r="P215" s="273">
        <f>IFERROR(IF(VLOOKUP(功能_33[[#This Row],[功能代號]],討論項目!A:H,8,FALSE)=0,"",VLOOKUP(功能_33[[#This Row],[功能代號]],討論項目!A:H,8,FALSE)),"")</f>
        <v>44510</v>
      </c>
      <c r="Q215" s="265" t="s">
        <v>2</v>
      </c>
      <c r="R215" s="265" t="s">
        <v>5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44496</v>
      </c>
      <c r="AC215" s="273">
        <v>44512</v>
      </c>
      <c r="AD215" s="273">
        <v>44496</v>
      </c>
      <c r="AE215" s="273">
        <v>44496</v>
      </c>
      <c r="AF215" s="209" t="s">
        <v>2975</v>
      </c>
      <c r="AG215" s="273" t="s">
        <v>169</v>
      </c>
      <c r="AH215" s="273"/>
      <c r="AI215" s="323"/>
      <c r="AJ215" s="273">
        <f>IFERROR(IF(VLOOKUP(功能_33[[#This Row],[功能代號]],E:T,11,FALSE)=0,"",VLOOKUP(功能_33[[#This Row],[功能代號]],E:T,11,FALSE)),"")</f>
        <v>44491</v>
      </c>
      <c r="AK215" s="273"/>
      <c r="AL215" s="273"/>
      <c r="AM215" s="266"/>
      <c r="AO215" s="265" t="s">
        <v>163</v>
      </c>
      <c r="AQ215" s="595" t="s">
        <v>3208</v>
      </c>
      <c r="AR215" s="484" t="str">
        <f t="shared" si="46"/>
        <v>3-3</v>
      </c>
      <c r="AS215" s="486" t="str">
        <f t="shared" si="47"/>
        <v/>
      </c>
      <c r="AT215" s="488" t="str">
        <f t="shared" si="48"/>
        <v/>
      </c>
      <c r="AU215" s="490" t="str">
        <f t="shared" si="49"/>
        <v/>
      </c>
      <c r="AV215" s="492" t="str">
        <f t="shared" si="50"/>
        <v/>
      </c>
      <c r="AW215" s="494" t="str">
        <f t="shared" si="51"/>
        <v/>
      </c>
      <c r="AX215" s="515" t="str">
        <f>IFERROR(VLOOKUP(功能_33[[#This Row],[功能代號]],SIT_FT_2021tmp!D:D,1,FALSE),"")</f>
        <v>L3913</v>
      </c>
      <c r="AY215" s="589">
        <v>44536</v>
      </c>
      <c r="AZ215" s="589">
        <v>44536</v>
      </c>
      <c r="BA215" s="515" t="s">
        <v>3001</v>
      </c>
      <c r="BB215" s="266" t="s">
        <v>3020</v>
      </c>
      <c r="BC215" s="595"/>
      <c r="BD215" s="265" t="str">
        <f t="shared" si="52"/>
        <v>3-3</v>
      </c>
      <c r="BE215" s="265" t="str">
        <f t="shared" si="53"/>
        <v/>
      </c>
      <c r="BF215" s="265" t="str">
        <f t="shared" si="54"/>
        <v/>
      </c>
      <c r="BG215" s="265" t="str">
        <f t="shared" si="55"/>
        <v/>
      </c>
    </row>
    <row r="216" spans="2:59" ht="27.6">
      <c r="C216" s="266" t="s">
        <v>68</v>
      </c>
      <c r="D216" s="266" t="s">
        <v>382</v>
      </c>
      <c r="E216" s="265" t="s">
        <v>647</v>
      </c>
      <c r="F216" s="266" t="s">
        <v>648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S216" s="252" t="s">
        <v>14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107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82" t="s">
        <v>2630</v>
      </c>
      <c r="AP216" s="266" t="s">
        <v>2631</v>
      </c>
      <c r="AQ216" s="595" t="s">
        <v>3208</v>
      </c>
      <c r="AR216" s="484" t="str">
        <f t="shared" si="46"/>
        <v>4-2</v>
      </c>
      <c r="AS216" s="486" t="str">
        <f t="shared" si="47"/>
        <v/>
      </c>
      <c r="AT216" s="488" t="str">
        <f t="shared" si="48"/>
        <v/>
      </c>
      <c r="AU216" s="490" t="str">
        <f t="shared" si="49"/>
        <v/>
      </c>
      <c r="AV216" s="492" t="str">
        <f t="shared" si="50"/>
        <v/>
      </c>
      <c r="AW216" s="494" t="str">
        <f t="shared" si="51"/>
        <v/>
      </c>
      <c r="AX216" s="515" t="str">
        <f>IFERROR(VLOOKUP(功能_33[[#This Row],[功能代號]],SIT_FT_2021tmp!D:D,1,FALSE),"")</f>
        <v>L4210</v>
      </c>
      <c r="AY216" s="589">
        <v>44536</v>
      </c>
      <c r="AZ216" s="589">
        <v>44536</v>
      </c>
      <c r="BA216" s="515" t="s">
        <v>3001</v>
      </c>
      <c r="BB216" s="266" t="s">
        <v>3020</v>
      </c>
      <c r="BC216" s="595"/>
      <c r="BD216" s="265" t="str">
        <f t="shared" si="52"/>
        <v>4-2</v>
      </c>
      <c r="BE216" s="265" t="str">
        <f t="shared" si="53"/>
        <v/>
      </c>
      <c r="BF216" s="265" t="str">
        <f t="shared" si="54"/>
        <v/>
      </c>
      <c r="BG216" s="265" t="str">
        <f t="shared" si="55"/>
        <v/>
      </c>
    </row>
    <row r="217" spans="2:59" ht="13.8">
      <c r="C217" s="266" t="s">
        <v>68</v>
      </c>
      <c r="D217" s="266" t="s">
        <v>382</v>
      </c>
      <c r="E217" s="265" t="s">
        <v>649</v>
      </c>
      <c r="F217" s="266" t="s">
        <v>650</v>
      </c>
      <c r="G217" s="266"/>
      <c r="H217" s="265" t="s">
        <v>166</v>
      </c>
      <c r="I217" s="265" t="s">
        <v>2433</v>
      </c>
      <c r="J217" s="212" t="s">
        <v>2586</v>
      </c>
      <c r="K217" s="212"/>
      <c r="L217" s="273">
        <v>44580</v>
      </c>
      <c r="M217" s="273">
        <v>44573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5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168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65" t="s">
        <v>2603</v>
      </c>
      <c r="AP217" s="265" t="s">
        <v>2603</v>
      </c>
      <c r="AQ217" s="595" t="s">
        <v>3208</v>
      </c>
      <c r="AR217" s="484" t="str">
        <f t="shared" si="46"/>
        <v>4-2</v>
      </c>
      <c r="AS217" s="486" t="str">
        <f t="shared" si="47"/>
        <v/>
      </c>
      <c r="AT217" s="488" t="str">
        <f t="shared" si="48"/>
        <v/>
      </c>
      <c r="AU217" s="490" t="str">
        <f t="shared" si="49"/>
        <v/>
      </c>
      <c r="AV217" s="492" t="str">
        <f t="shared" si="50"/>
        <v/>
      </c>
      <c r="AW217" s="494" t="str">
        <f t="shared" si="51"/>
        <v/>
      </c>
      <c r="AX217" s="515" t="str">
        <f>IFERROR(VLOOKUP(功能_33[[#This Row],[功能代號]],SIT_FT_2021tmp!D:D,1,FALSE),"")</f>
        <v>L4921</v>
      </c>
      <c r="AY217" s="589">
        <v>44536</v>
      </c>
      <c r="AZ217" s="589">
        <v>44536</v>
      </c>
      <c r="BA217" s="515" t="s">
        <v>3001</v>
      </c>
      <c r="BB217" s="266" t="s">
        <v>3020</v>
      </c>
      <c r="BC217" s="595"/>
      <c r="BD217" s="265" t="str">
        <f t="shared" si="52"/>
        <v>4-2</v>
      </c>
      <c r="BE217" s="265" t="str">
        <f t="shared" si="53"/>
        <v/>
      </c>
      <c r="BF217" s="265" t="str">
        <f t="shared" si="54"/>
        <v/>
      </c>
      <c r="BG217" s="265" t="str">
        <f t="shared" si="55"/>
        <v/>
      </c>
    </row>
    <row r="218" spans="2:59" ht="41.4">
      <c r="B218" s="361"/>
      <c r="C218" s="266" t="s">
        <v>68</v>
      </c>
      <c r="D218" s="266" t="s">
        <v>382</v>
      </c>
      <c r="E218" s="265" t="s">
        <v>651</v>
      </c>
      <c r="F218" s="266" t="s">
        <v>652</v>
      </c>
      <c r="G218" s="266"/>
      <c r="H218" s="265" t="s">
        <v>166</v>
      </c>
      <c r="I218" s="265" t="s">
        <v>2433</v>
      </c>
      <c r="J218" s="212" t="s">
        <v>3242</v>
      </c>
      <c r="K218" s="212"/>
      <c r="L218" s="273">
        <v>44582</v>
      </c>
      <c r="M218" s="273">
        <v>44579</v>
      </c>
      <c r="N218" s="273">
        <v>44474</v>
      </c>
      <c r="O218" s="273">
        <v>44481</v>
      </c>
      <c r="P218" s="273">
        <v>44523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73">
        <v>44533</v>
      </c>
      <c r="AC218" s="273" t="s">
        <v>107</v>
      </c>
      <c r="AD218" s="273">
        <v>44523</v>
      </c>
      <c r="AE218" s="273">
        <v>44525</v>
      </c>
      <c r="AF218" s="209" t="s">
        <v>3244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2632</v>
      </c>
      <c r="AP218" s="206" t="s">
        <v>2633</v>
      </c>
      <c r="AQ218" s="595" t="s">
        <v>3208</v>
      </c>
      <c r="AR218" s="484" t="str">
        <f t="shared" si="46"/>
        <v>4-2</v>
      </c>
      <c r="AS218" s="486" t="str">
        <f t="shared" si="47"/>
        <v/>
      </c>
      <c r="AT218" s="488" t="str">
        <f t="shared" si="48"/>
        <v/>
      </c>
      <c r="AU218" s="490" t="str">
        <f t="shared" si="49"/>
        <v/>
      </c>
      <c r="AV218" s="492" t="str">
        <f t="shared" si="50"/>
        <v/>
      </c>
      <c r="AW218" s="494" t="str">
        <f t="shared" si="51"/>
        <v/>
      </c>
      <c r="AX218" s="515" t="str">
        <f>IFERROR(VLOOKUP(功能_33[[#This Row],[功能代號]],SIT_FT_2021tmp!D:D,1,FALSE),"")</f>
        <v>L4201</v>
      </c>
      <c r="AY218" s="589">
        <v>44546</v>
      </c>
      <c r="AZ218" s="589">
        <v>44546</v>
      </c>
      <c r="BA218" s="515" t="s">
        <v>3001</v>
      </c>
      <c r="BB218" s="266" t="s">
        <v>3029</v>
      </c>
      <c r="BC218" s="595"/>
      <c r="BD218" s="265" t="str">
        <f t="shared" si="52"/>
        <v>4-2</v>
      </c>
      <c r="BE218" s="265" t="str">
        <f t="shared" si="53"/>
        <v/>
      </c>
      <c r="BF218" s="265" t="str">
        <f t="shared" si="54"/>
        <v/>
      </c>
      <c r="BG218" s="265" t="str">
        <f t="shared" si="55"/>
        <v/>
      </c>
    </row>
    <row r="219" spans="2:59" ht="27.6">
      <c r="C219" s="266" t="s">
        <v>68</v>
      </c>
      <c r="D219" s="266" t="s">
        <v>382</v>
      </c>
      <c r="E219" s="265" t="s">
        <v>2437</v>
      </c>
      <c r="F219" s="266" t="s">
        <v>2441</v>
      </c>
      <c r="G219" s="266" t="s">
        <v>2442</v>
      </c>
      <c r="H219" s="265" t="s">
        <v>166</v>
      </c>
      <c r="I219" s="265" t="s">
        <v>2433</v>
      </c>
      <c r="J219" s="212" t="s">
        <v>2964</v>
      </c>
      <c r="K219" s="586" t="s">
        <v>2995</v>
      </c>
      <c r="L219" s="273">
        <v>44580</v>
      </c>
      <c r="M219" s="273">
        <v>44574</v>
      </c>
      <c r="N219" s="273">
        <v>44474</v>
      </c>
      <c r="O219" s="273">
        <v>44481</v>
      </c>
      <c r="P219" s="215">
        <v>44550</v>
      </c>
      <c r="Q219" s="265" t="s">
        <v>2</v>
      </c>
      <c r="R219" s="265" t="s">
        <v>14</v>
      </c>
      <c r="W219" s="265"/>
      <c r="Y219" s="265"/>
      <c r="Z219" s="265"/>
      <c r="AA219" s="266" t="str">
        <f>VLOOKUP(功能_33[[#This Row],[User]],SKL放款!A:G,7,FALSE)</f>
        <v>放款服務課</v>
      </c>
      <c r="AB219" s="215">
        <v>44550</v>
      </c>
      <c r="AC219" s="273" t="s">
        <v>2443</v>
      </c>
      <c r="AD219" s="273">
        <v>44523</v>
      </c>
      <c r="AE219" s="273">
        <v>44525</v>
      </c>
      <c r="AF219" s="209" t="s">
        <v>2967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44481</v>
      </c>
      <c r="AK219" s="273"/>
      <c r="AL219" s="273"/>
      <c r="AM219" s="266"/>
      <c r="AN219" s="273"/>
      <c r="AO219" s="282" t="s">
        <v>2658</v>
      </c>
      <c r="AP219" s="206" t="s">
        <v>2657</v>
      </c>
      <c r="AQ219" s="595" t="s">
        <v>3208</v>
      </c>
      <c r="AR219" s="484" t="str">
        <f t="shared" si="46"/>
        <v>4-2</v>
      </c>
      <c r="AS219" s="486" t="str">
        <f t="shared" si="47"/>
        <v/>
      </c>
      <c r="AT219" s="488" t="str">
        <f t="shared" si="48"/>
        <v/>
      </c>
      <c r="AU219" s="490" t="str">
        <f t="shared" si="49"/>
        <v/>
      </c>
      <c r="AV219" s="492" t="str">
        <f t="shared" si="50"/>
        <v/>
      </c>
      <c r="AW219" s="494" t="str">
        <f t="shared" si="51"/>
        <v/>
      </c>
      <c r="AX219" s="515" t="str">
        <f>IFERROR(VLOOKUP(功能_33[[#This Row],[功能代號]],SIT_FT_2021tmp!D:D,1,FALSE),"")</f>
        <v>L4211</v>
      </c>
      <c r="AY219" s="589">
        <v>44546</v>
      </c>
      <c r="AZ219" s="589">
        <v>44546</v>
      </c>
      <c r="BA219" s="515" t="s">
        <v>3001</v>
      </c>
      <c r="BB219" s="266" t="s">
        <v>3029</v>
      </c>
      <c r="BC219" s="595"/>
      <c r="BD219" s="265" t="str">
        <f t="shared" si="52"/>
        <v>4-2</v>
      </c>
      <c r="BE219" s="265" t="str">
        <f t="shared" si="53"/>
        <v/>
      </c>
      <c r="BF219" s="265" t="str">
        <f t="shared" si="54"/>
        <v/>
      </c>
      <c r="BG219" s="265" t="str">
        <f t="shared" si="55"/>
        <v/>
      </c>
    </row>
    <row r="220" spans="2:59" ht="13.8">
      <c r="C220" s="266" t="s">
        <v>68</v>
      </c>
      <c r="D220" s="266" t="s">
        <v>382</v>
      </c>
      <c r="E220" s="265" t="s">
        <v>653</v>
      </c>
      <c r="F220" s="266" t="s">
        <v>654</v>
      </c>
      <c r="G220" s="266"/>
      <c r="H220" s="265" t="s">
        <v>166</v>
      </c>
      <c r="I220" s="265" t="s">
        <v>2433</v>
      </c>
      <c r="J220" s="212" t="s">
        <v>2586</v>
      </c>
      <c r="K220" s="212"/>
      <c r="L220" s="273">
        <v>44580</v>
      </c>
      <c r="M220" s="273">
        <v>44574</v>
      </c>
      <c r="N220" s="273">
        <v>44474</v>
      </c>
      <c r="O220" s="273">
        <v>44482</v>
      </c>
      <c r="P220" s="273">
        <v>44523</v>
      </c>
      <c r="Q220" s="265" t="s">
        <v>2</v>
      </c>
      <c r="R220" s="265" t="s">
        <v>5</v>
      </c>
      <c r="W220" s="265"/>
      <c r="Y220" s="265"/>
      <c r="Z220" s="265"/>
      <c r="AA220" s="266" t="str">
        <f>VLOOKUP(功能_33[[#This Row],[User]],SKL放款!A:G,7,FALSE)</f>
        <v>放款服務課</v>
      </c>
      <c r="AB220" s="273">
        <v>44533</v>
      </c>
      <c r="AC220" s="273" t="s">
        <v>168</v>
      </c>
      <c r="AD220" s="273">
        <v>44523</v>
      </c>
      <c r="AE220" s="273">
        <v>44525</v>
      </c>
      <c r="AF220" s="209">
        <v>44539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44482</v>
      </c>
      <c r="AK220" s="273"/>
      <c r="AL220" s="273"/>
      <c r="AM220" s="266"/>
      <c r="AN220" s="273"/>
      <c r="AO220" s="265" t="s">
        <v>2603</v>
      </c>
      <c r="AP220" s="265" t="s">
        <v>2603</v>
      </c>
      <c r="AQ220" s="595" t="s">
        <v>3208</v>
      </c>
      <c r="AR220" s="484" t="str">
        <f t="shared" si="46"/>
        <v>4-2</v>
      </c>
      <c r="AS220" s="486" t="str">
        <f t="shared" si="47"/>
        <v/>
      </c>
      <c r="AT220" s="488" t="str">
        <f t="shared" si="48"/>
        <v/>
      </c>
      <c r="AU220" s="490" t="str">
        <f t="shared" si="49"/>
        <v/>
      </c>
      <c r="AV220" s="492" t="str">
        <f t="shared" si="50"/>
        <v/>
      </c>
      <c r="AW220" s="494" t="str">
        <f t="shared" si="51"/>
        <v/>
      </c>
      <c r="AX220" s="515" t="str">
        <f>IFERROR(VLOOKUP(功能_33[[#This Row],[功能代號]],SIT_FT_2021tmp!D:D,1,FALSE),"")</f>
        <v>L492A</v>
      </c>
      <c r="AY220" s="589">
        <v>44552</v>
      </c>
      <c r="AZ220" s="589">
        <v>44552</v>
      </c>
      <c r="BA220" s="515" t="s">
        <v>3074</v>
      </c>
      <c r="BB220" s="266" t="s">
        <v>3017</v>
      </c>
      <c r="BC220" s="595"/>
      <c r="BD220" s="265" t="str">
        <f t="shared" si="52"/>
        <v>4-2</v>
      </c>
      <c r="BE220" s="265" t="str">
        <f t="shared" si="53"/>
        <v/>
      </c>
      <c r="BF220" s="265" t="str">
        <f t="shared" si="54"/>
        <v/>
      </c>
      <c r="BG220" s="265" t="str">
        <f t="shared" si="55"/>
        <v/>
      </c>
    </row>
    <row r="221" spans="2:59" ht="27.6">
      <c r="C221" s="266" t="s">
        <v>68</v>
      </c>
      <c r="D221" s="266" t="s">
        <v>391</v>
      </c>
      <c r="E221" s="265" t="s">
        <v>655</v>
      </c>
      <c r="F221" s="266" t="s">
        <v>656</v>
      </c>
      <c r="G221" s="266"/>
      <c r="H221" s="265" t="s">
        <v>166</v>
      </c>
      <c r="I221" s="265" t="s">
        <v>2433</v>
      </c>
      <c r="J221" s="212" t="s">
        <v>2964</v>
      </c>
      <c r="K221" s="586" t="s">
        <v>2995</v>
      </c>
      <c r="L221" s="273">
        <v>44580</v>
      </c>
      <c r="M221" s="273">
        <v>44574</v>
      </c>
      <c r="N221" s="273">
        <v>44474</v>
      </c>
      <c r="O221" s="273">
        <v>44481</v>
      </c>
      <c r="P221" s="215">
        <v>44550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15">
        <v>44550</v>
      </c>
      <c r="AC221" s="273" t="s">
        <v>107</v>
      </c>
      <c r="AD221" s="273">
        <v>44525</v>
      </c>
      <c r="AE221" s="273">
        <v>44524</v>
      </c>
      <c r="AF221" s="209" t="s">
        <v>2967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3208</v>
      </c>
      <c r="AR221" s="484" t="str">
        <f t="shared" si="46"/>
        <v>4-7</v>
      </c>
      <c r="AS221" s="486" t="str">
        <f t="shared" si="47"/>
        <v/>
      </c>
      <c r="AT221" s="488" t="str">
        <f t="shared" si="48"/>
        <v/>
      </c>
      <c r="AU221" s="490" t="str">
        <f t="shared" si="49"/>
        <v/>
      </c>
      <c r="AV221" s="492" t="str">
        <f t="shared" si="50"/>
        <v/>
      </c>
      <c r="AW221" s="494" t="str">
        <f t="shared" si="51"/>
        <v/>
      </c>
      <c r="AX221" s="515" t="str">
        <f>IFERROR(VLOOKUP(功能_33[[#This Row],[功能代號]],SIT_FT_2021tmp!D:D,1,FALSE),"")</f>
        <v>L4702</v>
      </c>
      <c r="AY221" s="589">
        <v>44546</v>
      </c>
      <c r="AZ221" s="589">
        <v>44546</v>
      </c>
      <c r="BA221" s="515" t="s">
        <v>3001</v>
      </c>
      <c r="BB221" s="266" t="s">
        <v>3029</v>
      </c>
      <c r="BC221" s="595"/>
      <c r="BD221" s="265" t="str">
        <f t="shared" si="52"/>
        <v>4-7</v>
      </c>
      <c r="BE221" s="265" t="str">
        <f t="shared" si="53"/>
        <v/>
      </c>
      <c r="BF221" s="265" t="str">
        <f t="shared" si="54"/>
        <v/>
      </c>
      <c r="BG221" s="265" t="str">
        <f t="shared" si="55"/>
        <v/>
      </c>
    </row>
    <row r="222" spans="2:59" ht="27.6">
      <c r="C222" s="266" t="s">
        <v>68</v>
      </c>
      <c r="D222" s="266" t="s">
        <v>391</v>
      </c>
      <c r="E222" s="265" t="s">
        <v>657</v>
      </c>
      <c r="F222" s="266" t="s">
        <v>658</v>
      </c>
      <c r="G222" s="266"/>
      <c r="H222" s="265" t="s">
        <v>166</v>
      </c>
      <c r="I222" s="265" t="s">
        <v>2433</v>
      </c>
      <c r="J222" s="212" t="s">
        <v>2586</v>
      </c>
      <c r="K222" s="212"/>
      <c r="L222" s="273">
        <v>44582</v>
      </c>
      <c r="M222" s="273">
        <v>44574</v>
      </c>
      <c r="N222" s="273">
        <v>44474</v>
      </c>
      <c r="O222" s="273">
        <v>44481</v>
      </c>
      <c r="P222" s="273">
        <v>44533</v>
      </c>
      <c r="Q222" s="265" t="s">
        <v>2</v>
      </c>
      <c r="R222" s="265" t="s">
        <v>15</v>
      </c>
      <c r="S222" s="252" t="s">
        <v>14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44533</v>
      </c>
      <c r="AC222" s="273" t="s">
        <v>107</v>
      </c>
      <c r="AD222" s="273">
        <v>44525</v>
      </c>
      <c r="AE222" s="273">
        <v>44524</v>
      </c>
      <c r="AF222" s="209">
        <v>44539</v>
      </c>
      <c r="AG222" s="273"/>
      <c r="AH222" s="273"/>
      <c r="AI222" s="323"/>
      <c r="AJ222" s="273">
        <f>IFERROR(IF(VLOOKUP(功能_33[[#This Row],[功能代號]],E:T,11,FALSE)=0,"",VLOOKUP(功能_33[[#This Row],[功能代號]],E:T,11,FALSE)),"")</f>
        <v>44481</v>
      </c>
      <c r="AK222" s="273"/>
      <c r="AL222" s="273"/>
      <c r="AM222" s="266"/>
      <c r="AN222" s="273"/>
      <c r="AO222" s="282" t="s">
        <v>2634</v>
      </c>
      <c r="AP222" s="266" t="s">
        <v>2635</v>
      </c>
      <c r="AQ222" s="595" t="s">
        <v>3208</v>
      </c>
      <c r="AR222" s="484" t="str">
        <f t="shared" si="46"/>
        <v>4-7</v>
      </c>
      <c r="AS222" s="486" t="str">
        <f t="shared" si="47"/>
        <v/>
      </c>
      <c r="AT222" s="488" t="str">
        <f t="shared" si="48"/>
        <v/>
      </c>
      <c r="AU222" s="490" t="str">
        <f t="shared" si="49"/>
        <v/>
      </c>
      <c r="AV222" s="492" t="str">
        <f t="shared" si="50"/>
        <v/>
      </c>
      <c r="AW222" s="494" t="str">
        <f t="shared" si="51"/>
        <v/>
      </c>
      <c r="AX222" s="515" t="str">
        <f>IFERROR(VLOOKUP(功能_33[[#This Row],[功能代號]],SIT_FT_2021tmp!D:D,1,FALSE),"")</f>
        <v>L4703</v>
      </c>
      <c r="AY222" s="589">
        <v>44546</v>
      </c>
      <c r="AZ222" s="589">
        <v>44546</v>
      </c>
      <c r="BA222" s="515" t="s">
        <v>3001</v>
      </c>
      <c r="BB222" s="266" t="s">
        <v>3029</v>
      </c>
      <c r="BC222" s="595"/>
      <c r="BD222" s="265" t="str">
        <f t="shared" si="52"/>
        <v>4-7</v>
      </c>
      <c r="BE222" s="265" t="str">
        <f t="shared" si="53"/>
        <v/>
      </c>
      <c r="BF222" s="265" t="str">
        <f t="shared" si="54"/>
        <v/>
      </c>
      <c r="BG222" s="265" t="str">
        <f t="shared" si="55"/>
        <v/>
      </c>
    </row>
    <row r="223" spans="2:59" ht="13.8">
      <c r="B223" s="266">
        <v>1</v>
      </c>
      <c r="C223" s="266" t="s">
        <v>67</v>
      </c>
      <c r="D223" s="266" t="s">
        <v>2482</v>
      </c>
      <c r="E223" s="265" t="s">
        <v>659</v>
      </c>
      <c r="F223" s="266" t="s">
        <v>660</v>
      </c>
      <c r="G223" s="266"/>
      <c r="H223" s="265" t="s">
        <v>166</v>
      </c>
      <c r="I223" s="265" t="s">
        <v>167</v>
      </c>
      <c r="J223" s="212" t="s">
        <v>2974</v>
      </c>
      <c r="K223" s="252" t="s">
        <v>2990</v>
      </c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 t="s">
        <v>2976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73"/>
      <c r="AO223" s="265">
        <v>330</v>
      </c>
      <c r="AP223" s="266" t="s">
        <v>661</v>
      </c>
      <c r="AQ223" s="595" t="s">
        <v>3208</v>
      </c>
      <c r="AR223" s="484" t="str">
        <f t="shared" si="46"/>
        <v>3-1</v>
      </c>
      <c r="AS223" s="486" t="str">
        <f t="shared" si="47"/>
        <v/>
      </c>
      <c r="AT223" s="488" t="str">
        <f t="shared" si="48"/>
        <v/>
      </c>
      <c r="AU223" s="490" t="str">
        <f t="shared" si="49"/>
        <v/>
      </c>
      <c r="AV223" s="492" t="str">
        <f t="shared" si="50"/>
        <v/>
      </c>
      <c r="AW223" s="494" t="str">
        <f t="shared" si="51"/>
        <v/>
      </c>
      <c r="AX223" s="515" t="str">
        <f>IFERROR(VLOOKUP(功能_33[[#This Row],[功能代號]],SIT_FT_2021tmp!D:D,1,FALSE),"")</f>
        <v>L3921</v>
      </c>
      <c r="AY223" s="589">
        <v>44546</v>
      </c>
      <c r="AZ223" s="589">
        <v>44546</v>
      </c>
      <c r="BA223" s="515" t="s">
        <v>3001</v>
      </c>
      <c r="BB223" s="266" t="s">
        <v>3029</v>
      </c>
      <c r="BC223" s="595"/>
      <c r="BD223" s="265" t="str">
        <f t="shared" si="52"/>
        <v>3-1</v>
      </c>
      <c r="BE223" s="265" t="str">
        <f t="shared" si="53"/>
        <v/>
      </c>
      <c r="BF223" s="265" t="str">
        <f t="shared" si="54"/>
        <v/>
      </c>
      <c r="BG223" s="265" t="str">
        <f t="shared" si="55"/>
        <v/>
      </c>
    </row>
    <row r="224" spans="2:59" ht="13.8">
      <c r="B224" s="266">
        <v>1</v>
      </c>
      <c r="C224" s="266" t="s">
        <v>67</v>
      </c>
      <c r="D224" s="266" t="s">
        <v>2482</v>
      </c>
      <c r="E224" s="265" t="s">
        <v>662</v>
      </c>
      <c r="F224" s="266" t="s">
        <v>663</v>
      </c>
      <c r="G224" s="266"/>
      <c r="H224" s="265" t="s">
        <v>166</v>
      </c>
      <c r="I224" s="265" t="s">
        <v>167</v>
      </c>
      <c r="J224" s="212" t="s">
        <v>283</v>
      </c>
      <c r="K224" s="212"/>
      <c r="L224" s="273">
        <v>44572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S224" s="252" t="s">
        <v>10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>
        <v>44512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11" t="s">
        <v>664</v>
      </c>
      <c r="AO224" s="265">
        <v>340</v>
      </c>
      <c r="AP224" s="266" t="s">
        <v>665</v>
      </c>
      <c r="AQ224" s="595" t="s">
        <v>3208</v>
      </c>
      <c r="AR224" s="484" t="str">
        <f t="shared" si="46"/>
        <v>3-1</v>
      </c>
      <c r="AS224" s="486" t="str">
        <f t="shared" si="47"/>
        <v/>
      </c>
      <c r="AT224" s="488" t="str">
        <f t="shared" si="48"/>
        <v/>
      </c>
      <c r="AU224" s="490" t="str">
        <f t="shared" si="49"/>
        <v/>
      </c>
      <c r="AV224" s="492" t="str">
        <f t="shared" si="50"/>
        <v/>
      </c>
      <c r="AW224" s="494" t="str">
        <f t="shared" si="51"/>
        <v/>
      </c>
      <c r="AX224" s="515" t="str">
        <f>IFERROR(VLOOKUP(功能_33[[#This Row],[功能代號]],SIT_FT_2021tmp!D:D,1,FALSE),"")</f>
        <v>L3922</v>
      </c>
      <c r="AY224" s="589">
        <v>44559</v>
      </c>
      <c r="AZ224" s="589">
        <v>44559</v>
      </c>
      <c r="BA224" s="515" t="s">
        <v>3074</v>
      </c>
      <c r="BB224" s="266" t="s">
        <v>3044</v>
      </c>
      <c r="BC224" s="595"/>
      <c r="BD224" s="265" t="str">
        <f t="shared" si="52"/>
        <v>3-1</v>
      </c>
      <c r="BE224" s="265" t="str">
        <f t="shared" si="53"/>
        <v/>
      </c>
      <c r="BF224" s="265" t="str">
        <f t="shared" si="54"/>
        <v/>
      </c>
      <c r="BG224" s="265" t="str">
        <f t="shared" si="55"/>
        <v/>
      </c>
    </row>
    <row r="225" spans="1:59" ht="13.8">
      <c r="B225" s="266">
        <v>1</v>
      </c>
      <c r="C225" s="266" t="s">
        <v>67</v>
      </c>
      <c r="D225" s="266" t="s">
        <v>2482</v>
      </c>
      <c r="E225" s="265" t="s">
        <v>666</v>
      </c>
      <c r="F225" s="266" t="s">
        <v>667</v>
      </c>
      <c r="G225" s="266"/>
      <c r="H225" s="265" t="s">
        <v>166</v>
      </c>
      <c r="I225" s="265" t="s">
        <v>167</v>
      </c>
      <c r="J225" s="212" t="s">
        <v>2974</v>
      </c>
      <c r="K225" s="252" t="s">
        <v>2990</v>
      </c>
      <c r="L225" s="273">
        <v>44573</v>
      </c>
      <c r="M225" s="273">
        <v>44573</v>
      </c>
      <c r="N225" s="273">
        <v>44475</v>
      </c>
      <c r="O225" s="273">
        <v>44482</v>
      </c>
      <c r="P225" s="273">
        <v>44482</v>
      </c>
      <c r="Q225" s="265" t="s">
        <v>2</v>
      </c>
      <c r="R225" s="265" t="s">
        <v>5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 t="s">
        <v>2975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44482</v>
      </c>
      <c r="AK225" s="273"/>
      <c r="AL225" s="273"/>
      <c r="AM225" s="266"/>
      <c r="AN225" s="273"/>
      <c r="AO225" s="265">
        <v>345</v>
      </c>
      <c r="AP225" s="266" t="s">
        <v>668</v>
      </c>
      <c r="AQ225" s="595" t="s">
        <v>3208</v>
      </c>
      <c r="AR225" s="484" t="str">
        <f t="shared" si="46"/>
        <v>3-1</v>
      </c>
      <c r="AS225" s="486" t="str">
        <f t="shared" si="47"/>
        <v/>
      </c>
      <c r="AT225" s="488" t="str">
        <f t="shared" si="48"/>
        <v/>
      </c>
      <c r="AU225" s="490" t="str">
        <f t="shared" si="49"/>
        <v/>
      </c>
      <c r="AV225" s="492" t="str">
        <f t="shared" si="50"/>
        <v/>
      </c>
      <c r="AW225" s="494" t="str">
        <f t="shared" si="51"/>
        <v/>
      </c>
      <c r="AX225" s="515" t="str">
        <f>IFERROR(VLOOKUP(功能_33[[#This Row],[功能代號]],SIT_FT_2021tmp!D:D,1,FALSE),"")</f>
        <v/>
      </c>
      <c r="AY225" s="589">
        <v>44610</v>
      </c>
      <c r="BA225" s="515" t="s">
        <v>2453</v>
      </c>
      <c r="BB225" s="266" t="s">
        <v>2453</v>
      </c>
      <c r="BC225" s="595"/>
      <c r="BD225" s="266" t="str">
        <f t="shared" si="52"/>
        <v/>
      </c>
      <c r="BE225" s="266" t="str">
        <f t="shared" si="53"/>
        <v/>
      </c>
      <c r="BF225" s="266" t="str">
        <f t="shared" si="54"/>
        <v>3-1</v>
      </c>
      <c r="BG225" s="266" t="str">
        <f t="shared" si="55"/>
        <v/>
      </c>
    </row>
    <row r="226" spans="1:59" ht="13.8">
      <c r="B226" s="266">
        <v>1</v>
      </c>
      <c r="C226" s="266" t="s">
        <v>67</v>
      </c>
      <c r="D226" s="266" t="s">
        <v>2482</v>
      </c>
      <c r="E226" s="265" t="s">
        <v>669</v>
      </c>
      <c r="F226" s="266" t="s">
        <v>670</v>
      </c>
      <c r="G226" s="266"/>
      <c r="H226" s="265" t="s">
        <v>166</v>
      </c>
      <c r="I226" s="265" t="s">
        <v>167</v>
      </c>
      <c r="J226" s="212" t="s">
        <v>283</v>
      </c>
      <c r="K226" s="212"/>
      <c r="L226" s="273">
        <v>44573</v>
      </c>
      <c r="M226" s="273">
        <v>44573</v>
      </c>
      <c r="N226" s="273">
        <v>44475</v>
      </c>
      <c r="O226" s="273">
        <v>44487</v>
      </c>
      <c r="P226" s="273">
        <v>44487</v>
      </c>
      <c r="Q226" s="265" t="s">
        <v>1</v>
      </c>
      <c r="R226" s="265" t="s">
        <v>15</v>
      </c>
      <c r="S226" s="252" t="s">
        <v>8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>
        <v>44512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44487</v>
      </c>
      <c r="AK226" s="273"/>
      <c r="AL226" s="273"/>
      <c r="AM226" s="266"/>
      <c r="AN226" s="273"/>
      <c r="AO226" s="265">
        <v>365</v>
      </c>
      <c r="AP226" s="266" t="s">
        <v>671</v>
      </c>
      <c r="AQ226" s="595" t="s">
        <v>3208</v>
      </c>
      <c r="AR226" s="484" t="str">
        <f t="shared" si="46"/>
        <v>3-1</v>
      </c>
      <c r="AS226" s="486" t="str">
        <f t="shared" si="47"/>
        <v/>
      </c>
      <c r="AT226" s="488" t="str">
        <f t="shared" si="48"/>
        <v/>
      </c>
      <c r="AU226" s="490" t="str">
        <f t="shared" si="49"/>
        <v/>
      </c>
      <c r="AV226" s="492" t="str">
        <f t="shared" si="50"/>
        <v/>
      </c>
      <c r="AW226" s="494" t="str">
        <f t="shared" si="51"/>
        <v/>
      </c>
      <c r="AX226" s="515" t="str">
        <f>IFERROR(VLOOKUP(功能_33[[#This Row],[功能代號]],SIT_FT_2021tmp!D:D,1,FALSE),"")</f>
        <v>L3924</v>
      </c>
      <c r="AY226" s="589">
        <v>44560</v>
      </c>
      <c r="AZ226" s="589">
        <v>44560</v>
      </c>
      <c r="BA226" s="515" t="s">
        <v>3074</v>
      </c>
      <c r="BB226" s="266" t="s">
        <v>3045</v>
      </c>
      <c r="BC226" s="595"/>
      <c r="BD226" s="265" t="str">
        <f t="shared" si="52"/>
        <v>3-1</v>
      </c>
      <c r="BE226" s="265" t="str">
        <f t="shared" si="53"/>
        <v/>
      </c>
      <c r="BF226" s="265" t="str">
        <f t="shared" si="54"/>
        <v/>
      </c>
      <c r="BG226" s="265" t="str">
        <f t="shared" si="55"/>
        <v/>
      </c>
    </row>
    <row r="227" spans="1:59" ht="13.8">
      <c r="B227" s="266">
        <v>1</v>
      </c>
      <c r="C227" s="266" t="s">
        <v>67</v>
      </c>
      <c r="D227" s="266" t="s">
        <v>2482</v>
      </c>
      <c r="E227" s="265" t="s">
        <v>672</v>
      </c>
      <c r="F227" s="266" t="s">
        <v>673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v>44482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 t="s">
        <v>168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370</v>
      </c>
      <c r="AP227" s="266" t="s">
        <v>674</v>
      </c>
      <c r="AQ227" s="595" t="s">
        <v>3208</v>
      </c>
      <c r="AR227" s="484" t="str">
        <f t="shared" si="46"/>
        <v>3-1</v>
      </c>
      <c r="AS227" s="486" t="str">
        <f t="shared" si="47"/>
        <v/>
      </c>
      <c r="AT227" s="488" t="str">
        <f t="shared" si="48"/>
        <v/>
      </c>
      <c r="AU227" s="490" t="str">
        <f t="shared" si="49"/>
        <v/>
      </c>
      <c r="AV227" s="492" t="str">
        <f t="shared" si="50"/>
        <v/>
      </c>
      <c r="AW227" s="494" t="str">
        <f t="shared" si="51"/>
        <v/>
      </c>
      <c r="AX227" s="515" t="str">
        <f>IFERROR(VLOOKUP(功能_33[[#This Row],[功能代號]],SIT_FT_2021tmp!D:D,1,FALSE),"")</f>
        <v>L3925</v>
      </c>
      <c r="AY227" s="589">
        <v>44559</v>
      </c>
      <c r="AZ227" s="589">
        <v>44559</v>
      </c>
      <c r="BA227" s="515" t="s">
        <v>3074</v>
      </c>
      <c r="BB227" s="266" t="s">
        <v>3043</v>
      </c>
      <c r="BC227" s="595"/>
      <c r="BD227" s="265" t="str">
        <f t="shared" si="52"/>
        <v>3-1</v>
      </c>
      <c r="BE227" s="265" t="str">
        <f t="shared" si="53"/>
        <v/>
      </c>
      <c r="BF227" s="265" t="str">
        <f t="shared" si="54"/>
        <v/>
      </c>
      <c r="BG227" s="265" t="str">
        <f t="shared" si="55"/>
        <v/>
      </c>
    </row>
    <row r="228" spans="1:59" ht="13.8">
      <c r="B228" s="266">
        <v>1</v>
      </c>
      <c r="C228" s="266" t="s">
        <v>67</v>
      </c>
      <c r="D228" s="266" t="s">
        <v>2482</v>
      </c>
      <c r="E228" s="265" t="s">
        <v>675</v>
      </c>
      <c r="F228" s="266" t="s">
        <v>676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44573</v>
      </c>
      <c r="M228" s="273">
        <v>44573</v>
      </c>
      <c r="N228" s="273">
        <v>44475</v>
      </c>
      <c r="O228" s="273">
        <v>44482</v>
      </c>
      <c r="P228" s="273">
        <f>IFERROR(IF(VLOOKUP(功能_33[[#This Row],[功能代號]],討論項目!A:H,8,FALSE)=0,"",VLOOKUP(功能_33[[#This Row],[功能代號]],討論項目!A:H,8,FALSE)),"")</f>
        <v>44510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>
        <v>44512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>
        <v>375</v>
      </c>
      <c r="AP228" s="266" t="s">
        <v>677</v>
      </c>
      <c r="AQ228" s="595" t="s">
        <v>3208</v>
      </c>
      <c r="AR228" s="484" t="str">
        <f t="shared" si="46"/>
        <v>3-1</v>
      </c>
      <c r="AS228" s="486" t="str">
        <f t="shared" si="47"/>
        <v/>
      </c>
      <c r="AT228" s="488" t="str">
        <f t="shared" si="48"/>
        <v/>
      </c>
      <c r="AU228" s="490" t="str">
        <f t="shared" si="49"/>
        <v/>
      </c>
      <c r="AV228" s="492" t="str">
        <f t="shared" si="50"/>
        <v/>
      </c>
      <c r="AW228" s="494" t="str">
        <f t="shared" si="51"/>
        <v/>
      </c>
      <c r="AX228" s="515" t="str">
        <f>IFERROR(VLOOKUP(功能_33[[#This Row],[功能代號]],SIT_FT_2021tmp!D:D,1,FALSE),"")</f>
        <v>L3926</v>
      </c>
      <c r="AY228" s="589">
        <v>44559</v>
      </c>
      <c r="AZ228" s="589">
        <v>44559</v>
      </c>
      <c r="BA228" s="515" t="s">
        <v>3074</v>
      </c>
      <c r="BB228" s="266" t="s">
        <v>3043</v>
      </c>
      <c r="BC228" s="595"/>
      <c r="BD228" s="265" t="str">
        <f t="shared" si="52"/>
        <v>3-1</v>
      </c>
      <c r="BE228" s="265" t="str">
        <f t="shared" si="53"/>
        <v/>
      </c>
      <c r="BF228" s="265" t="str">
        <f t="shared" si="54"/>
        <v/>
      </c>
      <c r="BG228" s="265" t="str">
        <f t="shared" si="55"/>
        <v/>
      </c>
    </row>
    <row r="229" spans="1:59" ht="13.8">
      <c r="B229" s="266">
        <v>1</v>
      </c>
      <c r="C229" s="266" t="s">
        <v>67</v>
      </c>
      <c r="D229" s="326" t="s">
        <v>2485</v>
      </c>
      <c r="E229" s="265" t="s">
        <v>678</v>
      </c>
      <c r="F229" s="266" t="s">
        <v>679</v>
      </c>
      <c r="G229" s="266"/>
      <c r="H229" s="265" t="s">
        <v>166</v>
      </c>
      <c r="I229" s="265" t="s">
        <v>167</v>
      </c>
      <c r="J229" s="212" t="s">
        <v>2974</v>
      </c>
      <c r="K229" s="252" t="s">
        <v>2990</v>
      </c>
      <c r="L229" s="273">
        <v>44580</v>
      </c>
      <c r="M229" s="273">
        <v>44581</v>
      </c>
      <c r="N229" s="273">
        <v>44475</v>
      </c>
      <c r="O229" s="273">
        <v>44482</v>
      </c>
      <c r="P229" s="273">
        <v>44482</v>
      </c>
      <c r="Q229" s="265" t="s">
        <v>2</v>
      </c>
      <c r="R229" s="265" t="s">
        <v>5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 t="s">
        <v>168</v>
      </c>
      <c r="AD229" s="273">
        <v>44496</v>
      </c>
      <c r="AE229" s="273">
        <v>44496</v>
      </c>
      <c r="AF229" s="209" t="s">
        <v>2975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3208</v>
      </c>
      <c r="AR229" s="484" t="str">
        <f t="shared" si="46"/>
        <v>3-3</v>
      </c>
      <c r="AS229" s="486" t="str">
        <f t="shared" si="47"/>
        <v/>
      </c>
      <c r="AT229" s="488" t="str">
        <f t="shared" si="48"/>
        <v/>
      </c>
      <c r="AU229" s="490" t="str">
        <f t="shared" si="49"/>
        <v/>
      </c>
      <c r="AV229" s="492" t="str">
        <f t="shared" si="50"/>
        <v/>
      </c>
      <c r="AW229" s="494" t="str">
        <f t="shared" si="51"/>
        <v/>
      </c>
      <c r="AX229" s="515" t="str">
        <f>IFERROR(VLOOKUP(功能_33[[#This Row],[功能代號]],SIT_FT_2021tmp!D:D,1,FALSE),"")</f>
        <v>L3004</v>
      </c>
      <c r="AY229" s="589">
        <v>44559</v>
      </c>
      <c r="AZ229" s="589">
        <v>44559</v>
      </c>
      <c r="BA229" s="515" t="s">
        <v>3074</v>
      </c>
      <c r="BB229" s="266" t="s">
        <v>3043</v>
      </c>
      <c r="BC229" s="595"/>
      <c r="BD229" s="265" t="str">
        <f t="shared" si="52"/>
        <v>3-3</v>
      </c>
      <c r="BE229" s="265" t="str">
        <f t="shared" si="53"/>
        <v/>
      </c>
      <c r="BF229" s="265" t="str">
        <f t="shared" si="54"/>
        <v/>
      </c>
      <c r="BG229" s="265" t="str">
        <f t="shared" si="55"/>
        <v/>
      </c>
    </row>
    <row r="230" spans="1:59" ht="13.8">
      <c r="B230" s="266">
        <v>1</v>
      </c>
      <c r="C230" s="266" t="s">
        <v>67</v>
      </c>
      <c r="D230" s="326" t="s">
        <v>2485</v>
      </c>
      <c r="E230" s="265" t="s">
        <v>680</v>
      </c>
      <c r="F230" s="266" t="s">
        <v>681</v>
      </c>
      <c r="G230" s="266"/>
      <c r="H230" s="265" t="s">
        <v>166</v>
      </c>
      <c r="I230" s="265" t="s">
        <v>167</v>
      </c>
      <c r="J230" s="212" t="s">
        <v>283</v>
      </c>
      <c r="K230" s="212"/>
      <c r="L230" s="273">
        <v>44580</v>
      </c>
      <c r="M230" s="273">
        <v>44581</v>
      </c>
      <c r="N230" s="273">
        <v>44475</v>
      </c>
      <c r="O230" s="273">
        <v>44482</v>
      </c>
      <c r="P230" s="273">
        <f>IFERROR(IF(VLOOKUP(功能_33[[#This Row],[功能代號]],討論項目!A:H,8,FALSE)=0,"",VLOOKUP(功能_33[[#This Row],[功能代號]],討論項目!A:H,8,FALSE)),"")</f>
        <v>44510</v>
      </c>
      <c r="Q230" s="265" t="s">
        <v>2</v>
      </c>
      <c r="R230" s="265" t="s">
        <v>5</v>
      </c>
      <c r="S230" s="252" t="s">
        <v>14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>
        <v>44512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 t="s">
        <v>163</v>
      </c>
      <c r="AQ230" s="595" t="s">
        <v>3208</v>
      </c>
      <c r="AR230" s="484" t="str">
        <f t="shared" si="46"/>
        <v>3-3</v>
      </c>
      <c r="AS230" s="486" t="str">
        <f t="shared" si="47"/>
        <v/>
      </c>
      <c r="AT230" s="488" t="str">
        <f t="shared" si="48"/>
        <v/>
      </c>
      <c r="AU230" s="490" t="str">
        <f t="shared" si="49"/>
        <v/>
      </c>
      <c r="AV230" s="492" t="str">
        <f t="shared" si="50"/>
        <v/>
      </c>
      <c r="AW230" s="494" t="str">
        <f t="shared" si="51"/>
        <v/>
      </c>
      <c r="AX230" s="515" t="str">
        <f>IFERROR(VLOOKUP(功能_33[[#This Row],[功能代號]],SIT_FT_2021tmp!D:D,1,FALSE),"")</f>
        <v>L3130</v>
      </c>
      <c r="AY230" s="589">
        <v>44559</v>
      </c>
      <c r="AZ230" s="589">
        <v>44559</v>
      </c>
      <c r="BA230" s="515" t="s">
        <v>3074</v>
      </c>
      <c r="BB230" s="266" t="s">
        <v>3043</v>
      </c>
      <c r="BC230" s="595"/>
      <c r="BD230" s="265" t="str">
        <f t="shared" si="52"/>
        <v>3-3</v>
      </c>
      <c r="BE230" s="265" t="str">
        <f t="shared" si="53"/>
        <v/>
      </c>
      <c r="BF230" s="265" t="str">
        <f t="shared" si="54"/>
        <v/>
      </c>
      <c r="BG230" s="265" t="str">
        <f t="shared" si="55"/>
        <v/>
      </c>
    </row>
    <row r="231" spans="1:59" ht="13.8">
      <c r="B231" s="266">
        <v>1</v>
      </c>
      <c r="C231" s="266" t="s">
        <v>67</v>
      </c>
      <c r="D231" s="326" t="s">
        <v>2485</v>
      </c>
      <c r="E231" s="265" t="s">
        <v>682</v>
      </c>
      <c r="F231" s="266" t="s">
        <v>683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v>44482</v>
      </c>
      <c r="Q231" s="265" t="s">
        <v>2</v>
      </c>
      <c r="R231" s="265" t="s">
        <v>5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73"/>
      <c r="AO231" s="265">
        <v>331</v>
      </c>
      <c r="AP231" s="266" t="s">
        <v>684</v>
      </c>
      <c r="AQ231" s="595" t="s">
        <v>3208</v>
      </c>
      <c r="AR231" s="484" t="str">
        <f t="shared" si="46"/>
        <v>3-3</v>
      </c>
      <c r="AS231" s="486" t="str">
        <f t="shared" si="47"/>
        <v/>
      </c>
      <c r="AT231" s="488" t="str">
        <f t="shared" si="48"/>
        <v/>
      </c>
      <c r="AU231" s="490" t="str">
        <f t="shared" si="49"/>
        <v/>
      </c>
      <c r="AV231" s="492" t="str">
        <f t="shared" si="50"/>
        <v/>
      </c>
      <c r="AW231" s="494" t="str">
        <f t="shared" si="51"/>
        <v/>
      </c>
      <c r="AX231" s="515" t="str">
        <f>IFERROR(VLOOKUP(功能_33[[#This Row],[功能代號]],SIT_FT_2021tmp!D:D,1,FALSE),"")</f>
        <v>L3200</v>
      </c>
      <c r="AY231" s="589">
        <v>44559</v>
      </c>
      <c r="AZ231" s="589">
        <v>44559</v>
      </c>
      <c r="BA231" s="515" t="s">
        <v>3074</v>
      </c>
      <c r="BB231" s="266" t="s">
        <v>3043</v>
      </c>
      <c r="BC231" s="595"/>
      <c r="BD231" s="265" t="str">
        <f t="shared" si="52"/>
        <v>3-3</v>
      </c>
      <c r="BE231" s="265" t="str">
        <f t="shared" si="53"/>
        <v/>
      </c>
      <c r="BF231" s="265" t="str">
        <f t="shared" si="54"/>
        <v/>
      </c>
      <c r="BG231" s="265" t="str">
        <f t="shared" si="55"/>
        <v/>
      </c>
    </row>
    <row r="232" spans="1:59" ht="13.8">
      <c r="B232" s="266">
        <v>1</v>
      </c>
      <c r="C232" s="266" t="s">
        <v>67</v>
      </c>
      <c r="D232" s="326" t="s">
        <v>2485</v>
      </c>
      <c r="E232" s="265" t="s">
        <v>685</v>
      </c>
      <c r="F232" s="266" t="s">
        <v>686</v>
      </c>
      <c r="G232" s="266"/>
      <c r="H232" s="265" t="s">
        <v>166</v>
      </c>
      <c r="I232" s="265" t="s">
        <v>167</v>
      </c>
      <c r="J232" s="212" t="s">
        <v>2974</v>
      </c>
      <c r="K232" s="252" t="s">
        <v>2990</v>
      </c>
      <c r="L232" s="273">
        <v>44578</v>
      </c>
      <c r="M232" s="273">
        <v>44581</v>
      </c>
      <c r="N232" s="273">
        <v>44475</v>
      </c>
      <c r="O232" s="273">
        <v>44482</v>
      </c>
      <c r="P232" s="273">
        <f>IFERROR(IF(VLOOKUP(功能_33[[#This Row],[功能代號]],討論項目!A:H,8,FALSE)=0,"",VLOOKUP(功能_33[[#This Row],[功能代號]],討論項目!A:H,8,FALSE)),"")</f>
        <v>44487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44496</v>
      </c>
      <c r="AC232" s="273">
        <v>44512</v>
      </c>
      <c r="AD232" s="273">
        <v>44496</v>
      </c>
      <c r="AE232" s="273">
        <v>44496</v>
      </c>
      <c r="AF232" s="209" t="s">
        <v>2975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3208</v>
      </c>
      <c r="AR232" s="484" t="str">
        <f t="shared" si="46"/>
        <v>3-3</v>
      </c>
      <c r="AS232" s="486" t="str">
        <f t="shared" si="47"/>
        <v/>
      </c>
      <c r="AT232" s="488" t="str">
        <f t="shared" si="48"/>
        <v/>
      </c>
      <c r="AU232" s="490" t="str">
        <f t="shared" si="49"/>
        <v/>
      </c>
      <c r="AV232" s="492" t="str">
        <f t="shared" si="50"/>
        <v/>
      </c>
      <c r="AW232" s="494" t="str">
        <f t="shared" si="51"/>
        <v/>
      </c>
      <c r="AX232" s="515" t="str">
        <f>IFERROR(VLOOKUP(功能_33[[#This Row],[功能代號]],SIT_FT_2021tmp!D:D,1,FALSE),"")</f>
        <v>L3230</v>
      </c>
      <c r="AY232" s="589">
        <v>44552</v>
      </c>
      <c r="AZ232" s="589">
        <v>44552</v>
      </c>
      <c r="BA232" s="515" t="s">
        <v>3074</v>
      </c>
      <c r="BB232" s="266" t="s">
        <v>3017</v>
      </c>
      <c r="BC232" s="595"/>
      <c r="BD232" s="265" t="str">
        <f t="shared" si="52"/>
        <v>3-3</v>
      </c>
      <c r="BE232" s="265" t="str">
        <f t="shared" si="53"/>
        <v/>
      </c>
      <c r="BF232" s="265" t="str">
        <f t="shared" si="54"/>
        <v/>
      </c>
      <c r="BG232" s="265" t="str">
        <f t="shared" si="55"/>
        <v/>
      </c>
    </row>
    <row r="233" spans="1:59" ht="13.8">
      <c r="C233" s="266" t="s">
        <v>67</v>
      </c>
      <c r="D233" s="326" t="s">
        <v>2485</v>
      </c>
      <c r="E233" s="265" t="s">
        <v>2447</v>
      </c>
      <c r="F233" s="266" t="s">
        <v>2448</v>
      </c>
      <c r="G233" s="266" t="s">
        <v>2449</v>
      </c>
      <c r="H233" s="265" t="s">
        <v>166</v>
      </c>
      <c r="I233" s="265" t="s">
        <v>167</v>
      </c>
      <c r="J233" s="212" t="s">
        <v>2684</v>
      </c>
      <c r="K233" s="212"/>
      <c r="L233" s="273">
        <v>44578</v>
      </c>
      <c r="M233" s="273">
        <v>44581</v>
      </c>
      <c r="N233" s="273">
        <v>44475</v>
      </c>
      <c r="O233" s="273">
        <v>44482</v>
      </c>
      <c r="P233" s="273">
        <v>44537</v>
      </c>
      <c r="Q233" s="265" t="s">
        <v>2</v>
      </c>
      <c r="R233" s="265" t="s">
        <v>15</v>
      </c>
      <c r="S233" s="252" t="s">
        <v>8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44533</v>
      </c>
      <c r="AC233" s="273">
        <v>44512</v>
      </c>
      <c r="AD233" s="273">
        <v>44496</v>
      </c>
      <c r="AE233" s="273">
        <v>44496</v>
      </c>
      <c r="AF233" s="209">
        <v>44539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44482</v>
      </c>
      <c r="AK233" s="273"/>
      <c r="AL233" s="273"/>
      <c r="AM233" s="266"/>
      <c r="AN233" s="211" t="s">
        <v>687</v>
      </c>
      <c r="AO233" s="265" t="s">
        <v>163</v>
      </c>
      <c r="AQ233" s="595" t="s">
        <v>3208</v>
      </c>
      <c r="AR233" s="484" t="str">
        <f t="shared" si="46"/>
        <v>3-3</v>
      </c>
      <c r="AS233" s="486" t="str">
        <f t="shared" si="47"/>
        <v/>
      </c>
      <c r="AT233" s="488" t="str">
        <f t="shared" si="48"/>
        <v/>
      </c>
      <c r="AU233" s="490" t="str">
        <f t="shared" si="49"/>
        <v/>
      </c>
      <c r="AV233" s="492" t="str">
        <f t="shared" si="50"/>
        <v/>
      </c>
      <c r="AW233" s="494" t="str">
        <f t="shared" si="51"/>
        <v/>
      </c>
      <c r="AX233" s="515" t="str">
        <f>IFERROR(VLOOKUP(功能_33[[#This Row],[功能代號]],SIT_FT_2021tmp!D:D,1,FALSE),"")</f>
        <v>L3240</v>
      </c>
      <c r="AY233" s="589">
        <v>44558</v>
      </c>
      <c r="AZ233" s="589">
        <v>44558</v>
      </c>
      <c r="BA233" s="515" t="s">
        <v>3001</v>
      </c>
      <c r="BB233" s="266" t="s">
        <v>3046</v>
      </c>
      <c r="BC233" s="595"/>
      <c r="BD233" s="265" t="str">
        <f t="shared" si="52"/>
        <v>3-3</v>
      </c>
      <c r="BE233" s="265" t="str">
        <f t="shared" si="53"/>
        <v/>
      </c>
      <c r="BF233" s="265" t="str">
        <f t="shared" si="54"/>
        <v/>
      </c>
      <c r="BG233" s="265" t="str">
        <f t="shared" si="55"/>
        <v/>
      </c>
    </row>
    <row r="234" spans="1:59" ht="13.8">
      <c r="B234" s="266">
        <v>1</v>
      </c>
      <c r="C234" s="266" t="s">
        <v>67</v>
      </c>
      <c r="D234" s="326" t="s">
        <v>2486</v>
      </c>
      <c r="E234" s="265" t="s">
        <v>688</v>
      </c>
      <c r="F234" s="266" t="s">
        <v>689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44578</v>
      </c>
      <c r="M234" s="273">
        <v>44581</v>
      </c>
      <c r="N234" s="273">
        <v>44475</v>
      </c>
      <c r="O234" s="273">
        <v>44487</v>
      </c>
      <c r="P234" s="273">
        <v>44487</v>
      </c>
      <c r="Q234" s="265" t="s">
        <v>6</v>
      </c>
      <c r="R234" s="265" t="s">
        <v>15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44487</v>
      </c>
      <c r="AK234" s="273"/>
      <c r="AL234" s="273"/>
      <c r="AM234" s="266"/>
      <c r="AN234" s="273"/>
      <c r="AO234" s="265">
        <v>341</v>
      </c>
      <c r="AP234" s="266" t="s">
        <v>690</v>
      </c>
      <c r="AQ234" s="595" t="s">
        <v>3208</v>
      </c>
      <c r="AR234" s="484" t="str">
        <f t="shared" si="46"/>
        <v>3-4</v>
      </c>
      <c r="AS234" s="486" t="str">
        <f t="shared" si="47"/>
        <v/>
      </c>
      <c r="AT234" s="488" t="str">
        <f t="shared" si="48"/>
        <v/>
      </c>
      <c r="AU234" s="490" t="str">
        <f t="shared" si="49"/>
        <v/>
      </c>
      <c r="AV234" s="492" t="str">
        <f t="shared" si="50"/>
        <v/>
      </c>
      <c r="AW234" s="494" t="str">
        <f t="shared" si="51"/>
        <v/>
      </c>
      <c r="AX234" s="515" t="str">
        <f>IFERROR(VLOOKUP(功能_33[[#This Row],[功能代號]],SIT_FT_2021tmp!D:D,1,FALSE),"")</f>
        <v/>
      </c>
      <c r="AY234" s="589">
        <v>44610</v>
      </c>
      <c r="BA234" s="515" t="s">
        <v>2453</v>
      </c>
      <c r="BB234" s="266" t="s">
        <v>2453</v>
      </c>
      <c r="BC234" s="595"/>
      <c r="BD234" s="266" t="str">
        <f t="shared" si="52"/>
        <v/>
      </c>
      <c r="BE234" s="266" t="str">
        <f t="shared" si="53"/>
        <v/>
      </c>
      <c r="BF234" s="266" t="str">
        <f t="shared" si="54"/>
        <v>3-4</v>
      </c>
      <c r="BG234" s="266" t="str">
        <f t="shared" si="55"/>
        <v/>
      </c>
    </row>
    <row r="235" spans="1:59" ht="13.8">
      <c r="B235" s="266">
        <v>1</v>
      </c>
      <c r="C235" s="266" t="s">
        <v>67</v>
      </c>
      <c r="D235" s="326" t="s">
        <v>2486</v>
      </c>
      <c r="E235" s="265" t="s">
        <v>691</v>
      </c>
      <c r="F235" s="266" t="s">
        <v>692</v>
      </c>
      <c r="G235" s="266"/>
      <c r="H235" s="265" t="s">
        <v>166</v>
      </c>
      <c r="I235" s="265" t="s">
        <v>167</v>
      </c>
      <c r="J235" s="212" t="s">
        <v>283</v>
      </c>
      <c r="K235" s="212"/>
      <c r="L235" s="273">
        <v>44579</v>
      </c>
      <c r="M235" s="273">
        <v>44581</v>
      </c>
      <c r="N235" s="273">
        <v>44475</v>
      </c>
      <c r="O235" s="273">
        <v>44482</v>
      </c>
      <c r="P235" s="273">
        <v>44482</v>
      </c>
      <c r="Q235" s="265" t="s">
        <v>6</v>
      </c>
      <c r="R235" s="265" t="s">
        <v>5</v>
      </c>
      <c r="S235" s="252" t="s">
        <v>10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 t="s">
        <v>168</v>
      </c>
      <c r="AD235" s="273">
        <v>44496</v>
      </c>
      <c r="AE235" s="273">
        <v>44496</v>
      </c>
      <c r="AF235" s="209">
        <v>44512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342</v>
      </c>
      <c r="AP235" s="266" t="s">
        <v>692</v>
      </c>
      <c r="AQ235" s="595" t="s">
        <v>3208</v>
      </c>
      <c r="AR235" s="484" t="str">
        <f t="shared" si="46"/>
        <v>3-4</v>
      </c>
      <c r="AS235" s="486" t="str">
        <f t="shared" si="47"/>
        <v/>
      </c>
      <c r="AT235" s="488" t="str">
        <f t="shared" si="48"/>
        <v/>
      </c>
      <c r="AU235" s="490" t="str">
        <f t="shared" si="49"/>
        <v/>
      </c>
      <c r="AV235" s="492" t="str">
        <f t="shared" si="50"/>
        <v/>
      </c>
      <c r="AW235" s="494" t="str">
        <f t="shared" si="51"/>
        <v/>
      </c>
      <c r="AX235" s="515" t="str">
        <f>IFERROR(VLOOKUP(功能_33[[#This Row],[功能代號]],SIT_FT_2021tmp!D:D,1,FALSE),"")</f>
        <v>L3420</v>
      </c>
      <c r="AY235" s="589">
        <v>44559</v>
      </c>
      <c r="AZ235" s="589">
        <v>44559</v>
      </c>
      <c r="BA235" s="515" t="s">
        <v>3074</v>
      </c>
      <c r="BB235" s="266" t="s">
        <v>3044</v>
      </c>
      <c r="BC235" s="595"/>
      <c r="BD235" s="265" t="str">
        <f t="shared" si="52"/>
        <v>3-4</v>
      </c>
      <c r="BE235" s="265" t="str">
        <f t="shared" si="53"/>
        <v/>
      </c>
      <c r="BF235" s="265" t="str">
        <f t="shared" si="54"/>
        <v/>
      </c>
      <c r="BG235" s="265" t="str">
        <f t="shared" si="55"/>
        <v/>
      </c>
    </row>
    <row r="236" spans="1:59" ht="13.8">
      <c r="B236" s="266">
        <v>1</v>
      </c>
      <c r="C236" s="266" t="s">
        <v>67</v>
      </c>
      <c r="D236" s="326" t="s">
        <v>2485</v>
      </c>
      <c r="E236" s="265" t="s">
        <v>693</v>
      </c>
      <c r="F236" s="266" t="s">
        <v>694</v>
      </c>
      <c r="G236" s="266"/>
      <c r="H236" s="265" t="s">
        <v>166</v>
      </c>
      <c r="I236" s="265" t="s">
        <v>167</v>
      </c>
      <c r="J236" s="212" t="s">
        <v>2974</v>
      </c>
      <c r="K236" s="252" t="s">
        <v>2990</v>
      </c>
      <c r="L236" s="273">
        <v>44579</v>
      </c>
      <c r="M236" s="273">
        <v>44581</v>
      </c>
      <c r="N236" s="273">
        <v>44475</v>
      </c>
      <c r="O236" s="273">
        <v>44482</v>
      </c>
      <c r="P236" s="273">
        <f>IFERROR(IF(VLOOKUP(功能_33[[#This Row],[功能代號]],討論項目!A:H,8,FALSE)=0,"",VLOOKUP(功能_33[[#This Row],[功能代號]],討論項目!A:H,8,FALSE)),"")</f>
        <v>44510</v>
      </c>
      <c r="Q236" s="265" t="s">
        <v>2</v>
      </c>
      <c r="R236" s="265" t="s">
        <v>15</v>
      </c>
      <c r="S236" s="252" t="s">
        <v>8</v>
      </c>
      <c r="W236" s="265"/>
      <c r="Y236" s="265"/>
      <c r="Z236" s="265"/>
      <c r="AA236" s="266" t="str">
        <f>VLOOKUP(功能_33[[#This Row],[User]],SKL放款!A:G,7,FALSE)</f>
        <v>放款服務課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 t="s">
        <v>2975</v>
      </c>
      <c r="AG236" s="273" t="s">
        <v>169</v>
      </c>
      <c r="AH236" s="273"/>
      <c r="AI236" s="323"/>
      <c r="AJ236" s="273">
        <f>IFERROR(IF(VLOOKUP(功能_33[[#This Row],[功能代號]],E:T,11,FALSE)=0,"",VLOOKUP(功能_33[[#This Row],[功能代號]],E:T,11,FALSE)),"")</f>
        <v>44482</v>
      </c>
      <c r="AK236" s="273"/>
      <c r="AL236" s="273"/>
      <c r="AM236" s="266"/>
      <c r="AN236" s="211" t="s">
        <v>664</v>
      </c>
      <c r="AO236" s="265">
        <v>632</v>
      </c>
      <c r="AP236" s="266" t="s">
        <v>694</v>
      </c>
      <c r="AQ236" s="595" t="s">
        <v>3208</v>
      </c>
      <c r="AR236" s="484" t="str">
        <f t="shared" si="46"/>
        <v>3-3</v>
      </c>
      <c r="AS236" s="486" t="str">
        <f t="shared" si="47"/>
        <v/>
      </c>
      <c r="AT236" s="488" t="str">
        <f t="shared" si="48"/>
        <v/>
      </c>
      <c r="AU236" s="490" t="str">
        <f t="shared" si="49"/>
        <v/>
      </c>
      <c r="AV236" s="492" t="str">
        <f t="shared" si="50"/>
        <v/>
      </c>
      <c r="AW236" s="494" t="str">
        <f t="shared" si="5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52"/>
        <v/>
      </c>
      <c r="BE236" s="266" t="str">
        <f t="shared" si="53"/>
        <v/>
      </c>
      <c r="BF236" s="266" t="str">
        <f t="shared" si="54"/>
        <v>3-3</v>
      </c>
      <c r="BG236" s="266" t="str">
        <f t="shared" si="55"/>
        <v/>
      </c>
    </row>
    <row r="237" spans="1:59" ht="13.8">
      <c r="A237" s="536"/>
      <c r="B237" s="361"/>
      <c r="C237" s="266" t="s">
        <v>70</v>
      </c>
      <c r="D237" s="266" t="s">
        <v>2487</v>
      </c>
      <c r="E237" s="265" t="s">
        <v>2856</v>
      </c>
      <c r="F237" s="258" t="s">
        <v>2857</v>
      </c>
      <c r="G237" s="266" t="s">
        <v>2853</v>
      </c>
      <c r="H237" s="265" t="s">
        <v>166</v>
      </c>
      <c r="I237" s="265" t="s">
        <v>167</v>
      </c>
      <c r="J237" s="212" t="s">
        <v>2858</v>
      </c>
      <c r="K237" s="212"/>
      <c r="L237" s="273">
        <v>44571</v>
      </c>
      <c r="M237" s="273">
        <v>44575</v>
      </c>
      <c r="N237" s="273">
        <v>44475</v>
      </c>
      <c r="O237" s="273">
        <v>44482</v>
      </c>
      <c r="P237" s="273" t="str">
        <f>IFERROR(IF(VLOOKUP(功能_33[[#This Row],[功能代號]],討論項目!A:H,8,FALSE)=0,"",VLOOKUP(功能_33[[#This Row],[功能代號]],討論項目!A:H,8,FALSE)),"")</f>
        <v/>
      </c>
      <c r="Q237" s="265" t="s">
        <v>2</v>
      </c>
      <c r="R237" s="252" t="s">
        <v>8</v>
      </c>
      <c r="W237" s="265"/>
      <c r="Y237" s="265"/>
      <c r="Z237" s="265"/>
      <c r="AA237" s="361" t="str">
        <f>VLOOKUP(功能_33[[#This Row],[User]],SKL放款!A:G,7,FALSE)</f>
        <v>放款管理課</v>
      </c>
      <c r="AB237" s="273">
        <v>44496</v>
      </c>
      <c r="AC237" s="273">
        <v>44512</v>
      </c>
      <c r="AD237" s="273">
        <v>44496</v>
      </c>
      <c r="AE237" s="273">
        <v>44496</v>
      </c>
      <c r="AF237" s="209">
        <v>44512</v>
      </c>
      <c r="AG237" s="260"/>
      <c r="AH237" s="260"/>
      <c r="AI237" s="260"/>
      <c r="AJ237" s="260">
        <f>IFERROR(IF(VLOOKUP(功能_33[[#This Row],[功能代號]],E:T,11,FALSE)=0,"",VLOOKUP(功能_33[[#This Row],[功能代號]],E:T,11,FALSE)),"")</f>
        <v>44482</v>
      </c>
      <c r="AK237" s="260"/>
      <c r="AL237" s="260"/>
      <c r="AM237" s="361"/>
      <c r="AO237" s="557" t="s">
        <v>2603</v>
      </c>
      <c r="AP237" s="361"/>
      <c r="AQ237" s="595" t="s">
        <v>3208</v>
      </c>
      <c r="AR237" s="537" t="str">
        <f t="shared" si="46"/>
        <v>6-8</v>
      </c>
      <c r="AS237" s="486" t="str">
        <f t="shared" si="47"/>
        <v/>
      </c>
      <c r="AT237" s="488" t="str">
        <f t="shared" si="48"/>
        <v/>
      </c>
      <c r="AU237" s="490" t="str">
        <f t="shared" si="49"/>
        <v/>
      </c>
      <c r="AV237" s="492" t="str">
        <f t="shared" si="50"/>
        <v/>
      </c>
      <c r="AW237" s="494" t="str">
        <f t="shared" si="5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52"/>
        <v/>
      </c>
      <c r="BE237" s="266" t="str">
        <f t="shared" si="53"/>
        <v/>
      </c>
      <c r="BF237" s="266" t="str">
        <f t="shared" si="54"/>
        <v>6-8</v>
      </c>
      <c r="BG237" s="266" t="str">
        <f t="shared" si="55"/>
        <v/>
      </c>
    </row>
    <row r="238" spans="1:59" ht="13.8">
      <c r="B238" s="266">
        <v>1</v>
      </c>
      <c r="C238" s="266" t="s">
        <v>67</v>
      </c>
      <c r="D238" s="326" t="s">
        <v>2485</v>
      </c>
      <c r="E238" s="265" t="s">
        <v>695</v>
      </c>
      <c r="F238" s="266" t="s">
        <v>696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346</v>
      </c>
      <c r="AP238" s="266" t="s">
        <v>697</v>
      </c>
      <c r="AQ238" s="595" t="s">
        <v>3208</v>
      </c>
      <c r="AR238" s="484" t="str">
        <f t="shared" si="46"/>
        <v>3-3</v>
      </c>
      <c r="AS238" s="486" t="str">
        <f t="shared" si="47"/>
        <v/>
      </c>
      <c r="AT238" s="488" t="str">
        <f t="shared" si="48"/>
        <v/>
      </c>
      <c r="AU238" s="490" t="str">
        <f t="shared" si="49"/>
        <v/>
      </c>
      <c r="AV238" s="492" t="str">
        <f t="shared" si="50"/>
        <v/>
      </c>
      <c r="AW238" s="494" t="str">
        <f t="shared" si="5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52"/>
        <v/>
      </c>
      <c r="BE238" s="266" t="str">
        <f t="shared" si="53"/>
        <v/>
      </c>
      <c r="BF238" s="266" t="str">
        <f t="shared" si="54"/>
        <v>3-3</v>
      </c>
      <c r="BG238" s="266" t="str">
        <f t="shared" si="55"/>
        <v/>
      </c>
    </row>
    <row r="239" spans="1:59" ht="13.8">
      <c r="B239" s="266">
        <v>1</v>
      </c>
      <c r="C239" s="266" t="s">
        <v>67</v>
      </c>
      <c r="D239" s="326" t="s">
        <v>2485</v>
      </c>
      <c r="E239" s="265" t="s">
        <v>698</v>
      </c>
      <c r="F239" s="266" t="s">
        <v>699</v>
      </c>
      <c r="G239" s="266"/>
      <c r="H239" s="265" t="s">
        <v>166</v>
      </c>
      <c r="I239" s="265" t="s">
        <v>167</v>
      </c>
      <c r="J239" s="212" t="s">
        <v>2974</v>
      </c>
      <c r="K239" s="252" t="s">
        <v>2990</v>
      </c>
      <c r="L239" s="273">
        <v>44579</v>
      </c>
      <c r="M239" s="273">
        <v>44581</v>
      </c>
      <c r="N239" s="273">
        <v>44475</v>
      </c>
      <c r="O239" s="273">
        <v>44482</v>
      </c>
      <c r="P239" s="273">
        <v>44482</v>
      </c>
      <c r="Q239" s="265" t="s">
        <v>6</v>
      </c>
      <c r="R239" s="265" t="s">
        <v>5</v>
      </c>
      <c r="W239" s="265"/>
      <c r="Y239" s="265"/>
      <c r="Z239" s="265"/>
      <c r="AA239" s="266" t="str">
        <f>VLOOKUP(功能_33[[#This Row],[User]],SKL放款!A:G,7,FALSE)</f>
        <v>放款服務課</v>
      </c>
      <c r="AB239" s="273">
        <v>44496</v>
      </c>
      <c r="AC239" s="273" t="s">
        <v>168</v>
      </c>
      <c r="AD239" s="273">
        <v>44496</v>
      </c>
      <c r="AE239" s="273">
        <v>44496</v>
      </c>
      <c r="AF239" s="209" t="s">
        <v>2975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44482</v>
      </c>
      <c r="AK239" s="273"/>
      <c r="AL239" s="273"/>
      <c r="AM239" s="266"/>
      <c r="AN239" s="273"/>
      <c r="AO239" s="265">
        <v>347</v>
      </c>
      <c r="AP239" s="266" t="s">
        <v>700</v>
      </c>
      <c r="AQ239" s="595" t="s">
        <v>3208</v>
      </c>
      <c r="AR239" s="484" t="str">
        <f t="shared" si="46"/>
        <v>3-3</v>
      </c>
      <c r="AS239" s="486" t="str">
        <f t="shared" si="47"/>
        <v/>
      </c>
      <c r="AT239" s="488" t="str">
        <f t="shared" si="48"/>
        <v/>
      </c>
      <c r="AU239" s="490" t="str">
        <f t="shared" si="49"/>
        <v/>
      </c>
      <c r="AV239" s="492" t="str">
        <f t="shared" si="50"/>
        <v/>
      </c>
      <c r="AW239" s="494" t="str">
        <f t="shared" si="51"/>
        <v/>
      </c>
      <c r="AX239" s="515" t="str">
        <f>IFERROR(VLOOKUP(功能_33[[#This Row],[功能代號]],SIT_FT_2021tmp!D:D,1,FALSE),"")</f>
        <v/>
      </c>
      <c r="AY239" s="589">
        <v>44610</v>
      </c>
      <c r="BA239" s="515" t="s">
        <v>2453</v>
      </c>
      <c r="BB239" s="266" t="s">
        <v>2453</v>
      </c>
      <c r="BC239" s="595"/>
      <c r="BD239" s="266" t="str">
        <f t="shared" si="52"/>
        <v/>
      </c>
      <c r="BE239" s="266" t="str">
        <f t="shared" si="53"/>
        <v/>
      </c>
      <c r="BF239" s="266" t="str">
        <f t="shared" si="54"/>
        <v>3-3</v>
      </c>
      <c r="BG239" s="266" t="str">
        <f t="shared" si="55"/>
        <v/>
      </c>
    </row>
    <row r="240" spans="1:59" ht="13.8">
      <c r="C240" s="266" t="s">
        <v>66</v>
      </c>
      <c r="D240" s="266" t="s">
        <v>2492</v>
      </c>
      <c r="E240" s="265" t="s">
        <v>701</v>
      </c>
      <c r="F240" s="266" t="s">
        <v>702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44475</v>
      </c>
      <c r="O240" s="273">
        <v>44475</v>
      </c>
      <c r="P240" s="273">
        <v>44536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168</v>
      </c>
      <c r="AD240" s="273">
        <v>44477</v>
      </c>
      <c r="AE240" s="273">
        <v>44477</v>
      </c>
      <c r="AF240" s="209">
        <v>44539</v>
      </c>
      <c r="AG240" s="273" t="s">
        <v>169</v>
      </c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703</v>
      </c>
      <c r="AQ240" s="595" t="s">
        <v>3208</v>
      </c>
      <c r="AR240" s="484" t="str">
        <f t="shared" si="46"/>
        <v>2-5</v>
      </c>
      <c r="AS240" s="486" t="str">
        <f t="shared" si="47"/>
        <v/>
      </c>
      <c r="AT240" s="488" t="str">
        <f t="shared" si="48"/>
        <v/>
      </c>
      <c r="AU240" s="490" t="str">
        <f t="shared" si="49"/>
        <v/>
      </c>
      <c r="AV240" s="492" t="str">
        <f t="shared" si="50"/>
        <v/>
      </c>
      <c r="AW240" s="494" t="str">
        <f t="shared" si="51"/>
        <v/>
      </c>
      <c r="AX240" s="515" t="str">
        <f>IFERROR(VLOOKUP(功能_33[[#This Row],[功能代號]],SIT_FT_2021tmp!D:D,1,FALSE),"")</f>
        <v>L2603</v>
      </c>
      <c r="AY240" s="589">
        <v>44546</v>
      </c>
      <c r="AZ240" s="589">
        <v>44546</v>
      </c>
      <c r="BA240" s="515" t="s">
        <v>3074</v>
      </c>
      <c r="BB240" s="266" t="s">
        <v>3047</v>
      </c>
      <c r="BC240" s="595"/>
      <c r="BD240" s="265" t="str">
        <f t="shared" si="52"/>
        <v>2-5</v>
      </c>
      <c r="BE240" s="265" t="str">
        <f t="shared" si="53"/>
        <v/>
      </c>
      <c r="BF240" s="265" t="str">
        <f t="shared" si="54"/>
        <v/>
      </c>
      <c r="BG240" s="265" t="str">
        <f t="shared" si="55"/>
        <v/>
      </c>
    </row>
    <row r="241" spans="1:59" ht="13.8">
      <c r="C241" s="266" t="s">
        <v>66</v>
      </c>
      <c r="D241" s="266" t="s">
        <v>2492</v>
      </c>
      <c r="E241" s="265" t="s">
        <v>704</v>
      </c>
      <c r="F241" s="266" t="s">
        <v>705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f>IFERROR(IF(VLOOKUP(功能_33[[#This Row],[功能代號]],討論項目!A:H,8,FALSE)=0,"",VLOOKUP(功能_33[[#This Row],[功能代號]],討論項目!A:H,8,FALSE)),"")</f>
        <v>44475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107</v>
      </c>
      <c r="AD241" s="273">
        <v>44530</v>
      </c>
      <c r="AE241" s="273">
        <v>44530</v>
      </c>
      <c r="AF241" s="209">
        <v>44539</v>
      </c>
      <c r="AG241" s="273"/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706</v>
      </c>
      <c r="AQ241" s="595" t="s">
        <v>3208</v>
      </c>
      <c r="AR241" s="484" t="str">
        <f t="shared" si="46"/>
        <v>2-5</v>
      </c>
      <c r="AS241" s="486" t="str">
        <f t="shared" si="47"/>
        <v/>
      </c>
      <c r="AT241" s="488" t="str">
        <f t="shared" si="48"/>
        <v/>
      </c>
      <c r="AU241" s="490" t="str">
        <f t="shared" si="49"/>
        <v/>
      </c>
      <c r="AV241" s="492" t="str">
        <f t="shared" si="50"/>
        <v/>
      </c>
      <c r="AW241" s="494" t="str">
        <f t="shared" si="51"/>
        <v/>
      </c>
      <c r="AX241" s="515" t="str">
        <f>IFERROR(VLOOKUP(功能_33[[#This Row],[功能代號]],SIT_FT_2021tmp!D:D,1,FALSE),"")</f>
        <v>L2078</v>
      </c>
      <c r="AY241" s="589">
        <v>44559</v>
      </c>
      <c r="AZ241" s="589">
        <v>44559</v>
      </c>
      <c r="BA241" s="515" t="s">
        <v>3074</v>
      </c>
      <c r="BB241" s="266" t="s">
        <v>3044</v>
      </c>
      <c r="BC241" s="595"/>
      <c r="BD241" s="265" t="str">
        <f t="shared" si="52"/>
        <v>2-5</v>
      </c>
      <c r="BE241" s="265" t="str">
        <f t="shared" si="53"/>
        <v/>
      </c>
      <c r="BF241" s="265" t="str">
        <f t="shared" si="54"/>
        <v/>
      </c>
      <c r="BG241" s="265" t="str">
        <f t="shared" si="55"/>
        <v/>
      </c>
    </row>
    <row r="242" spans="1:59" ht="13.8">
      <c r="C242" s="266" t="s">
        <v>66</v>
      </c>
      <c r="D242" s="266" t="s">
        <v>2492</v>
      </c>
      <c r="E242" s="265" t="s">
        <v>707</v>
      </c>
      <c r="F242" s="266" t="s">
        <v>708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709</v>
      </c>
      <c r="AQ242" s="595" t="s">
        <v>3208</v>
      </c>
      <c r="AR242" s="484" t="str">
        <f t="shared" si="46"/>
        <v>2-5</v>
      </c>
      <c r="AS242" s="486" t="str">
        <f t="shared" si="47"/>
        <v/>
      </c>
      <c r="AT242" s="488" t="str">
        <f t="shared" si="48"/>
        <v/>
      </c>
      <c r="AU242" s="490" t="str">
        <f t="shared" si="49"/>
        <v/>
      </c>
      <c r="AV242" s="492" t="str">
        <f t="shared" si="50"/>
        <v/>
      </c>
      <c r="AW242" s="494" t="str">
        <f t="shared" si="51"/>
        <v/>
      </c>
      <c r="AX242" s="515" t="str">
        <f>IFERROR(VLOOKUP(功能_33[[#This Row],[功能代號]],SIT_FT_2021tmp!D:D,1,FALSE),"")</f>
        <v>L2601</v>
      </c>
      <c r="AY242" s="589">
        <v>44546</v>
      </c>
      <c r="AZ242" s="589">
        <v>44546</v>
      </c>
      <c r="BA242" s="515" t="s">
        <v>3074</v>
      </c>
      <c r="BB242" s="266" t="s">
        <v>3047</v>
      </c>
      <c r="BC242" s="595"/>
      <c r="BD242" s="265" t="str">
        <f t="shared" si="52"/>
        <v>2-5</v>
      </c>
      <c r="BE242" s="265" t="str">
        <f t="shared" si="53"/>
        <v/>
      </c>
      <c r="BF242" s="265" t="str">
        <f t="shared" si="54"/>
        <v/>
      </c>
      <c r="BG242" s="265" t="str">
        <f t="shared" si="55"/>
        <v/>
      </c>
    </row>
    <row r="243" spans="1:59" ht="13.8">
      <c r="C243" s="266" t="s">
        <v>66</v>
      </c>
      <c r="D243" s="266" t="s">
        <v>2492</v>
      </c>
      <c r="E243" s="265" t="s">
        <v>710</v>
      </c>
      <c r="F243" s="266" t="s">
        <v>711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712</v>
      </c>
      <c r="AQ243" s="595" t="s">
        <v>3208</v>
      </c>
      <c r="AR243" s="484" t="str">
        <f t="shared" si="46"/>
        <v>2-5</v>
      </c>
      <c r="AS243" s="486" t="str">
        <f t="shared" si="47"/>
        <v/>
      </c>
      <c r="AT243" s="488" t="str">
        <f t="shared" si="48"/>
        <v/>
      </c>
      <c r="AU243" s="490" t="str">
        <f t="shared" si="49"/>
        <v/>
      </c>
      <c r="AV243" s="492" t="str">
        <f t="shared" si="50"/>
        <v/>
      </c>
      <c r="AW243" s="494" t="str">
        <f t="shared" si="51"/>
        <v/>
      </c>
      <c r="AX243" s="515" t="str">
        <f>IFERROR(VLOOKUP(功能_33[[#This Row],[功能代號]],SIT_FT_2021tmp!D:D,1,FALSE),"")</f>
        <v>L2602</v>
      </c>
      <c r="AY243" s="589">
        <v>44546</v>
      </c>
      <c r="AZ243" s="589">
        <v>44546</v>
      </c>
      <c r="BA243" s="515" t="s">
        <v>3074</v>
      </c>
      <c r="BB243" s="266" t="s">
        <v>3047</v>
      </c>
      <c r="BC243" s="595"/>
      <c r="BD243" s="265" t="str">
        <f t="shared" si="52"/>
        <v>2-5</v>
      </c>
      <c r="BE243" s="265" t="str">
        <f t="shared" si="53"/>
        <v/>
      </c>
      <c r="BF243" s="265" t="str">
        <f t="shared" si="54"/>
        <v/>
      </c>
      <c r="BG243" s="265" t="str">
        <f t="shared" si="55"/>
        <v/>
      </c>
    </row>
    <row r="244" spans="1:59" ht="13.8">
      <c r="C244" s="266" t="s">
        <v>66</v>
      </c>
      <c r="D244" s="266" t="s">
        <v>2492</v>
      </c>
      <c r="E244" s="265" t="s">
        <v>713</v>
      </c>
      <c r="F244" s="266" t="s">
        <v>714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715</v>
      </c>
      <c r="AQ244" s="595" t="s">
        <v>3208</v>
      </c>
      <c r="AR244" s="484" t="str">
        <f t="shared" si="46"/>
        <v>2-5</v>
      </c>
      <c r="AS244" s="486" t="str">
        <f t="shared" si="47"/>
        <v/>
      </c>
      <c r="AT244" s="488" t="str">
        <f t="shared" si="48"/>
        <v/>
      </c>
      <c r="AU244" s="490" t="str">
        <f t="shared" si="49"/>
        <v/>
      </c>
      <c r="AV244" s="492" t="str">
        <f t="shared" si="50"/>
        <v/>
      </c>
      <c r="AW244" s="494" t="str">
        <f t="shared" si="51"/>
        <v/>
      </c>
      <c r="AX244" s="515" t="str">
        <f>IFERROR(VLOOKUP(功能_33[[#This Row],[功能代號]],SIT_FT_2021tmp!D:D,1,FALSE),"")</f>
        <v>L2941</v>
      </c>
      <c r="AY244" s="589">
        <v>44546</v>
      </c>
      <c r="AZ244" s="589">
        <v>44546</v>
      </c>
      <c r="BA244" s="515" t="s">
        <v>3074</v>
      </c>
      <c r="BB244" s="266" t="s">
        <v>3047</v>
      </c>
      <c r="BC244" s="595"/>
      <c r="BD244" s="265" t="str">
        <f t="shared" si="52"/>
        <v>2-5</v>
      </c>
      <c r="BE244" s="265" t="str">
        <f t="shared" si="53"/>
        <v/>
      </c>
      <c r="BF244" s="265" t="str">
        <f t="shared" si="54"/>
        <v/>
      </c>
      <c r="BG244" s="265" t="str">
        <f t="shared" si="55"/>
        <v/>
      </c>
    </row>
    <row r="245" spans="1:59" ht="13.8">
      <c r="C245" s="266" t="s">
        <v>66</v>
      </c>
      <c r="D245" s="266" t="s">
        <v>2492</v>
      </c>
      <c r="E245" s="265" t="s">
        <v>716</v>
      </c>
      <c r="F245" s="266" t="s">
        <v>717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44482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718</v>
      </c>
      <c r="AQ245" s="595" t="s">
        <v>3208</v>
      </c>
      <c r="AR245" s="484" t="str">
        <f t="shared" si="46"/>
        <v>2-5</v>
      </c>
      <c r="AS245" s="486" t="str">
        <f t="shared" si="47"/>
        <v/>
      </c>
      <c r="AT245" s="488" t="str">
        <f t="shared" si="48"/>
        <v/>
      </c>
      <c r="AU245" s="490" t="str">
        <f t="shared" si="49"/>
        <v/>
      </c>
      <c r="AV245" s="492" t="str">
        <f t="shared" si="50"/>
        <v/>
      </c>
      <c r="AW245" s="494" t="str">
        <f t="shared" si="51"/>
        <v/>
      </c>
      <c r="AX245" s="515" t="str">
        <f>IFERROR(VLOOKUP(功能_33[[#This Row],[功能代號]],SIT_FT_2021tmp!D:D,1,FALSE),"")</f>
        <v>L2942</v>
      </c>
      <c r="AY245" s="589">
        <v>44546</v>
      </c>
      <c r="AZ245" s="589">
        <v>44546</v>
      </c>
      <c r="BA245" s="515" t="s">
        <v>3074</v>
      </c>
      <c r="BB245" s="266" t="s">
        <v>3047</v>
      </c>
      <c r="BC245" s="595"/>
      <c r="BD245" s="265" t="str">
        <f t="shared" si="52"/>
        <v>2-5</v>
      </c>
      <c r="BE245" s="265" t="str">
        <f t="shared" si="53"/>
        <v/>
      </c>
      <c r="BF245" s="265" t="str">
        <f t="shared" si="54"/>
        <v/>
      </c>
      <c r="BG245" s="265" t="str">
        <f t="shared" si="55"/>
        <v/>
      </c>
    </row>
    <row r="246" spans="1:59" ht="13.8">
      <c r="C246" s="266" t="s">
        <v>66</v>
      </c>
      <c r="D246" s="266" t="s">
        <v>2492</v>
      </c>
      <c r="E246" s="265" t="s">
        <v>719</v>
      </c>
      <c r="F246" s="266" t="s">
        <v>720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721</v>
      </c>
      <c r="AQ246" s="595" t="s">
        <v>3208</v>
      </c>
      <c r="AR246" s="484" t="str">
        <f t="shared" si="46"/>
        <v>2-5</v>
      </c>
      <c r="AS246" s="486" t="str">
        <f t="shared" si="47"/>
        <v/>
      </c>
      <c r="AT246" s="488" t="str">
        <f t="shared" si="48"/>
        <v/>
      </c>
      <c r="AU246" s="490" t="str">
        <f t="shared" si="49"/>
        <v/>
      </c>
      <c r="AV246" s="492" t="str">
        <f t="shared" si="50"/>
        <v/>
      </c>
      <c r="AW246" s="494" t="str">
        <f t="shared" si="51"/>
        <v/>
      </c>
      <c r="AX246" s="515" t="str">
        <f>IFERROR(VLOOKUP(功能_33[[#This Row],[功能代號]],SIT_FT_2021tmp!D:D,1,FALSE),"")</f>
        <v>L2605</v>
      </c>
      <c r="AY246" s="589">
        <v>44546</v>
      </c>
      <c r="AZ246" s="589">
        <v>44546</v>
      </c>
      <c r="BA246" s="515" t="s">
        <v>3074</v>
      </c>
      <c r="BB246" s="266" t="s">
        <v>3047</v>
      </c>
      <c r="BC246" s="595"/>
      <c r="BD246" s="265" t="str">
        <f t="shared" si="52"/>
        <v>2-5</v>
      </c>
      <c r="BE246" s="265" t="str">
        <f t="shared" si="53"/>
        <v/>
      </c>
      <c r="BF246" s="265" t="str">
        <f t="shared" si="54"/>
        <v/>
      </c>
      <c r="BG246" s="265" t="str">
        <f t="shared" si="55"/>
        <v/>
      </c>
    </row>
    <row r="247" spans="1:59" ht="13.8">
      <c r="C247" s="266" t="s">
        <v>66</v>
      </c>
      <c r="D247" s="266" t="s">
        <v>2492</v>
      </c>
      <c r="E247" s="265" t="s">
        <v>722</v>
      </c>
      <c r="F247" s="266" t="s">
        <v>723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44475</v>
      </c>
      <c r="P247" s="273">
        <v>44536</v>
      </c>
      <c r="Q247" s="265" t="s">
        <v>1</v>
      </c>
      <c r="R247" s="265" t="s">
        <v>8</v>
      </c>
      <c r="W247" s="265"/>
      <c r="Y247" s="265"/>
      <c r="Z247" s="265"/>
      <c r="AA247" s="266" t="str">
        <f>VLOOKUP(功能_33[[#This Row],[User]],SKL放款!A:G,7,FALSE)</f>
        <v>放款管理課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73"/>
      <c r="AI247" s="323"/>
      <c r="AJ247" s="273">
        <f>IFERROR(IF(VLOOKUP(功能_33[[#This Row],[功能代號]],E:T,11,FALSE)=0,"",VLOOKUP(功能_33[[#This Row],[功能代號]],E:T,11,FALSE)),"")</f>
        <v>44475</v>
      </c>
      <c r="AK247" s="273"/>
      <c r="AL247" s="273"/>
      <c r="AM247" s="266"/>
      <c r="AN247" s="273"/>
      <c r="AO247" s="265">
        <v>226</v>
      </c>
      <c r="AP247" s="266" t="s">
        <v>724</v>
      </c>
      <c r="AQ247" s="595" t="s">
        <v>3208</v>
      </c>
      <c r="AR247" s="484" t="str">
        <f t="shared" si="46"/>
        <v>2-5</v>
      </c>
      <c r="AS247" s="486" t="str">
        <f t="shared" si="47"/>
        <v/>
      </c>
      <c r="AT247" s="488" t="str">
        <f t="shared" si="48"/>
        <v/>
      </c>
      <c r="AU247" s="490" t="str">
        <f t="shared" si="49"/>
        <v/>
      </c>
      <c r="AV247" s="492" t="str">
        <f t="shared" si="50"/>
        <v/>
      </c>
      <c r="AW247" s="494" t="str">
        <f t="shared" si="51"/>
        <v/>
      </c>
      <c r="AX247" s="515" t="str">
        <f>IFERROR(VLOOKUP(功能_33[[#This Row],[功能代號]],SIT_FT_2021tmp!D:D,1,FALSE),"")</f>
        <v>L2613</v>
      </c>
      <c r="AY247" s="589">
        <v>44559</v>
      </c>
      <c r="AZ247" s="589">
        <v>44559</v>
      </c>
      <c r="BA247" s="515" t="s">
        <v>3074</v>
      </c>
      <c r="BB247" s="266" t="s">
        <v>3044</v>
      </c>
      <c r="BC247" s="595"/>
      <c r="BD247" s="265" t="str">
        <f t="shared" si="52"/>
        <v>2-5</v>
      </c>
      <c r="BE247" s="265" t="str">
        <f t="shared" si="53"/>
        <v/>
      </c>
      <c r="BF247" s="265" t="str">
        <f t="shared" si="54"/>
        <v/>
      </c>
      <c r="BG247" s="265" t="str">
        <f t="shared" si="55"/>
        <v/>
      </c>
    </row>
    <row r="248" spans="1:59" ht="13.8">
      <c r="C248" s="266" t="s">
        <v>66</v>
      </c>
      <c r="D248" s="266" t="s">
        <v>2492</v>
      </c>
      <c r="E248" s="265" t="s">
        <v>725</v>
      </c>
      <c r="F248" s="266" t="s">
        <v>726</v>
      </c>
      <c r="G248" s="266"/>
      <c r="H248" s="265" t="s">
        <v>166</v>
      </c>
      <c r="I248" s="265" t="s">
        <v>176</v>
      </c>
      <c r="J248" s="212" t="s">
        <v>2583</v>
      </c>
      <c r="K248" s="212"/>
      <c r="L248" s="273">
        <v>44558</v>
      </c>
      <c r="M248" s="273">
        <v>44558</v>
      </c>
      <c r="N248" s="273">
        <v>44487</v>
      </c>
      <c r="O248" s="273">
        <v>44488</v>
      </c>
      <c r="P248" s="273">
        <v>44536</v>
      </c>
      <c r="Q248" s="265" t="s">
        <v>1</v>
      </c>
      <c r="R248" s="265" t="s">
        <v>15</v>
      </c>
      <c r="S248" s="252" t="s">
        <v>8</v>
      </c>
      <c r="T248" s="266" t="s">
        <v>727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168</v>
      </c>
      <c r="AD248" s="273">
        <v>44477</v>
      </c>
      <c r="AE248" s="273">
        <v>44477</v>
      </c>
      <c r="AF248" s="209">
        <v>44539</v>
      </c>
      <c r="AG248" s="273" t="s">
        <v>169</v>
      </c>
      <c r="AH248" s="211"/>
      <c r="AI248" s="273"/>
      <c r="AJ248" s="211">
        <f>IFERROR(IF(VLOOKUP(功能_33[[#This Row],[功能代號]],E:T,11,FALSE)=0,"",VLOOKUP(功能_33[[#This Row],[功能代號]],E:T,11,FALSE)),"")</f>
        <v>44488</v>
      </c>
      <c r="AK248" s="266">
        <v>180</v>
      </c>
      <c r="AL248" s="266"/>
      <c r="AM248" s="266"/>
      <c r="AO248" s="265">
        <v>226</v>
      </c>
      <c r="AP248" s="266" t="s">
        <v>728</v>
      </c>
      <c r="AQ248" s="595" t="s">
        <v>3208</v>
      </c>
      <c r="AR248" s="484" t="str">
        <f t="shared" si="46"/>
        <v>2-5</v>
      </c>
      <c r="AS248" s="486" t="str">
        <f t="shared" si="47"/>
        <v/>
      </c>
      <c r="AT248" s="488" t="str">
        <f t="shared" si="48"/>
        <v/>
      </c>
      <c r="AU248" s="490" t="str">
        <f t="shared" si="49"/>
        <v/>
      </c>
      <c r="AV248" s="492" t="str">
        <f t="shared" si="50"/>
        <v/>
      </c>
      <c r="AW248" s="494" t="str">
        <f t="shared" si="51"/>
        <v/>
      </c>
      <c r="AX248" s="515" t="str">
        <f>IFERROR(VLOOKUP(功能_33[[#This Row],[功能代號]],SIT_FT_2021tmp!D:D,1,FALSE),"")</f>
        <v>L2614</v>
      </c>
      <c r="AY248" s="589">
        <v>44559</v>
      </c>
      <c r="AZ248" s="589">
        <v>44559</v>
      </c>
      <c r="BA248" s="515" t="s">
        <v>3074</v>
      </c>
      <c r="BB248" s="266" t="s">
        <v>3044</v>
      </c>
      <c r="BC248" s="595"/>
      <c r="BD248" s="265" t="str">
        <f t="shared" si="52"/>
        <v>2-5</v>
      </c>
      <c r="BE248" s="265" t="str">
        <f t="shared" si="53"/>
        <v/>
      </c>
      <c r="BF248" s="265" t="str">
        <f t="shared" si="54"/>
        <v/>
      </c>
      <c r="BG248" s="265" t="str">
        <f t="shared" si="55"/>
        <v/>
      </c>
    </row>
    <row r="249" spans="1:59" ht="13.8">
      <c r="C249" s="266" t="s">
        <v>68</v>
      </c>
      <c r="D249" s="266" t="s">
        <v>411</v>
      </c>
      <c r="E249" s="265" t="s">
        <v>729</v>
      </c>
      <c r="F249" s="266" t="s">
        <v>730</v>
      </c>
      <c r="G249" s="266"/>
      <c r="H249" s="265" t="s">
        <v>166</v>
      </c>
      <c r="I249" s="265" t="s">
        <v>2433</v>
      </c>
      <c r="J249" s="212" t="s">
        <v>2586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2603</v>
      </c>
      <c r="AP249" s="265" t="s">
        <v>2603</v>
      </c>
      <c r="AQ249" s="595" t="s">
        <v>3208</v>
      </c>
      <c r="AR249" s="484" t="str">
        <f t="shared" si="46"/>
        <v>4-6</v>
      </c>
      <c r="AS249" s="486" t="str">
        <f t="shared" si="47"/>
        <v/>
      </c>
      <c r="AT249" s="488" t="str">
        <f t="shared" si="48"/>
        <v/>
      </c>
      <c r="AU249" s="490" t="str">
        <f t="shared" si="49"/>
        <v/>
      </c>
      <c r="AV249" s="492" t="str">
        <f t="shared" si="50"/>
        <v/>
      </c>
      <c r="AW249" s="494" t="str">
        <f t="shared" si="51"/>
        <v/>
      </c>
      <c r="AX249" s="515" t="str">
        <f>IFERROR(VLOOKUP(功能_33[[#This Row],[功能代號]],SIT_FT_2021tmp!D:D,1,FALSE),"")</f>
        <v>L4604</v>
      </c>
      <c r="AY249" s="589">
        <v>44540</v>
      </c>
      <c r="AZ249" s="589">
        <v>44540</v>
      </c>
      <c r="BA249" s="515" t="s">
        <v>3001</v>
      </c>
      <c r="BB249" s="266" t="s">
        <v>3032</v>
      </c>
      <c r="BC249" s="595"/>
      <c r="BD249" s="265" t="str">
        <f t="shared" si="52"/>
        <v>4-6</v>
      </c>
      <c r="BE249" s="265" t="str">
        <f t="shared" si="53"/>
        <v/>
      </c>
      <c r="BF249" s="265" t="str">
        <f t="shared" si="54"/>
        <v/>
      </c>
      <c r="BG249" s="265" t="str">
        <f t="shared" si="55"/>
        <v/>
      </c>
    </row>
    <row r="250" spans="1:59" ht="13.8">
      <c r="C250" s="266" t="s">
        <v>68</v>
      </c>
      <c r="D250" s="266" t="s">
        <v>411</v>
      </c>
      <c r="E250" s="265" t="s">
        <v>731</v>
      </c>
      <c r="F250" s="266" t="s">
        <v>732</v>
      </c>
      <c r="G250" s="266"/>
      <c r="H250" s="265" t="s">
        <v>166</v>
      </c>
      <c r="I250" s="265" t="s">
        <v>2433</v>
      </c>
      <c r="J250" s="212" t="s">
        <v>3242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 t="s">
        <v>3244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65" t="s">
        <v>2602</v>
      </c>
      <c r="AP250" s="266" t="s">
        <v>2601</v>
      </c>
      <c r="AQ250" s="595" t="s">
        <v>3208</v>
      </c>
      <c r="AR250" s="484" t="str">
        <f t="shared" si="46"/>
        <v>4-6</v>
      </c>
      <c r="AS250" s="486" t="str">
        <f t="shared" si="47"/>
        <v/>
      </c>
      <c r="AT250" s="488" t="str">
        <f t="shared" si="48"/>
        <v/>
      </c>
      <c r="AU250" s="490" t="str">
        <f t="shared" si="49"/>
        <v/>
      </c>
      <c r="AV250" s="492" t="str">
        <f t="shared" si="50"/>
        <v/>
      </c>
      <c r="AW250" s="494" t="str">
        <f t="shared" si="51"/>
        <v/>
      </c>
      <c r="AX250" s="515" t="str">
        <f>IFERROR(VLOOKUP(功能_33[[#This Row],[功能代號]],SIT_FT_2021tmp!D:D,1,FALSE),"")</f>
        <v>L4605</v>
      </c>
      <c r="AY250" s="589">
        <v>44540</v>
      </c>
      <c r="AZ250" s="589">
        <v>44540</v>
      </c>
      <c r="BA250" s="515" t="s">
        <v>3001</v>
      </c>
      <c r="BB250" s="266" t="s">
        <v>3032</v>
      </c>
      <c r="BC250" s="595"/>
      <c r="BD250" s="265" t="str">
        <f t="shared" si="52"/>
        <v>4-6</v>
      </c>
      <c r="BE250" s="265" t="str">
        <f t="shared" si="53"/>
        <v/>
      </c>
      <c r="BF250" s="265" t="str">
        <f t="shared" si="54"/>
        <v/>
      </c>
      <c r="BG250" s="265" t="str">
        <f t="shared" si="55"/>
        <v/>
      </c>
    </row>
    <row r="251" spans="1:59" ht="41.4">
      <c r="C251" s="266" t="s">
        <v>68</v>
      </c>
      <c r="D251" s="266" t="s">
        <v>411</v>
      </c>
      <c r="E251" s="265" t="s">
        <v>733</v>
      </c>
      <c r="F251" s="266" t="s">
        <v>734</v>
      </c>
      <c r="G251" s="266"/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44579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107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82" t="s">
        <v>2644</v>
      </c>
      <c r="AP251" s="206" t="s">
        <v>2645</v>
      </c>
      <c r="AQ251" s="595" t="s">
        <v>3208</v>
      </c>
      <c r="AR251" s="484" t="str">
        <f t="shared" si="46"/>
        <v>4-6</v>
      </c>
      <c r="AS251" s="486" t="str">
        <f t="shared" si="47"/>
        <v/>
      </c>
      <c r="AT251" s="488" t="str">
        <f t="shared" si="48"/>
        <v/>
      </c>
      <c r="AU251" s="490" t="str">
        <f t="shared" si="49"/>
        <v/>
      </c>
      <c r="AV251" s="492" t="str">
        <f t="shared" si="50"/>
        <v/>
      </c>
      <c r="AW251" s="494" t="str">
        <f t="shared" si="51"/>
        <v/>
      </c>
      <c r="AX251" s="515" t="str">
        <f>IFERROR(VLOOKUP(功能_33[[#This Row],[功能代號]],SIT_FT_2021tmp!D:D,1,FALSE),"")</f>
        <v>L4606</v>
      </c>
      <c r="AY251" s="589">
        <v>44551</v>
      </c>
      <c r="AZ251" s="589">
        <v>44551</v>
      </c>
      <c r="BA251" s="515" t="s">
        <v>3001</v>
      </c>
      <c r="BB251" s="266" t="s">
        <v>3048</v>
      </c>
      <c r="BC251" s="595"/>
      <c r="BD251" s="265" t="str">
        <f t="shared" si="52"/>
        <v>4-6</v>
      </c>
      <c r="BE251" s="265" t="str">
        <f t="shared" si="53"/>
        <v/>
      </c>
      <c r="BF251" s="265" t="str">
        <f t="shared" si="54"/>
        <v/>
      </c>
      <c r="BG251" s="265" t="str">
        <f t="shared" si="55"/>
        <v/>
      </c>
    </row>
    <row r="252" spans="1:59" ht="13.8">
      <c r="C252" s="266" t="s">
        <v>68</v>
      </c>
      <c r="D252" s="266" t="s">
        <v>411</v>
      </c>
      <c r="E252" s="265" t="s">
        <v>735</v>
      </c>
      <c r="F252" s="266" t="s">
        <v>736</v>
      </c>
      <c r="G252" s="266" t="s">
        <v>640</v>
      </c>
      <c r="H252" s="265" t="s">
        <v>166</v>
      </c>
      <c r="I252" s="265" t="s">
        <v>2433</v>
      </c>
      <c r="J252" s="212" t="s">
        <v>2586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 t="s">
        <v>318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3208</v>
      </c>
      <c r="AR252" s="484" t="str">
        <f t="shared" si="46"/>
        <v>4-6</v>
      </c>
      <c r="AS252" s="486" t="str">
        <f t="shared" si="47"/>
        <v/>
      </c>
      <c r="AT252" s="488" t="str">
        <f t="shared" si="48"/>
        <v/>
      </c>
      <c r="AU252" s="490" t="str">
        <f t="shared" si="49"/>
        <v/>
      </c>
      <c r="AV252" s="492" t="str">
        <f t="shared" si="50"/>
        <v/>
      </c>
      <c r="AW252" s="494" t="str">
        <f t="shared" si="51"/>
        <v/>
      </c>
      <c r="AX252" s="515" t="str">
        <f>IFERROR(VLOOKUP(功能_33[[#This Row],[功能代號]],SIT_FT_2021tmp!D:D,1,FALSE),"")</f>
        <v>L4607</v>
      </c>
      <c r="AY252" s="589">
        <v>44546</v>
      </c>
      <c r="AZ252" s="589">
        <v>44546</v>
      </c>
      <c r="BA252" s="515" t="s">
        <v>3001</v>
      </c>
      <c r="BB252" s="266" t="s">
        <v>3031</v>
      </c>
      <c r="BC252" s="595"/>
      <c r="BD252" s="265" t="str">
        <f t="shared" si="52"/>
        <v>4-6</v>
      </c>
      <c r="BE252" s="265" t="str">
        <f t="shared" si="53"/>
        <v/>
      </c>
      <c r="BF252" s="265" t="str">
        <f t="shared" si="54"/>
        <v/>
      </c>
      <c r="BG252" s="265" t="str">
        <f t="shared" si="55"/>
        <v/>
      </c>
    </row>
    <row r="253" spans="1:59" ht="13.8">
      <c r="C253" s="266" t="s">
        <v>68</v>
      </c>
      <c r="D253" s="266" t="s">
        <v>411</v>
      </c>
      <c r="E253" s="265" t="s">
        <v>737</v>
      </c>
      <c r="F253" s="266" t="s">
        <v>738</v>
      </c>
      <c r="G253" s="266" t="s">
        <v>640</v>
      </c>
      <c r="H253" s="265" t="s">
        <v>166</v>
      </c>
      <c r="I253" s="265" t="s">
        <v>2433</v>
      </c>
      <c r="J253" s="212" t="s">
        <v>3243</v>
      </c>
      <c r="K253" s="212"/>
      <c r="L253" s="273">
        <v>44582</v>
      </c>
      <c r="M253" s="273">
        <v>44574</v>
      </c>
      <c r="N253" s="273">
        <v>44488</v>
      </c>
      <c r="O253" s="273">
        <v>44488</v>
      </c>
      <c r="P253" s="273">
        <v>44523</v>
      </c>
      <c r="Q253" s="265" t="s">
        <v>4</v>
      </c>
      <c r="R253" s="265" t="s">
        <v>15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>
        <v>44524</v>
      </c>
      <c r="AD253" s="273">
        <v>44524</v>
      </c>
      <c r="AE253" s="273">
        <v>44524</v>
      </c>
      <c r="AF253" s="209" t="s">
        <v>3244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44488</v>
      </c>
      <c r="AK253" s="273"/>
      <c r="AL253" s="273"/>
      <c r="AM253" s="266"/>
      <c r="AN253" s="273"/>
      <c r="AO253" s="265" t="s">
        <v>2603</v>
      </c>
      <c r="AP253" s="265" t="s">
        <v>2603</v>
      </c>
      <c r="AQ253" s="595" t="s">
        <v>3208</v>
      </c>
      <c r="AR253" s="484" t="str">
        <f t="shared" si="46"/>
        <v>4-6</v>
      </c>
      <c r="AS253" s="486" t="str">
        <f t="shared" si="47"/>
        <v/>
      </c>
      <c r="AT253" s="488" t="str">
        <f t="shared" si="48"/>
        <v/>
      </c>
      <c r="AU253" s="490" t="str">
        <f t="shared" si="49"/>
        <v/>
      </c>
      <c r="AV253" s="492" t="str">
        <f t="shared" si="50"/>
        <v/>
      </c>
      <c r="AW253" s="494" t="str">
        <f t="shared" si="51"/>
        <v/>
      </c>
      <c r="AX253" s="515" t="str">
        <f>IFERROR(VLOOKUP(功能_33[[#This Row],[功能代號]],SIT_FT_2021tmp!D:D,1,FALSE),"")</f>
        <v>L4966</v>
      </c>
      <c r="AY253" s="589">
        <v>44551</v>
      </c>
      <c r="AZ253" s="589">
        <v>44551</v>
      </c>
      <c r="BA253" s="515" t="s">
        <v>3001</v>
      </c>
      <c r="BB253" s="266" t="s">
        <v>3048</v>
      </c>
      <c r="BC253" s="595"/>
      <c r="BD253" s="265" t="str">
        <f t="shared" si="52"/>
        <v>4-6</v>
      </c>
      <c r="BE253" s="265" t="str">
        <f t="shared" si="53"/>
        <v/>
      </c>
      <c r="BF253" s="265" t="str">
        <f t="shared" si="54"/>
        <v/>
      </c>
      <c r="BG253" s="265" t="str">
        <f t="shared" si="55"/>
        <v/>
      </c>
    </row>
    <row r="254" spans="1:59" ht="13.8">
      <c r="A254" s="591"/>
      <c r="C254" s="266" t="s">
        <v>70</v>
      </c>
      <c r="D254" s="266" t="s">
        <v>2487</v>
      </c>
      <c r="E254" s="265" t="s">
        <v>739</v>
      </c>
      <c r="F254" s="266" t="s">
        <v>740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44491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44491</v>
      </c>
      <c r="AK254" s="273"/>
      <c r="AL254" s="273"/>
      <c r="AM254" s="266"/>
      <c r="AN254" s="273"/>
      <c r="AO254" s="265" t="s">
        <v>163</v>
      </c>
      <c r="AP254" s="266" t="s">
        <v>163</v>
      </c>
      <c r="AQ254" s="595" t="s">
        <v>3208</v>
      </c>
      <c r="AR254" s="484" t="str">
        <f t="shared" si="46"/>
        <v>6-8</v>
      </c>
      <c r="AS254" s="486" t="str">
        <f t="shared" si="47"/>
        <v/>
      </c>
      <c r="AT254" s="488" t="str">
        <f t="shared" si="48"/>
        <v/>
      </c>
      <c r="AU254" s="490" t="str">
        <f t="shared" si="49"/>
        <v/>
      </c>
      <c r="AV254" s="492" t="str">
        <f t="shared" si="50"/>
        <v/>
      </c>
      <c r="AW254" s="494" t="str">
        <f t="shared" si="51"/>
        <v/>
      </c>
      <c r="AX254" s="515" t="str">
        <f>IFERROR(VLOOKUP(功能_33[[#This Row],[功能代號]],SIT_FT_2021tmp!D:D,1,FALSE),"")</f>
        <v>L6982</v>
      </c>
      <c r="AY254" s="589">
        <v>44559</v>
      </c>
      <c r="AZ254" s="589">
        <v>44559</v>
      </c>
      <c r="BA254" s="515" t="s">
        <v>3074</v>
      </c>
      <c r="BB254" s="266" t="s">
        <v>3044</v>
      </c>
      <c r="BC254" s="595"/>
      <c r="BD254" s="265" t="str">
        <f t="shared" si="52"/>
        <v>6-8</v>
      </c>
      <c r="BE254" s="265" t="str">
        <f t="shared" si="53"/>
        <v/>
      </c>
      <c r="BF254" s="265" t="str">
        <f t="shared" si="54"/>
        <v/>
      </c>
      <c r="BG254" s="265" t="str">
        <f t="shared" si="55"/>
        <v/>
      </c>
    </row>
    <row r="255" spans="1:59" ht="13.8">
      <c r="A255" s="591"/>
      <c r="C255" s="266" t="s">
        <v>70</v>
      </c>
      <c r="D255" s="266" t="s">
        <v>2487</v>
      </c>
      <c r="E255" s="265" t="s">
        <v>741</v>
      </c>
      <c r="F255" s="266" t="s">
        <v>742</v>
      </c>
      <c r="G255" s="266"/>
      <c r="H255" s="265" t="s">
        <v>166</v>
      </c>
      <c r="I255" s="265" t="s">
        <v>167</v>
      </c>
      <c r="J255" s="212" t="s">
        <v>2854</v>
      </c>
      <c r="K255" s="212"/>
      <c r="L255" s="273">
        <v>44571</v>
      </c>
      <c r="M255" s="273">
        <v>44575</v>
      </c>
      <c r="N255" s="273">
        <v>44488</v>
      </c>
      <c r="O255" s="273">
        <v>44488</v>
      </c>
      <c r="P255" s="273">
        <v>44533</v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266" t="str">
        <f>VLOOKUP(功能_33[[#This Row],[User]],SKL放款!A:G,7,FALSE)</f>
        <v>放款服務課</v>
      </c>
      <c r="AB255" s="273">
        <v>44533</v>
      </c>
      <c r="AC255" s="273" t="s">
        <v>168</v>
      </c>
      <c r="AD255" s="273">
        <v>44531</v>
      </c>
      <c r="AE255" s="273">
        <v>44531</v>
      </c>
      <c r="AF255" s="209">
        <v>44550</v>
      </c>
      <c r="AG255" s="273"/>
      <c r="AH255" s="273"/>
      <c r="AI255" s="323"/>
      <c r="AJ255" s="273">
        <f>IFERROR(IF(VLOOKUP(功能_33[[#This Row],[功能代號]],E:T,11,FALSE)=0,"",VLOOKUP(功能_33[[#This Row],[功能代號]],E:T,11,FALSE)),"")</f>
        <v>44488</v>
      </c>
      <c r="AK255" s="273"/>
      <c r="AL255" s="273"/>
      <c r="AM255" s="266"/>
      <c r="AN255" s="211" t="s">
        <v>743</v>
      </c>
      <c r="AO255" s="265" t="s">
        <v>163</v>
      </c>
      <c r="AP255" s="266" t="s">
        <v>163</v>
      </c>
      <c r="AQ255" s="595" t="s">
        <v>3208</v>
      </c>
      <c r="AR255" s="484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/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>L6983</v>
      </c>
      <c r="AY255" s="589">
        <v>44559</v>
      </c>
      <c r="AZ255" s="589">
        <v>44559</v>
      </c>
      <c r="BA255" s="515" t="s">
        <v>3074</v>
      </c>
      <c r="BB255" s="266" t="s">
        <v>3044</v>
      </c>
      <c r="BC255" s="595"/>
      <c r="BD255" s="265" t="str">
        <f t="shared" si="52"/>
        <v>6-8</v>
      </c>
      <c r="BE255" s="265" t="str">
        <f t="shared" si="53"/>
        <v/>
      </c>
      <c r="BF255" s="265" t="str">
        <f t="shared" si="54"/>
        <v/>
      </c>
      <c r="BG255" s="265" t="str">
        <f t="shared" si="55"/>
        <v/>
      </c>
    </row>
    <row r="256" spans="1:59" ht="13.8">
      <c r="A256" s="592"/>
      <c r="B256" s="361"/>
      <c r="C256" s="266" t="s">
        <v>70</v>
      </c>
      <c r="D256" s="266" t="s">
        <v>2487</v>
      </c>
      <c r="E256" s="265" t="s">
        <v>2935</v>
      </c>
      <c r="F256" s="258" t="s">
        <v>3075</v>
      </c>
      <c r="G256" s="258" t="s">
        <v>3158</v>
      </c>
      <c r="H256" s="265" t="s">
        <v>166</v>
      </c>
      <c r="I256" s="265" t="s">
        <v>167</v>
      </c>
      <c r="J256" s="212" t="s">
        <v>3111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3208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3074</v>
      </c>
      <c r="BB256" s="361" t="s">
        <v>3079</v>
      </c>
      <c r="BC256" s="595"/>
      <c r="BD256" s="361" t="str">
        <f t="shared" si="52"/>
        <v/>
      </c>
      <c r="BE256" s="361" t="str">
        <f t="shared" si="53"/>
        <v/>
      </c>
      <c r="BF256" s="361" t="str">
        <f t="shared" si="54"/>
        <v>6-8</v>
      </c>
      <c r="BG256" s="361" t="str">
        <f t="shared" si="55"/>
        <v/>
      </c>
    </row>
    <row r="257" spans="1:59" ht="13.8">
      <c r="A257" s="592"/>
      <c r="B257" s="361"/>
      <c r="C257" s="266" t="s">
        <v>70</v>
      </c>
      <c r="D257" s="266" t="s">
        <v>2487</v>
      </c>
      <c r="E257" s="265" t="s">
        <v>2936</v>
      </c>
      <c r="F257" s="258" t="s">
        <v>3076</v>
      </c>
      <c r="G257" s="258" t="s">
        <v>3158</v>
      </c>
      <c r="H257" s="265" t="s">
        <v>166</v>
      </c>
      <c r="I257" s="265" t="s">
        <v>167</v>
      </c>
      <c r="J257" s="212" t="s">
        <v>3110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3208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3074</v>
      </c>
      <c r="BB257" s="361" t="s">
        <v>3078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ht="13.8">
      <c r="A258" s="592"/>
      <c r="B258" s="361"/>
      <c r="C258" s="266" t="s">
        <v>70</v>
      </c>
      <c r="D258" s="266" t="s">
        <v>2487</v>
      </c>
      <c r="E258" s="265" t="s">
        <v>3112</v>
      </c>
      <c r="F258" s="258" t="s">
        <v>3113</v>
      </c>
      <c r="G258" s="258" t="s">
        <v>3158</v>
      </c>
      <c r="H258" s="265" t="s">
        <v>166</v>
      </c>
      <c r="I258" s="265" t="s">
        <v>167</v>
      </c>
      <c r="J258" s="212" t="s">
        <v>3110</v>
      </c>
      <c r="K258" s="272" t="s">
        <v>2835</v>
      </c>
      <c r="L258" s="273">
        <v>44578</v>
      </c>
      <c r="M258" s="273">
        <v>44582</v>
      </c>
      <c r="N258" s="273"/>
      <c r="O258" s="273"/>
      <c r="P258" s="273" t="str">
        <f>IFERROR(IF(VLOOKUP(功能_33[[#This Row],[功能代號]],討論項目!A:H,8,FALSE)=0,"",VLOOKUP(功能_33[[#This Row],[功能代號]],討論項目!A:H,8,FALSE)),"")</f>
        <v/>
      </c>
      <c r="Q258" s="265" t="s">
        <v>1</v>
      </c>
      <c r="R258" s="265" t="s">
        <v>15</v>
      </c>
      <c r="S258" s="252" t="s">
        <v>8</v>
      </c>
      <c r="W258" s="265"/>
      <c r="Y258" s="265"/>
      <c r="Z258" s="265"/>
      <c r="AA258" s="361" t="str">
        <f>VLOOKUP(功能_33[[#This Row],[User]],SKL放款!A:G,7,FALSE)</f>
        <v>放款服務課</v>
      </c>
      <c r="AB258" s="273"/>
      <c r="AC258" s="273"/>
      <c r="AD258" s="259"/>
      <c r="AE258" s="260"/>
      <c r="AF258" s="585">
        <v>44578</v>
      </c>
      <c r="AG258" s="260"/>
      <c r="AH258" s="260"/>
      <c r="AI258" s="260"/>
      <c r="AJ258" s="260" t="str">
        <f>IFERROR(IF(VLOOKUP(功能_33[[#This Row],[功能代號]],E:T,11,FALSE)=0,"",VLOOKUP(功能_33[[#This Row],[功能代號]],E:T,11,FALSE)),"")</f>
        <v/>
      </c>
      <c r="AK258" s="260"/>
      <c r="AL258" s="260"/>
      <c r="AM258" s="361"/>
      <c r="AO258" s="557" t="s">
        <v>2603</v>
      </c>
      <c r="AP258" s="266" t="s">
        <v>163</v>
      </c>
      <c r="AQ258" s="595" t="s">
        <v>3208</v>
      </c>
      <c r="AR258" s="537" t="str">
        <f>IF(COUNTA(AF258)=1,LEFT(D258,3),"")</f>
        <v>6-8</v>
      </c>
      <c r="AS258" s="486" t="str">
        <f>IF(AND(COUNTA(O258)=1,COUNTA(P258)=1,COUNTA(AB258)=1,COUNTA(AE258)=1,COUNTA(AF258)=0),LEFT(D258,3),"")</f>
        <v/>
      </c>
      <c r="AT258" s="488" t="str">
        <f>IF(AND(COUNTA(O258)=1,COUNTA(P258)=1,COUNTA(AB258)=1,COUNTA(AE258)=0,COUNTA(AF258)=0),LEFT(D258,3),"")</f>
        <v/>
      </c>
      <c r="AU258" s="490" t="str">
        <f>IF(AND(COUNTA(P258)=0,COUNTA(AB258)=1),LEFT(D258,3),"")</f>
        <v/>
      </c>
      <c r="AV258" s="492" t="str">
        <f>IF(AND(COUNTA(P258)=1,COUNTA(AB258)=0),LEFT(D258,3),"")</f>
        <v>6-8</v>
      </c>
      <c r="AW258" s="494" t="str">
        <f>IF(AND(COUNTA(P258)=0,COUNTA(AB258)=0),LEFT(D258,3),"")</f>
        <v/>
      </c>
      <c r="AX258" s="515" t="str">
        <f>IFERROR(VLOOKUP(功能_33[[#This Row],[功能代號]],SIT_FT_2021tmp!D:D,1,FALSE),"")</f>
        <v/>
      </c>
      <c r="AY258" s="589">
        <v>44583</v>
      </c>
      <c r="AZ258" s="589">
        <v>44560</v>
      </c>
      <c r="BA258" s="515" t="s">
        <v>3074</v>
      </c>
      <c r="BB258" s="361" t="s">
        <v>3078</v>
      </c>
      <c r="BC258" s="595"/>
      <c r="BD258" s="361" t="str">
        <f>IF(AND(COUNTIF(AX258,"&gt;&lt;0")=1,COUNTA(M258)=1),LEFT(D258,3),"")</f>
        <v/>
      </c>
      <c r="BE258" s="361" t="str">
        <f>IF(AND(COUNTIF(AX258,"&gt;&lt;")=1,COUNTA(M258)=0),LEFT(D258,3),"")</f>
        <v/>
      </c>
      <c r="BF258" s="361" t="str">
        <f>IF(AND(COUNTIF(AX258,"&gt;&lt;0")=0,COUNTA(M258)=1),LEFT(D258,3),"")</f>
        <v>6-8</v>
      </c>
      <c r="BG258" s="361" t="str">
        <f>IF(AND(COUNTIF(AX258,"&gt;&lt;0")=0,COUNTA(M258)=0),LEFT(D258,3),"")</f>
        <v/>
      </c>
    </row>
    <row r="259" spans="1:59">
      <c r="A259" s="591"/>
      <c r="C259" s="266" t="s">
        <v>70</v>
      </c>
      <c r="D259" s="266" t="s">
        <v>2487</v>
      </c>
      <c r="E259" s="265" t="s">
        <v>1785</v>
      </c>
      <c r="F259" s="258" t="s">
        <v>3077</v>
      </c>
      <c r="G259" s="258" t="s">
        <v>3158</v>
      </c>
      <c r="H259" s="265" t="s">
        <v>166</v>
      </c>
      <c r="I259" s="265" t="s">
        <v>167</v>
      </c>
      <c r="J259" s="212" t="s">
        <v>3110</v>
      </c>
      <c r="K259" s="272" t="s">
        <v>2835</v>
      </c>
      <c r="L259" s="273">
        <v>44578</v>
      </c>
      <c r="M259" s="273">
        <v>44582</v>
      </c>
      <c r="Q259" s="265" t="s">
        <v>1</v>
      </c>
      <c r="R259" s="265" t="s">
        <v>15</v>
      </c>
      <c r="AF259" s="585">
        <v>44578</v>
      </c>
      <c r="AO259" s="557" t="s">
        <v>2603</v>
      </c>
      <c r="AP259" s="266" t="s">
        <v>163</v>
      </c>
      <c r="AQ259" s="595" t="s">
        <v>3208</v>
      </c>
      <c r="AX259" s="515" t="str">
        <f>IFERROR(VLOOKUP(功能_33[[#This Row],[功能代號]],SIT_FT_2021tmp!D:D,1,FALSE),"")</f>
        <v/>
      </c>
      <c r="AY259" s="589">
        <v>44583</v>
      </c>
      <c r="AZ259" s="589">
        <v>44540</v>
      </c>
      <c r="BA259" s="515" t="s">
        <v>3001</v>
      </c>
      <c r="BB259" s="266" t="s">
        <v>3080</v>
      </c>
      <c r="BC259" s="595"/>
      <c r="BD259" s="266" t="str">
        <f t="shared" si="52"/>
        <v/>
      </c>
      <c r="BE259" s="266" t="str">
        <f t="shared" si="53"/>
        <v/>
      </c>
      <c r="BF259" s="266" t="str">
        <f t="shared" si="54"/>
        <v>6-8</v>
      </c>
      <c r="BG259" s="266" t="str">
        <f t="shared" si="55"/>
        <v/>
      </c>
    </row>
    <row r="260" spans="1:59" ht="13.8">
      <c r="A260" s="591"/>
      <c r="B260" s="266">
        <v>1</v>
      </c>
      <c r="C260" s="266" t="s">
        <v>67</v>
      </c>
      <c r="D260" s="326" t="s">
        <v>2486</v>
      </c>
      <c r="E260" s="265" t="s">
        <v>744</v>
      </c>
      <c r="F260" s="266" t="s">
        <v>745</v>
      </c>
      <c r="G260" s="266"/>
      <c r="H260" s="265" t="s">
        <v>166</v>
      </c>
      <c r="I260" s="265" t="s">
        <v>167</v>
      </c>
      <c r="J260" s="212" t="s">
        <v>283</v>
      </c>
      <c r="K260" s="212"/>
      <c r="L260" s="273">
        <v>44579</v>
      </c>
      <c r="M260" s="273">
        <v>44581</v>
      </c>
      <c r="N260" s="273">
        <v>44487</v>
      </c>
      <c r="O260" s="273">
        <v>44487</v>
      </c>
      <c r="P260" s="273">
        <v>44487</v>
      </c>
      <c r="Q260" s="265" t="s">
        <v>1</v>
      </c>
      <c r="R260" s="265" t="s">
        <v>15</v>
      </c>
      <c r="S260" s="252" t="s">
        <v>8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44496</v>
      </c>
      <c r="AC260" s="273" t="s">
        <v>168</v>
      </c>
      <c r="AD260" s="273">
        <v>44496</v>
      </c>
      <c r="AE260" s="273">
        <v>44496</v>
      </c>
      <c r="AF260" s="209">
        <v>44512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44487</v>
      </c>
      <c r="AK260" s="273"/>
      <c r="AL260" s="273"/>
      <c r="AM260" s="266"/>
      <c r="AN260" s="273"/>
      <c r="AO260" s="265">
        <v>366</v>
      </c>
      <c r="AP260" s="266" t="s">
        <v>746</v>
      </c>
      <c r="AQ260" s="595" t="s">
        <v>3208</v>
      </c>
      <c r="AR260" s="484" t="str">
        <f t="shared" si="46"/>
        <v>3-4</v>
      </c>
      <c r="AS260" s="486" t="str">
        <f t="shared" si="47"/>
        <v/>
      </c>
      <c r="AT260" s="488" t="str">
        <f t="shared" si="48"/>
        <v/>
      </c>
      <c r="AU260" s="490" t="str">
        <f t="shared" si="49"/>
        <v/>
      </c>
      <c r="AV260" s="492" t="str">
        <f t="shared" si="50"/>
        <v/>
      </c>
      <c r="AW260" s="494" t="str">
        <f t="shared" si="51"/>
        <v/>
      </c>
      <c r="AX260" s="515" t="str">
        <f>IFERROR(VLOOKUP(功能_33[[#This Row],[功能代號]],SIT_FT_2021tmp!D:D,1,FALSE),"")</f>
        <v>L3440</v>
      </c>
      <c r="AY260" s="589">
        <v>44560</v>
      </c>
      <c r="AZ260" s="589">
        <v>44560</v>
      </c>
      <c r="BA260" s="515" t="s">
        <v>3074</v>
      </c>
      <c r="BB260" s="266" t="s">
        <v>3045</v>
      </c>
      <c r="BC260" s="595"/>
      <c r="BD260" s="265" t="str">
        <f t="shared" ref="BD260:BD323" si="56">IF(AND(COUNTIF(AX260,"&gt;&lt;0")=1,COUNTA(M260)=1),LEFT(D260,3),"")</f>
        <v>3-4</v>
      </c>
      <c r="BE260" s="265" t="str">
        <f t="shared" ref="BE260:BE323" si="57">IF(AND(COUNTIF(AX260,"&gt;&lt;")=1,COUNTA(M260)=0),LEFT(D260,3),"")</f>
        <v/>
      </c>
      <c r="BF260" s="265" t="str">
        <f t="shared" ref="BF260:BF323" si="58">IF(AND(COUNTIF(AX260,"&gt;&lt;0")=0,COUNTA(M260)=1),LEFT(D260,3),"")</f>
        <v/>
      </c>
      <c r="BG260" s="265" t="str">
        <f t="shared" ref="BG260:BG323" si="59">IF(AND(COUNTIF(AX260,"&gt;&lt;0")=0,COUNTA(M260)=0),LEFT(D260,3),"")</f>
        <v/>
      </c>
    </row>
    <row r="261" spans="1:59" ht="13.8">
      <c r="A261" s="591"/>
      <c r="C261" s="266" t="s">
        <v>66</v>
      </c>
      <c r="D261" s="266" t="s">
        <v>2493</v>
      </c>
      <c r="E261" s="265" t="s">
        <v>747</v>
      </c>
      <c r="F261" s="266" t="s">
        <v>748</v>
      </c>
      <c r="G261" s="266"/>
      <c r="H261" s="265" t="s">
        <v>166</v>
      </c>
      <c r="I261" s="265" t="s">
        <v>176</v>
      </c>
      <c r="J261" s="212" t="s">
        <v>2950</v>
      </c>
      <c r="K261" s="212" t="s">
        <v>2991</v>
      </c>
      <c r="L261" s="273">
        <v>44564</v>
      </c>
      <c r="M261" s="273">
        <v>44564</v>
      </c>
      <c r="N261" s="273">
        <v>44487</v>
      </c>
      <c r="O261" s="273">
        <v>44488</v>
      </c>
      <c r="P261" s="273">
        <v>44488</v>
      </c>
      <c r="Q261" s="265" t="s">
        <v>6</v>
      </c>
      <c r="R261" s="265" t="s">
        <v>145</v>
      </c>
      <c r="S261" s="252" t="s">
        <v>10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44524</v>
      </c>
      <c r="AC261" s="273" t="s">
        <v>168</v>
      </c>
      <c r="AD261" s="273">
        <v>44524</v>
      </c>
      <c r="AE261" s="273">
        <v>44524</v>
      </c>
      <c r="AF261" s="209" t="s">
        <v>2966</v>
      </c>
      <c r="AG261" s="273" t="s">
        <v>169</v>
      </c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>
        <v>226</v>
      </c>
      <c r="AP261" s="266" t="s">
        <v>749</v>
      </c>
      <c r="AQ261" s="595" t="s">
        <v>3208</v>
      </c>
      <c r="AR261" s="484" t="str">
        <f t="shared" si="46"/>
        <v>2-2</v>
      </c>
      <c r="AS261" s="486" t="str">
        <f t="shared" si="47"/>
        <v/>
      </c>
      <c r="AT261" s="488" t="str">
        <f t="shared" si="48"/>
        <v/>
      </c>
      <c r="AU261" s="490" t="str">
        <f t="shared" si="49"/>
        <v/>
      </c>
      <c r="AV261" s="492" t="str">
        <f t="shared" si="50"/>
        <v/>
      </c>
      <c r="AW261" s="494" t="str">
        <f t="shared" si="51"/>
        <v/>
      </c>
      <c r="AX261" s="515" t="str">
        <f>IFERROR(VLOOKUP(功能_33[[#This Row],[功能代號]],SIT_FT_2021tmp!D:D,1,FALSE),"")</f>
        <v/>
      </c>
      <c r="AY261" s="589">
        <v>44583</v>
      </c>
      <c r="BA261" s="515" t="s">
        <v>2453</v>
      </c>
      <c r="BB261" s="266" t="s">
        <v>2453</v>
      </c>
      <c r="BC261" s="595"/>
      <c r="BD261" s="266" t="str">
        <f t="shared" si="56"/>
        <v/>
      </c>
      <c r="BE261" s="266" t="str">
        <f t="shared" si="57"/>
        <v/>
      </c>
      <c r="BF261" s="266" t="str">
        <f t="shared" si="58"/>
        <v>2-2</v>
      </c>
      <c r="BG261" s="266" t="str">
        <f t="shared" si="59"/>
        <v/>
      </c>
    </row>
    <row r="262" spans="1:59" ht="13.8">
      <c r="C262" s="266" t="s">
        <v>70</v>
      </c>
      <c r="D262" s="266" t="s">
        <v>2487</v>
      </c>
      <c r="E262" s="265" t="s">
        <v>750</v>
      </c>
      <c r="F262" s="266" t="s">
        <v>751</v>
      </c>
      <c r="G262" s="266"/>
      <c r="H262" s="265" t="s">
        <v>166</v>
      </c>
      <c r="I262" s="265" t="s">
        <v>167</v>
      </c>
      <c r="J262" s="212" t="s">
        <v>2854</v>
      </c>
      <c r="K262" s="212"/>
      <c r="L262" s="273">
        <v>44571</v>
      </c>
      <c r="M262" s="273">
        <v>44575</v>
      </c>
      <c r="N262" s="273">
        <v>44488</v>
      </c>
      <c r="O262" s="273">
        <v>44488</v>
      </c>
      <c r="P262" s="273">
        <v>44533</v>
      </c>
      <c r="Q262" s="265" t="s">
        <v>1</v>
      </c>
      <c r="R262" s="265" t="s">
        <v>15</v>
      </c>
      <c r="S262" s="252" t="s">
        <v>8</v>
      </c>
      <c r="W262" s="265"/>
      <c r="Y262" s="265"/>
      <c r="Z262" s="265"/>
      <c r="AA262" s="266" t="str">
        <f>VLOOKUP(功能_33[[#This Row],[User]],SKL放款!A:G,7,FALSE)</f>
        <v>放款服務課</v>
      </c>
      <c r="AB262" s="273">
        <v>44533</v>
      </c>
      <c r="AC262" s="273" t="s">
        <v>168</v>
      </c>
      <c r="AD262" s="273">
        <v>44531</v>
      </c>
      <c r="AE262" s="273">
        <v>44531</v>
      </c>
      <c r="AF262" s="209">
        <v>44550</v>
      </c>
      <c r="AG262" s="273"/>
      <c r="AH262" s="273"/>
      <c r="AI262" s="323"/>
      <c r="AJ262" s="273">
        <f>IFERROR(IF(VLOOKUP(功能_33[[#This Row],[功能代號]],E:T,11,FALSE)=0,"",VLOOKUP(功能_33[[#This Row],[功能代號]],E:T,11,FALSE)),"")</f>
        <v>44488</v>
      </c>
      <c r="AK262" s="273"/>
      <c r="AL262" s="273"/>
      <c r="AM262" s="266"/>
      <c r="AN262" s="211" t="s">
        <v>743</v>
      </c>
      <c r="AO262" s="265" t="s">
        <v>163</v>
      </c>
      <c r="AP262" s="266" t="s">
        <v>163</v>
      </c>
      <c r="AQ262" s="595" t="s">
        <v>3208</v>
      </c>
      <c r="AR262" s="484" t="str">
        <f t="shared" ref="AR262:AR326" si="60">IF(COUNTA(AF262)=1,LEFT(D262,3),"")</f>
        <v>6-8</v>
      </c>
      <c r="AS262" s="486" t="str">
        <f t="shared" ref="AS262:AS326" si="61">IF(AND(COUNTA(O262)=1,COUNTA(P262)=1,COUNTA(AB262)=1,COUNTA(AE262)=1,COUNTA(AF262)=0),LEFT(D262,3),"")</f>
        <v/>
      </c>
      <c r="AT262" s="488" t="str">
        <f t="shared" ref="AT262:AT326" si="62">IF(AND(COUNTA(O262)=1,COUNTA(P262)=1,COUNTA(AB262)=1,COUNTA(AE262)=0,COUNTA(AF262)=0),LEFT(D262,3),"")</f>
        <v/>
      </c>
      <c r="AU262" s="490" t="str">
        <f t="shared" ref="AU262:AU326" si="63">IF(AND(COUNTA(P262)=0,COUNTA(AB262)=1),LEFT(D262,3),"")</f>
        <v/>
      </c>
      <c r="AV262" s="492" t="str">
        <f t="shared" ref="AV262:AV326" si="64">IF(AND(COUNTA(P262)=1,COUNTA(AB262)=0),LEFT(D262,3),"")</f>
        <v/>
      </c>
      <c r="AW262" s="494" t="str">
        <f t="shared" ref="AW262:AW326" si="65">IF(AND(COUNTA(P262)=0,COUNTA(AB262)=0),LEFT(D262,3),"")</f>
        <v/>
      </c>
      <c r="AX262" s="515" t="str">
        <f>IFERROR(VLOOKUP(功能_33[[#This Row],[功能代號]],SIT_FT_2021tmp!D:D,1,FALSE),"")</f>
        <v>L6981</v>
      </c>
      <c r="AY262" s="589">
        <v>44560</v>
      </c>
      <c r="AZ262" s="589">
        <v>44560</v>
      </c>
      <c r="BA262" s="515" t="s">
        <v>3001</v>
      </c>
      <c r="BB262" s="266" t="s">
        <v>3049</v>
      </c>
      <c r="BC262" s="595"/>
      <c r="BD262" s="265" t="str">
        <f t="shared" si="56"/>
        <v>6-8</v>
      </c>
      <c r="BE262" s="265" t="str">
        <f t="shared" si="57"/>
        <v/>
      </c>
      <c r="BF262" s="265" t="str">
        <f t="shared" si="58"/>
        <v/>
      </c>
      <c r="BG262" s="265" t="str">
        <f t="shared" si="59"/>
        <v/>
      </c>
    </row>
    <row r="263" spans="1:59" ht="13.8">
      <c r="A263" s="536"/>
      <c r="B263" s="361"/>
      <c r="C263" s="266" t="s">
        <v>70</v>
      </c>
      <c r="D263" s="408" t="s">
        <v>2463</v>
      </c>
      <c r="E263" s="265" t="s">
        <v>2804</v>
      </c>
      <c r="F263" s="266" t="s">
        <v>2806</v>
      </c>
      <c r="G263" s="266" t="s">
        <v>2808</v>
      </c>
      <c r="H263" s="265" t="s">
        <v>166</v>
      </c>
      <c r="I263" s="265" t="s">
        <v>287</v>
      </c>
      <c r="J263" s="212" t="s">
        <v>389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3208</v>
      </c>
      <c r="AR263" s="537" t="str">
        <f t="shared" si="60"/>
        <v>6-4</v>
      </c>
      <c r="AS263" s="486" t="str">
        <f t="shared" si="61"/>
        <v/>
      </c>
      <c r="AT263" s="488" t="str">
        <f t="shared" si="62"/>
        <v/>
      </c>
      <c r="AU263" s="490" t="str">
        <f t="shared" si="63"/>
        <v/>
      </c>
      <c r="AV263" s="492" t="str">
        <f t="shared" si="64"/>
        <v/>
      </c>
      <c r="AW263" s="494" t="str">
        <f t="shared" si="65"/>
        <v/>
      </c>
      <c r="AX263" s="515" t="str">
        <f>IFERROR(VLOOKUP(功能_33[[#This Row],[功能代號]],SIT_FT_2021tmp!D:D,1,FALSE),"")</f>
        <v>L6933</v>
      </c>
      <c r="AY263" s="589">
        <v>44512</v>
      </c>
      <c r="AZ263" s="589">
        <v>44512</v>
      </c>
      <c r="BA263" s="515" t="s">
        <v>3001</v>
      </c>
      <c r="BB263" s="266" t="s">
        <v>3041</v>
      </c>
      <c r="BC263" s="595"/>
      <c r="BD263" s="265" t="str">
        <f t="shared" si="56"/>
        <v>6-4</v>
      </c>
      <c r="BE263" s="265" t="str">
        <f t="shared" si="57"/>
        <v/>
      </c>
      <c r="BF263" s="265" t="str">
        <f t="shared" si="58"/>
        <v/>
      </c>
      <c r="BG263" s="265" t="str">
        <f t="shared" si="59"/>
        <v/>
      </c>
    </row>
    <row r="264" spans="1:59" ht="13.8">
      <c r="A264" s="536"/>
      <c r="B264" s="361"/>
      <c r="C264" s="266" t="s">
        <v>70</v>
      </c>
      <c r="D264" s="408" t="s">
        <v>2463</v>
      </c>
      <c r="E264" s="265" t="s">
        <v>2805</v>
      </c>
      <c r="F264" s="266" t="s">
        <v>2807</v>
      </c>
      <c r="G264" s="266" t="s">
        <v>2808</v>
      </c>
      <c r="H264" s="265" t="s">
        <v>166</v>
      </c>
      <c r="I264" s="265" t="s">
        <v>287</v>
      </c>
      <c r="J264" s="212" t="s">
        <v>2858</v>
      </c>
      <c r="K264" s="212"/>
      <c r="L264" s="273">
        <v>44568</v>
      </c>
      <c r="M264" s="273">
        <v>44567</v>
      </c>
      <c r="N264" s="273">
        <v>44529</v>
      </c>
      <c r="O264" s="273">
        <v>44529</v>
      </c>
      <c r="P264" s="273">
        <v>44538</v>
      </c>
      <c r="Q264" s="265" t="s">
        <v>6</v>
      </c>
      <c r="R264" s="265" t="s">
        <v>145</v>
      </c>
      <c r="T264" s="273">
        <v>44533</v>
      </c>
      <c r="U264" s="273" t="s">
        <v>107</v>
      </c>
      <c r="V264" s="273" t="s">
        <v>2585</v>
      </c>
      <c r="W264" s="273">
        <v>44544</v>
      </c>
      <c r="X264" s="273">
        <v>44544</v>
      </c>
      <c r="Y264" s="265" t="s">
        <v>163</v>
      </c>
      <c r="AA264" s="266" t="e">
        <v>#N/A</v>
      </c>
      <c r="AB264" s="273">
        <v>44544</v>
      </c>
      <c r="AC264" s="273" t="s">
        <v>2557</v>
      </c>
      <c r="AD264" s="273" t="s">
        <v>2585</v>
      </c>
      <c r="AE264" s="273">
        <v>44544</v>
      </c>
      <c r="AF264" s="209">
        <v>44544</v>
      </c>
      <c r="AG264" s="260"/>
      <c r="AH264" s="260"/>
      <c r="AI264" s="260"/>
      <c r="AJ264" s="260">
        <f>IFERROR(IF(VLOOKUP(功能_33[[#This Row],[功能代號]],E:T,11,FALSE)=0,"",VLOOKUP(功能_33[[#This Row],[功能代號]],E:T,11,FALSE)),"")</f>
        <v>44529</v>
      </c>
      <c r="AK264" s="260"/>
      <c r="AL264" s="260"/>
      <c r="AM264" s="361"/>
      <c r="AO264" s="265" t="s">
        <v>163</v>
      </c>
      <c r="AP264" s="361"/>
      <c r="AQ264" s="595" t="s">
        <v>3208</v>
      </c>
      <c r="AR264" s="537" t="str">
        <f t="shared" si="60"/>
        <v>6-4</v>
      </c>
      <c r="AS264" s="486" t="str">
        <f t="shared" si="61"/>
        <v/>
      </c>
      <c r="AT264" s="488" t="str">
        <f t="shared" si="62"/>
        <v/>
      </c>
      <c r="AU264" s="490" t="str">
        <f t="shared" si="63"/>
        <v/>
      </c>
      <c r="AV264" s="492" t="str">
        <f t="shared" si="64"/>
        <v/>
      </c>
      <c r="AW264" s="494" t="str">
        <f t="shared" si="65"/>
        <v/>
      </c>
      <c r="AX264" s="515" t="str">
        <f>IFERROR(VLOOKUP(功能_33[[#This Row],[功能代號]],SIT_FT_2021tmp!D:D,1,FALSE),"")</f>
        <v>L6934</v>
      </c>
      <c r="AY264" s="589">
        <v>44512</v>
      </c>
      <c r="AZ264" s="589">
        <v>44512</v>
      </c>
      <c r="BA264" s="515" t="s">
        <v>3001</v>
      </c>
      <c r="BB264" s="266" t="s">
        <v>3041</v>
      </c>
      <c r="BC264" s="595"/>
      <c r="BD264" s="265" t="str">
        <f t="shared" si="56"/>
        <v>6-4</v>
      </c>
      <c r="BE264" s="265" t="str">
        <f t="shared" si="57"/>
        <v/>
      </c>
      <c r="BF264" s="265" t="str">
        <f t="shared" si="58"/>
        <v/>
      </c>
      <c r="BG264" s="265" t="str">
        <f t="shared" si="59"/>
        <v/>
      </c>
    </row>
    <row r="265" spans="1:59" ht="13.8">
      <c r="C265" s="266" t="s">
        <v>70</v>
      </c>
      <c r="D265" s="408" t="s">
        <v>2464</v>
      </c>
      <c r="E265" s="265" t="s">
        <v>592</v>
      </c>
      <c r="F265" s="266" t="s">
        <v>593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P265" s="278"/>
      <c r="AQ265" s="595" t="s">
        <v>3208</v>
      </c>
      <c r="AR265" s="484" t="str">
        <f t="shared" si="60"/>
        <v>6-5</v>
      </c>
      <c r="AS265" s="486" t="str">
        <f t="shared" si="61"/>
        <v/>
      </c>
      <c r="AT265" s="488" t="str">
        <f t="shared" si="62"/>
        <v/>
      </c>
      <c r="AU265" s="490" t="str">
        <f t="shared" si="63"/>
        <v/>
      </c>
      <c r="AV265" s="492" t="str">
        <f t="shared" si="64"/>
        <v/>
      </c>
      <c r="AW265" s="494" t="str">
        <f t="shared" si="65"/>
        <v/>
      </c>
      <c r="AX265" s="515" t="str">
        <f>IFERROR(VLOOKUP(功能_33[[#This Row],[功能代號]],SIT_FT_2021tmp!D:D,1,FALSE),"")</f>
        <v>L6052</v>
      </c>
      <c r="AY265" s="589">
        <v>44512</v>
      </c>
      <c r="AZ265" s="589">
        <v>44512</v>
      </c>
      <c r="BA265" s="515" t="s">
        <v>3001</v>
      </c>
      <c r="BB265" s="266" t="s">
        <v>3050</v>
      </c>
      <c r="BC265" s="595"/>
      <c r="BD265" s="265" t="str">
        <f t="shared" si="56"/>
        <v>6-5</v>
      </c>
      <c r="BE265" s="265" t="str">
        <f t="shared" si="57"/>
        <v/>
      </c>
      <c r="BF265" s="265" t="str">
        <f t="shared" si="58"/>
        <v/>
      </c>
      <c r="BG265" s="265" t="str">
        <f t="shared" si="59"/>
        <v/>
      </c>
    </row>
    <row r="266" spans="1:59" ht="13.8">
      <c r="C266" s="266" t="s">
        <v>70</v>
      </c>
      <c r="D266" s="408" t="s">
        <v>2464</v>
      </c>
      <c r="E266" s="265" t="s">
        <v>594</v>
      </c>
      <c r="F266" s="266" t="s">
        <v>595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44567</v>
      </c>
      <c r="M266" s="273">
        <v>44567</v>
      </c>
      <c r="N266" s="273">
        <v>44516</v>
      </c>
      <c r="O266" s="273">
        <v>44467</v>
      </c>
      <c r="P266" s="273">
        <v>44472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44472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44467</v>
      </c>
      <c r="AK266" s="273"/>
      <c r="AL266" s="273"/>
      <c r="AM266" s="266"/>
      <c r="AN266" s="273"/>
      <c r="AO266" s="265" t="s">
        <v>163</v>
      </c>
      <c r="AQ266" s="595" t="s">
        <v>3208</v>
      </c>
      <c r="AR266" s="484" t="str">
        <f t="shared" si="60"/>
        <v>6-5</v>
      </c>
      <c r="AS266" s="486" t="str">
        <f t="shared" si="61"/>
        <v/>
      </c>
      <c r="AT266" s="488" t="str">
        <f t="shared" si="62"/>
        <v/>
      </c>
      <c r="AU266" s="490" t="str">
        <f t="shared" si="63"/>
        <v/>
      </c>
      <c r="AV266" s="492" t="str">
        <f t="shared" si="64"/>
        <v/>
      </c>
      <c r="AW266" s="494" t="str">
        <f t="shared" si="65"/>
        <v/>
      </c>
      <c r="AX266" s="515" t="str">
        <f>IFERROR(VLOOKUP(功能_33[[#This Row],[功能代號]],SIT_FT_2021tmp!D:D,1,FALSE),"")</f>
        <v>L6502</v>
      </c>
      <c r="AY266" s="589">
        <v>44512</v>
      </c>
      <c r="AZ266" s="589">
        <v>44512</v>
      </c>
      <c r="BA266" s="515" t="s">
        <v>3001</v>
      </c>
      <c r="BB266" s="266" t="s">
        <v>3050</v>
      </c>
      <c r="BC266" s="595"/>
      <c r="BD266" s="265" t="str">
        <f t="shared" si="56"/>
        <v>6-5</v>
      </c>
      <c r="BE266" s="265" t="str">
        <f t="shared" si="57"/>
        <v/>
      </c>
      <c r="BF266" s="265" t="str">
        <f t="shared" si="58"/>
        <v/>
      </c>
      <c r="BG266" s="265" t="str">
        <f t="shared" si="59"/>
        <v/>
      </c>
    </row>
    <row r="267" spans="1:59" ht="13.8">
      <c r="C267" s="266" t="s">
        <v>70</v>
      </c>
      <c r="D267" s="408" t="s">
        <v>2464</v>
      </c>
      <c r="E267" s="265" t="s">
        <v>1025</v>
      </c>
      <c r="F267" s="266" t="s">
        <v>1026</v>
      </c>
      <c r="G267" s="266"/>
      <c r="H267" s="265" t="s">
        <v>166</v>
      </c>
      <c r="I267" s="265" t="s">
        <v>287</v>
      </c>
      <c r="J267" s="212" t="s">
        <v>389</v>
      </c>
      <c r="K267" s="212"/>
      <c r="L267" s="273">
        <v>44565</v>
      </c>
      <c r="M267" s="273">
        <v>44565</v>
      </c>
      <c r="N267" s="273">
        <v>44397</v>
      </c>
      <c r="O267" s="273">
        <v>44397</v>
      </c>
      <c r="P267" s="273">
        <v>44537</v>
      </c>
      <c r="Q267" s="265" t="s">
        <v>6</v>
      </c>
      <c r="R267" s="265" t="s">
        <v>145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44537</v>
      </c>
      <c r="AC267" s="273" t="s">
        <v>107</v>
      </c>
      <c r="AD267" s="259">
        <v>44544</v>
      </c>
      <c r="AE267" s="259">
        <v>44544</v>
      </c>
      <c r="AF267" s="209">
        <v>44544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44397</v>
      </c>
      <c r="AK267" s="273"/>
      <c r="AL267" s="273"/>
      <c r="AM267" s="266"/>
      <c r="AN267" s="273">
        <v>44397</v>
      </c>
      <c r="AO267" s="265" t="s">
        <v>163</v>
      </c>
      <c r="AQ267" s="595" t="s">
        <v>3208</v>
      </c>
      <c r="AR267" s="484" t="str">
        <f t="shared" si="60"/>
        <v>6-5</v>
      </c>
      <c r="AS267" s="486" t="str">
        <f t="shared" si="61"/>
        <v/>
      </c>
      <c r="AT267" s="488" t="str">
        <f t="shared" si="62"/>
        <v/>
      </c>
      <c r="AU267" s="490" t="str">
        <f t="shared" si="63"/>
        <v/>
      </c>
      <c r="AV267" s="492" t="str">
        <f t="shared" si="64"/>
        <v/>
      </c>
      <c r="AW267" s="494" t="str">
        <f t="shared" si="65"/>
        <v/>
      </c>
      <c r="AX267" s="515" t="str">
        <f>IFERROR(VLOOKUP(功能_33[[#This Row],[功能代號]],SIT_FT_2021tmp!D:D,1,FALSE),"")</f>
        <v>L6501</v>
      </c>
      <c r="AY267" s="589">
        <v>44512</v>
      </c>
      <c r="AZ267" s="589">
        <v>44512</v>
      </c>
      <c r="BA267" s="515" t="s">
        <v>3001</v>
      </c>
      <c r="BB267" s="266" t="s">
        <v>3050</v>
      </c>
      <c r="BC267" s="595"/>
      <c r="BD267" s="265" t="str">
        <f t="shared" si="56"/>
        <v>6-5</v>
      </c>
      <c r="BE267" s="265" t="str">
        <f t="shared" si="57"/>
        <v/>
      </c>
      <c r="BF267" s="265" t="str">
        <f t="shared" si="58"/>
        <v/>
      </c>
      <c r="BG267" s="265" t="str">
        <f t="shared" si="59"/>
        <v/>
      </c>
    </row>
    <row r="268" spans="1:59" ht="13.8">
      <c r="C268" s="266" t="s">
        <v>70</v>
      </c>
      <c r="D268" s="266" t="s">
        <v>2465</v>
      </c>
      <c r="E268" s="265" t="s">
        <v>522</v>
      </c>
      <c r="F268" s="266" t="s">
        <v>523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44515</v>
      </c>
      <c r="O268" s="273">
        <v>44466</v>
      </c>
      <c r="P268" s="273">
        <v>44466</v>
      </c>
      <c r="Q268" s="265" t="s">
        <v>6</v>
      </c>
      <c r="R268" s="265" t="s">
        <v>5</v>
      </c>
      <c r="W268" s="265"/>
      <c r="Y268" s="265"/>
      <c r="Z268" s="265"/>
      <c r="AA268" s="266" t="str">
        <f>VLOOKUP(功能_33[[#This Row],[User]],SKL放款!A:G,7,FALSE)</f>
        <v>放款服務課</v>
      </c>
      <c r="AB268" s="273">
        <v>44533</v>
      </c>
      <c r="AC268" s="273" t="s">
        <v>168</v>
      </c>
      <c r="AD268" s="273">
        <v>44529</v>
      </c>
      <c r="AE268" s="273">
        <v>44529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44466</v>
      </c>
      <c r="AK268" s="273"/>
      <c r="AL268" s="273"/>
      <c r="AM268" s="266"/>
      <c r="AN268" s="273"/>
      <c r="AO268" s="277" t="s">
        <v>524</v>
      </c>
      <c r="AP268" s="278" t="s">
        <v>525</v>
      </c>
      <c r="AQ268" s="595" t="s">
        <v>3208</v>
      </c>
      <c r="AR268" s="484" t="str">
        <f t="shared" si="60"/>
        <v>6-6</v>
      </c>
      <c r="AS268" s="486" t="str">
        <f t="shared" si="61"/>
        <v/>
      </c>
      <c r="AT268" s="488" t="str">
        <f t="shared" si="62"/>
        <v/>
      </c>
      <c r="AU268" s="490" t="str">
        <f t="shared" si="63"/>
        <v/>
      </c>
      <c r="AV268" s="492" t="str">
        <f t="shared" si="64"/>
        <v/>
      </c>
      <c r="AW268" s="494" t="str">
        <f t="shared" si="65"/>
        <v/>
      </c>
      <c r="AX268" s="515" t="str">
        <f>IFERROR(VLOOKUP(功能_33[[#This Row],[功能代號]],SIT_FT_2021tmp!D:D,1,FALSE),"")</f>
        <v>L6061</v>
      </c>
      <c r="AY268" s="589">
        <v>44517</v>
      </c>
      <c r="AZ268" s="589">
        <v>44517</v>
      </c>
      <c r="BA268" s="515" t="s">
        <v>3074</v>
      </c>
      <c r="BB268" s="266" t="s">
        <v>3035</v>
      </c>
      <c r="BC268" s="595"/>
      <c r="BD268" s="265" t="str">
        <f t="shared" si="56"/>
        <v>6-6</v>
      </c>
      <c r="BE268" s="265" t="str">
        <f t="shared" si="57"/>
        <v/>
      </c>
      <c r="BF268" s="265" t="str">
        <f t="shared" si="58"/>
        <v/>
      </c>
      <c r="BG268" s="265" t="str">
        <f t="shared" si="59"/>
        <v/>
      </c>
    </row>
    <row r="269" spans="1:59" ht="13.8">
      <c r="C269" s="266" t="s">
        <v>70</v>
      </c>
      <c r="D269" s="266" t="s">
        <v>2465</v>
      </c>
      <c r="E269" s="265" t="s">
        <v>555</v>
      </c>
      <c r="F269" s="266" t="s">
        <v>556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44516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557</v>
      </c>
      <c r="AP269" s="278" t="s">
        <v>558</v>
      </c>
      <c r="AQ269" s="595" t="s">
        <v>3208</v>
      </c>
      <c r="AR269" s="484" t="str">
        <f t="shared" si="60"/>
        <v>6-6</v>
      </c>
      <c r="AS269" s="486" t="str">
        <f t="shared" si="61"/>
        <v/>
      </c>
      <c r="AT269" s="488" t="str">
        <f t="shared" si="62"/>
        <v/>
      </c>
      <c r="AU269" s="490" t="str">
        <f t="shared" si="63"/>
        <v/>
      </c>
      <c r="AV269" s="492" t="str">
        <f t="shared" si="64"/>
        <v/>
      </c>
      <c r="AW269" s="494" t="str">
        <f t="shared" si="65"/>
        <v/>
      </c>
      <c r="AX269" s="515" t="str">
        <f>IFERROR(VLOOKUP(功能_33[[#This Row],[功能代號]],SIT_FT_2021tmp!D:D,1,FALSE),"")</f>
        <v>L6062</v>
      </c>
      <c r="AY269" s="589">
        <v>44512</v>
      </c>
      <c r="AZ269" s="589">
        <v>44512</v>
      </c>
      <c r="BA269" s="515" t="s">
        <v>3001</v>
      </c>
      <c r="BB269" s="266" t="s">
        <v>3051</v>
      </c>
      <c r="BC269" s="595"/>
      <c r="BD269" s="265" t="str">
        <f t="shared" si="56"/>
        <v>6-6</v>
      </c>
      <c r="BE269" s="265" t="str">
        <f t="shared" si="57"/>
        <v/>
      </c>
      <c r="BF269" s="265" t="str">
        <f t="shared" si="58"/>
        <v/>
      </c>
      <c r="BG269" s="265" t="str">
        <f t="shared" si="59"/>
        <v/>
      </c>
    </row>
    <row r="270" spans="1:59" ht="13.8">
      <c r="C270" s="266" t="s">
        <v>70</v>
      </c>
      <c r="D270" s="266" t="s">
        <v>2465</v>
      </c>
      <c r="E270" s="265" t="s">
        <v>537</v>
      </c>
      <c r="F270" s="266" t="s">
        <v>538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44467</v>
      </c>
      <c r="O270" s="273">
        <v>44467</v>
      </c>
      <c r="P270" s="273">
        <v>44467</v>
      </c>
      <c r="Q270" s="265" t="s">
        <v>6</v>
      </c>
      <c r="R270" s="265" t="s">
        <v>539</v>
      </c>
      <c r="W270" s="265"/>
      <c r="Y270" s="265"/>
      <c r="Z270" s="265"/>
      <c r="AA270" s="266" t="str">
        <f>VLOOKUP(功能_33[[#This Row],[User]],SKL放款!A:G,7,FALSE)</f>
        <v>放款審查課</v>
      </c>
      <c r="AB270" s="273">
        <v>44533</v>
      </c>
      <c r="AC270" s="273" t="s">
        <v>168</v>
      </c>
      <c r="AD270" s="273">
        <v>44467</v>
      </c>
      <c r="AE270" s="273">
        <v>44467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44467</v>
      </c>
      <c r="AK270" s="273"/>
      <c r="AL270" s="273"/>
      <c r="AM270" s="266"/>
      <c r="AN270" s="273"/>
      <c r="AO270" s="277" t="s">
        <v>540</v>
      </c>
      <c r="AP270" s="278" t="s">
        <v>541</v>
      </c>
      <c r="AQ270" s="595" t="s">
        <v>3208</v>
      </c>
      <c r="AR270" s="484" t="str">
        <f t="shared" si="60"/>
        <v>6-6</v>
      </c>
      <c r="AS270" s="486" t="str">
        <f t="shared" si="61"/>
        <v/>
      </c>
      <c r="AT270" s="488" t="str">
        <f t="shared" si="62"/>
        <v/>
      </c>
      <c r="AU270" s="490" t="str">
        <f t="shared" si="63"/>
        <v/>
      </c>
      <c r="AV270" s="492" t="str">
        <f t="shared" si="64"/>
        <v/>
      </c>
      <c r="AW270" s="494" t="str">
        <f t="shared" si="65"/>
        <v/>
      </c>
      <c r="AX270" s="515" t="str">
        <f>IFERROR(VLOOKUP(功能_33[[#This Row],[功能代號]],SIT_FT_2021tmp!D:D,1,FALSE),"")</f>
        <v>L6063</v>
      </c>
      <c r="AY270" s="589">
        <v>44517</v>
      </c>
      <c r="AZ270" s="589">
        <v>44517</v>
      </c>
      <c r="BA270" s="515" t="s">
        <v>3001</v>
      </c>
      <c r="BB270" s="266" t="s">
        <v>3052</v>
      </c>
      <c r="BC270" s="595"/>
      <c r="BD270" s="265" t="str">
        <f t="shared" si="56"/>
        <v>6-6</v>
      </c>
      <c r="BE270" s="265" t="str">
        <f t="shared" si="57"/>
        <v/>
      </c>
      <c r="BF270" s="265" t="str">
        <f t="shared" si="58"/>
        <v/>
      </c>
      <c r="BG270" s="265" t="str">
        <f t="shared" si="59"/>
        <v/>
      </c>
    </row>
    <row r="271" spans="1:59" ht="13.8">
      <c r="C271" s="266" t="s">
        <v>70</v>
      </c>
      <c r="D271" s="266" t="s">
        <v>2465</v>
      </c>
      <c r="E271" s="265" t="s">
        <v>518</v>
      </c>
      <c r="F271" s="266" t="s">
        <v>519</v>
      </c>
      <c r="G271" s="266"/>
      <c r="H271" s="265" t="s">
        <v>166</v>
      </c>
      <c r="I271" s="265" t="s">
        <v>287</v>
      </c>
      <c r="J271" s="212" t="s">
        <v>2854</v>
      </c>
      <c r="K271" s="212"/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44550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Q271" s="595" t="s">
        <v>3208</v>
      </c>
      <c r="AR271" s="484" t="str">
        <f t="shared" si="60"/>
        <v>6-6</v>
      </c>
      <c r="AS271" s="486" t="str">
        <f t="shared" si="61"/>
        <v/>
      </c>
      <c r="AT271" s="488" t="str">
        <f t="shared" si="62"/>
        <v/>
      </c>
      <c r="AU271" s="490" t="str">
        <f t="shared" si="63"/>
        <v/>
      </c>
      <c r="AV271" s="492" t="str">
        <f t="shared" si="64"/>
        <v/>
      </c>
      <c r="AW271" s="494" t="str">
        <f t="shared" si="65"/>
        <v/>
      </c>
      <c r="AX271" s="515" t="str">
        <f>IFERROR(VLOOKUP(功能_33[[#This Row],[功能代號]],SIT_FT_2021tmp!D:D,1,FALSE),"")</f>
        <v>L6064</v>
      </c>
      <c r="AY271" s="589">
        <v>44512</v>
      </c>
      <c r="AZ271" s="589">
        <v>44512</v>
      </c>
      <c r="BA271" s="515" t="s">
        <v>3001</v>
      </c>
      <c r="BB271" s="266" t="s">
        <v>3053</v>
      </c>
      <c r="BC271" s="595"/>
      <c r="BD271" s="265" t="str">
        <f t="shared" si="56"/>
        <v>6-6</v>
      </c>
      <c r="BE271" s="265" t="str">
        <f t="shared" si="57"/>
        <v/>
      </c>
      <c r="BF271" s="265" t="str">
        <f t="shared" si="58"/>
        <v/>
      </c>
      <c r="BG271" s="265" t="str">
        <f t="shared" si="59"/>
        <v/>
      </c>
    </row>
    <row r="272" spans="1:59" ht="13.8">
      <c r="C272" s="266" t="s">
        <v>70</v>
      </c>
      <c r="D272" s="266" t="s">
        <v>2465</v>
      </c>
      <c r="E272" s="265" t="s">
        <v>2962</v>
      </c>
      <c r="F272" s="266" t="s">
        <v>2963</v>
      </c>
      <c r="G272" s="266" t="s">
        <v>3159</v>
      </c>
      <c r="H272" s="265" t="s">
        <v>166</v>
      </c>
      <c r="I272" s="265" t="s">
        <v>287</v>
      </c>
      <c r="J272" s="212" t="s">
        <v>2947</v>
      </c>
      <c r="K272" s="252" t="s">
        <v>2989</v>
      </c>
      <c r="L272" s="273">
        <v>44565</v>
      </c>
      <c r="M272" s="273">
        <v>44565</v>
      </c>
      <c r="N272" s="273">
        <v>44515</v>
      </c>
      <c r="O272" s="273">
        <v>44466</v>
      </c>
      <c r="P272" s="273">
        <v>44472</v>
      </c>
      <c r="Q272" s="265" t="s">
        <v>2</v>
      </c>
      <c r="R272" s="265" t="s">
        <v>145</v>
      </c>
      <c r="W272" s="265"/>
      <c r="Y272" s="265"/>
      <c r="Z272" s="265"/>
      <c r="AA272" s="266" t="str">
        <f>VLOOKUP(功能_33[[#This Row],[User]],SKL放款!A:G,7,FALSE)</f>
        <v>放款服務課</v>
      </c>
      <c r="AB272" s="273">
        <v>44472</v>
      </c>
      <c r="AC272" s="273" t="s">
        <v>107</v>
      </c>
      <c r="AD272" s="259">
        <v>44544</v>
      </c>
      <c r="AE272" s="259">
        <v>44544</v>
      </c>
      <c r="AF272" s="209">
        <v>44568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44466</v>
      </c>
      <c r="AK272" s="273"/>
      <c r="AL272" s="273"/>
      <c r="AM272" s="266"/>
      <c r="AN272" s="273"/>
      <c r="AO272" s="265" t="s">
        <v>163</v>
      </c>
      <c r="AP272" s="214" t="s">
        <v>2603</v>
      </c>
      <c r="AQ272" s="595" t="s">
        <v>3208</v>
      </c>
      <c r="AR272" s="484" t="str">
        <f t="shared" ref="AR272" si="66">IF(COUNTA(AF272)=1,LEFT(D272,3),"")</f>
        <v>6-6</v>
      </c>
      <c r="AS272" s="486" t="str">
        <f t="shared" ref="AS272" si="67">IF(AND(COUNTA(O272)=1,COUNTA(P272)=1,COUNTA(AB272)=1,COUNTA(AE272)=1,COUNTA(AF272)=0),LEFT(D272,3),"")</f>
        <v/>
      </c>
      <c r="AT272" s="488" t="str">
        <f t="shared" ref="AT272" si="68">IF(AND(COUNTA(O272)=1,COUNTA(P272)=1,COUNTA(AB272)=1,COUNTA(AE272)=0,COUNTA(AF272)=0),LEFT(D272,3),"")</f>
        <v/>
      </c>
      <c r="AU272" s="490" t="str">
        <f t="shared" ref="AU272" si="69">IF(AND(COUNTA(P272)=0,COUNTA(AB272)=1),LEFT(D272,3),"")</f>
        <v/>
      </c>
      <c r="AV272" s="492" t="str">
        <f t="shared" ref="AV272" si="70">IF(AND(COUNTA(P272)=1,COUNTA(AB272)=0),LEFT(D272,3),"")</f>
        <v/>
      </c>
      <c r="AW272" s="494" t="str">
        <f t="shared" ref="AW272" si="71">IF(AND(COUNTA(P272)=0,COUNTA(AB272)=0),LEFT(D272,3),"")</f>
        <v/>
      </c>
      <c r="AX272" s="515" t="str">
        <f>IFERROR(VLOOKUP(功能_33[[#This Row],[功能代號]],SIT_FT_2021tmp!D:D,1,FALSE),"")</f>
        <v>L6069</v>
      </c>
      <c r="AY272" s="589">
        <v>44512</v>
      </c>
      <c r="AZ272" s="589">
        <v>44512</v>
      </c>
      <c r="BA272" s="515" t="s">
        <v>3001</v>
      </c>
      <c r="BB272" s="266" t="s">
        <v>3053</v>
      </c>
      <c r="BC272" s="595"/>
      <c r="BD272" s="265" t="str">
        <f t="shared" si="56"/>
        <v>6-6</v>
      </c>
      <c r="BE272" s="265" t="str">
        <f t="shared" si="57"/>
        <v/>
      </c>
      <c r="BF272" s="265" t="str">
        <f t="shared" si="58"/>
        <v/>
      </c>
      <c r="BG272" s="265" t="str">
        <f t="shared" si="59"/>
        <v/>
      </c>
    </row>
    <row r="273" spans="3:59" ht="13.8">
      <c r="C273" s="266" t="s">
        <v>70</v>
      </c>
      <c r="D273" s="266" t="s">
        <v>2465</v>
      </c>
      <c r="E273" s="265" t="s">
        <v>564</v>
      </c>
      <c r="F273" s="266" t="s">
        <v>565</v>
      </c>
      <c r="G273" s="266"/>
      <c r="H273" s="265" t="s">
        <v>166</v>
      </c>
      <c r="I273" s="265" t="s">
        <v>287</v>
      </c>
      <c r="J273" s="212" t="s">
        <v>2854</v>
      </c>
      <c r="K273" s="212"/>
      <c r="L273" s="273">
        <v>44565</v>
      </c>
      <c r="M273" s="273">
        <v>44565</v>
      </c>
      <c r="N273" s="273">
        <v>44516</v>
      </c>
      <c r="O273" s="273">
        <v>44467</v>
      </c>
      <c r="P273" s="273">
        <v>44467</v>
      </c>
      <c r="Q273" s="265" t="s">
        <v>2</v>
      </c>
      <c r="R273" s="265" t="s">
        <v>8</v>
      </c>
      <c r="W273" s="265"/>
      <c r="Y273" s="265"/>
      <c r="Z273" s="265"/>
      <c r="AA273" s="266" t="str">
        <f>VLOOKUP(功能_33[[#This Row],[User]],SKL放款!A:G,7,FALSE)</f>
        <v>放款管理課</v>
      </c>
      <c r="AB273" s="273">
        <v>44533</v>
      </c>
      <c r="AC273" s="273" t="s">
        <v>168</v>
      </c>
      <c r="AD273" s="273">
        <v>44530</v>
      </c>
      <c r="AE273" s="273">
        <v>44530</v>
      </c>
      <c r="AF273" s="209">
        <v>44550</v>
      </c>
      <c r="AG273" s="273"/>
      <c r="AH273" s="273"/>
      <c r="AI273" s="323"/>
      <c r="AJ273" s="273">
        <f>IFERROR(IF(VLOOKUP(功能_33[[#This Row],[功能代號]],E:T,11,FALSE)=0,"",VLOOKUP(功能_33[[#This Row],[功能代號]],E:T,11,FALSE)),"")</f>
        <v>44467</v>
      </c>
      <c r="AK273" s="273"/>
      <c r="AL273" s="273"/>
      <c r="AM273" s="266"/>
      <c r="AN273" s="273"/>
      <c r="AO273" s="277" t="s">
        <v>566</v>
      </c>
      <c r="AP273" s="278" t="s">
        <v>567</v>
      </c>
      <c r="AQ273" s="595" t="s">
        <v>3208</v>
      </c>
      <c r="AR273" s="484" t="str">
        <f t="shared" si="60"/>
        <v>6-6</v>
      </c>
      <c r="AS273" s="486" t="str">
        <f t="shared" si="61"/>
        <v/>
      </c>
      <c r="AT273" s="488" t="str">
        <f t="shared" si="62"/>
        <v/>
      </c>
      <c r="AU273" s="490" t="str">
        <f t="shared" si="63"/>
        <v/>
      </c>
      <c r="AV273" s="492" t="str">
        <f t="shared" si="64"/>
        <v/>
      </c>
      <c r="AW273" s="494" t="str">
        <f t="shared" si="65"/>
        <v/>
      </c>
      <c r="AX273" s="515" t="str">
        <f>IFERROR(VLOOKUP(功能_33[[#This Row],[功能代號]],SIT_FT_2021tmp!D:D,1,FALSE),"")</f>
        <v>L6065</v>
      </c>
      <c r="AY273" s="589">
        <v>44512</v>
      </c>
      <c r="AZ273" s="589">
        <v>44512</v>
      </c>
      <c r="BA273" s="515" t="s">
        <v>3001</v>
      </c>
      <c r="BB273" s="266" t="s">
        <v>3054</v>
      </c>
      <c r="BC273" s="595"/>
      <c r="BD273" s="265" t="str">
        <f t="shared" si="56"/>
        <v>6-6</v>
      </c>
      <c r="BE273" s="265" t="str">
        <f t="shared" si="57"/>
        <v/>
      </c>
      <c r="BF273" s="265" t="str">
        <f t="shared" si="58"/>
        <v/>
      </c>
      <c r="BG273" s="265" t="str">
        <f t="shared" si="59"/>
        <v/>
      </c>
    </row>
    <row r="274" spans="3:59" ht="13.8">
      <c r="C274" s="266" t="s">
        <v>66</v>
      </c>
      <c r="D274" s="266" t="s">
        <v>2481</v>
      </c>
      <c r="E274" s="265" t="s">
        <v>776</v>
      </c>
      <c r="F274" s="266" t="s">
        <v>777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2678</v>
      </c>
      <c r="S274" s="252" t="s">
        <v>15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2394</v>
      </c>
      <c r="AD274" s="273">
        <v>44543</v>
      </c>
      <c r="AE274" s="273">
        <v>44544</v>
      </c>
      <c r="AF274" s="209">
        <v>44544</v>
      </c>
      <c r="AG274" s="273" t="s">
        <v>169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09" t="s">
        <v>778</v>
      </c>
      <c r="AO274" s="265" t="s">
        <v>779</v>
      </c>
      <c r="AP274" s="266" t="s">
        <v>780</v>
      </c>
      <c r="AQ274" s="595" t="s">
        <v>3208</v>
      </c>
      <c r="AR274" s="484" t="str">
        <f t="shared" si="60"/>
        <v>2-6</v>
      </c>
      <c r="AS274" s="486" t="str">
        <f t="shared" si="61"/>
        <v/>
      </c>
      <c r="AT274" s="488" t="str">
        <f t="shared" si="62"/>
        <v/>
      </c>
      <c r="AU274" s="490" t="str">
        <f t="shared" si="63"/>
        <v/>
      </c>
      <c r="AV274" s="492" t="str">
        <f t="shared" si="64"/>
        <v/>
      </c>
      <c r="AW274" s="494" t="str">
        <f t="shared" si="6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56"/>
        <v/>
      </c>
      <c r="BE274" s="266" t="str">
        <f t="shared" si="57"/>
        <v/>
      </c>
      <c r="BF274" s="266" t="str">
        <f t="shared" si="58"/>
        <v>2-6</v>
      </c>
      <c r="BG274" s="266" t="str">
        <f t="shared" si="59"/>
        <v/>
      </c>
    </row>
    <row r="275" spans="3:59" ht="13.8">
      <c r="C275" s="266" t="s">
        <v>66</v>
      </c>
      <c r="D275" s="266" t="s">
        <v>2481</v>
      </c>
      <c r="E275" s="265" t="s">
        <v>781</v>
      </c>
      <c r="F275" s="266" t="s">
        <v>782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44537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107</v>
      </c>
      <c r="AD275" s="273">
        <v>44529</v>
      </c>
      <c r="AE275" s="273">
        <v>44529</v>
      </c>
      <c r="AF275" s="209">
        <v>44544</v>
      </c>
      <c r="AG275" s="273" t="s">
        <v>783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784</v>
      </c>
      <c r="AQ275" s="595" t="s">
        <v>3208</v>
      </c>
      <c r="AR275" s="484" t="str">
        <f t="shared" si="60"/>
        <v>2-6</v>
      </c>
      <c r="AS275" s="486" t="str">
        <f t="shared" si="61"/>
        <v/>
      </c>
      <c r="AT275" s="488" t="str">
        <f t="shared" si="62"/>
        <v/>
      </c>
      <c r="AU275" s="490" t="str">
        <f t="shared" si="63"/>
        <v/>
      </c>
      <c r="AV275" s="492" t="str">
        <f t="shared" si="64"/>
        <v/>
      </c>
      <c r="AW275" s="494" t="str">
        <f t="shared" si="6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56"/>
        <v/>
      </c>
      <c r="BE275" s="266" t="str">
        <f t="shared" si="57"/>
        <v/>
      </c>
      <c r="BF275" s="266" t="str">
        <f t="shared" si="58"/>
        <v>2-6</v>
      </c>
      <c r="BG275" s="266" t="str">
        <f t="shared" si="59"/>
        <v/>
      </c>
    </row>
    <row r="276" spans="3:59" ht="13.8">
      <c r="C276" s="266" t="s">
        <v>66</v>
      </c>
      <c r="D276" s="266" t="s">
        <v>2481</v>
      </c>
      <c r="E276" s="265" t="s">
        <v>785</v>
      </c>
      <c r="F276" s="266" t="s">
        <v>786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44498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232</v>
      </c>
      <c r="AP276" s="266" t="s">
        <v>787</v>
      </c>
      <c r="AQ276" s="595" t="s">
        <v>3208</v>
      </c>
      <c r="AR276" s="484" t="str">
        <f t="shared" si="60"/>
        <v>2-6</v>
      </c>
      <c r="AS276" s="486" t="str">
        <f t="shared" si="61"/>
        <v/>
      </c>
      <c r="AT276" s="488" t="str">
        <f t="shared" si="62"/>
        <v/>
      </c>
      <c r="AU276" s="490" t="str">
        <f t="shared" si="63"/>
        <v/>
      </c>
      <c r="AV276" s="492" t="str">
        <f t="shared" si="64"/>
        <v/>
      </c>
      <c r="AW276" s="494" t="str">
        <f t="shared" si="6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56"/>
        <v/>
      </c>
      <c r="BE276" s="266" t="str">
        <f t="shared" si="57"/>
        <v/>
      </c>
      <c r="BF276" s="266" t="str">
        <f t="shared" si="58"/>
        <v>2-6</v>
      </c>
      <c r="BG276" s="266" t="str">
        <f t="shared" si="59"/>
        <v/>
      </c>
    </row>
    <row r="277" spans="3:59" ht="13.8">
      <c r="C277" s="266" t="s">
        <v>66</v>
      </c>
      <c r="D277" s="266" t="s">
        <v>2481</v>
      </c>
      <c r="E277" s="265" t="s">
        <v>788</v>
      </c>
      <c r="F277" s="266" t="s">
        <v>789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44537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>
        <v>233</v>
      </c>
      <c r="AP277" s="266" t="s">
        <v>790</v>
      </c>
      <c r="AQ277" s="595" t="s">
        <v>3208</v>
      </c>
      <c r="AR277" s="484" t="str">
        <f t="shared" si="60"/>
        <v>2-6</v>
      </c>
      <c r="AS277" s="486" t="str">
        <f t="shared" si="61"/>
        <v/>
      </c>
      <c r="AT277" s="488" t="str">
        <f t="shared" si="62"/>
        <v/>
      </c>
      <c r="AU277" s="490" t="str">
        <f t="shared" si="63"/>
        <v/>
      </c>
      <c r="AV277" s="492" t="str">
        <f t="shared" si="64"/>
        <v/>
      </c>
      <c r="AW277" s="494" t="str">
        <f t="shared" si="6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56"/>
        <v/>
      </c>
      <c r="BE277" s="266" t="str">
        <f t="shared" si="57"/>
        <v/>
      </c>
      <c r="BF277" s="266" t="str">
        <f t="shared" si="58"/>
        <v>2-6</v>
      </c>
      <c r="BG277" s="266" t="str">
        <f t="shared" si="59"/>
        <v/>
      </c>
    </row>
    <row r="278" spans="3:59" ht="13.8">
      <c r="C278" s="266" t="s">
        <v>66</v>
      </c>
      <c r="D278" s="266" t="s">
        <v>2481</v>
      </c>
      <c r="E278" s="265" t="s">
        <v>791</v>
      </c>
      <c r="F278" s="266" t="s">
        <v>792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44498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 t="s">
        <v>163</v>
      </c>
      <c r="AP278" s="265" t="s">
        <v>163</v>
      </c>
      <c r="AQ278" s="595" t="s">
        <v>3208</v>
      </c>
      <c r="AR278" s="484" t="str">
        <f t="shared" si="60"/>
        <v>2-6</v>
      </c>
      <c r="AS278" s="486" t="str">
        <f t="shared" si="61"/>
        <v/>
      </c>
      <c r="AT278" s="488" t="str">
        <f t="shared" si="62"/>
        <v/>
      </c>
      <c r="AU278" s="490" t="str">
        <f t="shared" si="63"/>
        <v/>
      </c>
      <c r="AV278" s="492" t="str">
        <f t="shared" si="64"/>
        <v/>
      </c>
      <c r="AW278" s="494" t="str">
        <f t="shared" si="6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56"/>
        <v/>
      </c>
      <c r="BE278" s="266" t="str">
        <f t="shared" si="57"/>
        <v/>
      </c>
      <c r="BF278" s="266" t="str">
        <f t="shared" si="58"/>
        <v>2-6</v>
      </c>
      <c r="BG278" s="266" t="str">
        <f t="shared" si="59"/>
        <v/>
      </c>
    </row>
    <row r="279" spans="3:59" ht="13.8">
      <c r="C279" s="266" t="s">
        <v>66</v>
      </c>
      <c r="D279" s="266" t="s">
        <v>2481</v>
      </c>
      <c r="E279" s="265" t="s">
        <v>793</v>
      </c>
      <c r="F279" s="266" t="s">
        <v>794</v>
      </c>
      <c r="G279" s="266"/>
      <c r="H279" s="265" t="s">
        <v>166</v>
      </c>
      <c r="I279" s="265" t="s">
        <v>167</v>
      </c>
      <c r="J279" s="212" t="s">
        <v>2754</v>
      </c>
      <c r="K279" s="212"/>
      <c r="L279" s="273">
        <v>44558</v>
      </c>
      <c r="M279" s="273">
        <v>44558</v>
      </c>
      <c r="N279" s="273">
        <v>44491</v>
      </c>
      <c r="O279" s="273">
        <v>44498</v>
      </c>
      <c r="P279" s="273">
        <v>44537</v>
      </c>
      <c r="Q279" s="265" t="s">
        <v>2</v>
      </c>
      <c r="R279" s="265" t="s">
        <v>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44543</v>
      </c>
      <c r="AE279" s="273">
        <v>44544</v>
      </c>
      <c r="AF279" s="209">
        <v>44544</v>
      </c>
      <c r="AG279" s="273" t="s">
        <v>169</v>
      </c>
      <c r="AH279" s="273"/>
      <c r="AI279" s="323"/>
      <c r="AJ279" s="273">
        <f>IFERROR(IF(VLOOKUP(功能_33[[#This Row],[功能代號]],E:T,11,FALSE)=0,"",VLOOKUP(功能_33[[#This Row],[功能代號]],E:T,11,FALSE)),"")</f>
        <v>44498</v>
      </c>
      <c r="AK279" s="273"/>
      <c r="AL279" s="273"/>
      <c r="AM279" s="266"/>
      <c r="AN279" s="273">
        <v>44491</v>
      </c>
      <c r="AO279" s="265">
        <v>233</v>
      </c>
      <c r="AP279" s="266" t="s">
        <v>795</v>
      </c>
      <c r="AQ279" s="595" t="s">
        <v>3208</v>
      </c>
      <c r="AR279" s="484" t="str">
        <f t="shared" si="60"/>
        <v>2-6</v>
      </c>
      <c r="AS279" s="486" t="str">
        <f t="shared" si="61"/>
        <v/>
      </c>
      <c r="AT279" s="488" t="str">
        <f t="shared" si="62"/>
        <v/>
      </c>
      <c r="AU279" s="490" t="str">
        <f t="shared" si="63"/>
        <v/>
      </c>
      <c r="AV279" s="492" t="str">
        <f t="shared" si="64"/>
        <v/>
      </c>
      <c r="AW279" s="494" t="str">
        <f t="shared" si="65"/>
        <v/>
      </c>
      <c r="AX279" s="515" t="str">
        <f>IFERROR(VLOOKUP(功能_33[[#This Row],[功能代號]],SIT_FT_2021tmp!D:D,1,FALSE),"")</f>
        <v/>
      </c>
      <c r="AY279" s="589">
        <v>44614</v>
      </c>
      <c r="BA279" s="515" t="s">
        <v>2453</v>
      </c>
      <c r="BB279" s="266" t="s">
        <v>2453</v>
      </c>
      <c r="BC279" s="595"/>
      <c r="BD279" s="266" t="str">
        <f t="shared" si="56"/>
        <v/>
      </c>
      <c r="BE279" s="266" t="str">
        <f t="shared" si="57"/>
        <v/>
      </c>
      <c r="BF279" s="266" t="str">
        <f t="shared" si="58"/>
        <v>2-6</v>
      </c>
      <c r="BG279" s="266" t="str">
        <f t="shared" si="59"/>
        <v/>
      </c>
    </row>
    <row r="280" spans="3:59" ht="27.6">
      <c r="C280" s="266" t="s">
        <v>68</v>
      </c>
      <c r="D280" s="266" t="s">
        <v>796</v>
      </c>
      <c r="E280" s="265" t="s">
        <v>797</v>
      </c>
      <c r="F280" s="266" t="s">
        <v>798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44582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168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2649</v>
      </c>
      <c r="AP280" s="266" t="s">
        <v>2650</v>
      </c>
      <c r="AQ280" s="595" t="s">
        <v>3208</v>
      </c>
      <c r="AR280" s="484" t="str">
        <f t="shared" si="60"/>
        <v>4-3</v>
      </c>
      <c r="AS280" s="486" t="str">
        <f t="shared" si="61"/>
        <v/>
      </c>
      <c r="AT280" s="488" t="str">
        <f t="shared" si="62"/>
        <v/>
      </c>
      <c r="AU280" s="490" t="str">
        <f t="shared" si="63"/>
        <v/>
      </c>
      <c r="AV280" s="492" t="str">
        <f t="shared" si="64"/>
        <v/>
      </c>
      <c r="AW280" s="494" t="str">
        <f t="shared" si="65"/>
        <v/>
      </c>
      <c r="AX280" s="515" t="str">
        <f>IFERROR(VLOOKUP(功能_33[[#This Row],[功能代號]],SIT_FT_2021tmp!D:D,1,FALSE),"")</f>
        <v>L4322</v>
      </c>
      <c r="AY280" s="589">
        <v>44550</v>
      </c>
      <c r="AZ280" s="589">
        <v>44550</v>
      </c>
      <c r="BA280" s="515" t="s">
        <v>3001</v>
      </c>
      <c r="BB280" s="266" t="s">
        <v>3021</v>
      </c>
      <c r="BC280" s="595"/>
      <c r="BD280" s="265" t="str">
        <f t="shared" si="56"/>
        <v>4-3</v>
      </c>
      <c r="BE280" s="265" t="str">
        <f t="shared" si="57"/>
        <v/>
      </c>
      <c r="BF280" s="265" t="str">
        <f t="shared" si="58"/>
        <v/>
      </c>
      <c r="BG280" s="265" t="str">
        <f t="shared" si="59"/>
        <v/>
      </c>
    </row>
    <row r="281" spans="3:59" ht="41.4">
      <c r="C281" s="266" t="s">
        <v>68</v>
      </c>
      <c r="D281" s="266" t="s">
        <v>796</v>
      </c>
      <c r="E281" s="265" t="s">
        <v>799</v>
      </c>
      <c r="F281" s="266" t="s">
        <v>800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82" t="s">
        <v>2651</v>
      </c>
      <c r="AP281" s="206" t="s">
        <v>2652</v>
      </c>
      <c r="AQ281" s="595" t="s">
        <v>3208</v>
      </c>
      <c r="AR281" s="484" t="str">
        <f t="shared" si="60"/>
        <v>4-3</v>
      </c>
      <c r="AS281" s="486" t="str">
        <f t="shared" si="61"/>
        <v/>
      </c>
      <c r="AT281" s="488" t="str">
        <f t="shared" si="62"/>
        <v/>
      </c>
      <c r="AU281" s="490" t="str">
        <f t="shared" si="63"/>
        <v/>
      </c>
      <c r="AV281" s="492" t="str">
        <f t="shared" si="64"/>
        <v/>
      </c>
      <c r="AW281" s="494" t="str">
        <f t="shared" si="65"/>
        <v/>
      </c>
      <c r="AX281" s="515" t="str">
        <f>IFERROR(VLOOKUP(功能_33[[#This Row],[功能代號]],SIT_FT_2021tmp!D:D,1,FALSE),"")</f>
        <v>L4320</v>
      </c>
      <c r="AY281" s="589">
        <v>44550</v>
      </c>
      <c r="AZ281" s="589">
        <v>44550</v>
      </c>
      <c r="BA281" s="515" t="s">
        <v>3001</v>
      </c>
      <c r="BB281" s="266" t="s">
        <v>3021</v>
      </c>
      <c r="BC281" s="595"/>
      <c r="BD281" s="265" t="str">
        <f t="shared" si="56"/>
        <v>4-3</v>
      </c>
      <c r="BE281" s="265" t="str">
        <f t="shared" si="57"/>
        <v/>
      </c>
      <c r="BF281" s="265" t="str">
        <f t="shared" si="58"/>
        <v/>
      </c>
      <c r="BG281" s="265" t="str">
        <f t="shared" si="59"/>
        <v/>
      </c>
    </row>
    <row r="282" spans="3:59" ht="13.8">
      <c r="C282" s="266" t="s">
        <v>68</v>
      </c>
      <c r="D282" s="266" t="s">
        <v>796</v>
      </c>
      <c r="E282" s="265" t="s">
        <v>801</v>
      </c>
      <c r="F282" s="266" t="s">
        <v>802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65" t="s">
        <v>2603</v>
      </c>
      <c r="AP282" s="265" t="s">
        <v>2603</v>
      </c>
      <c r="AQ282" s="595" t="s">
        <v>3208</v>
      </c>
      <c r="AR282" s="484" t="str">
        <f t="shared" si="60"/>
        <v>4-3</v>
      </c>
      <c r="AS282" s="486" t="str">
        <f t="shared" si="61"/>
        <v/>
      </c>
      <c r="AT282" s="488" t="str">
        <f t="shared" si="62"/>
        <v/>
      </c>
      <c r="AU282" s="490" t="str">
        <f t="shared" si="63"/>
        <v/>
      </c>
      <c r="AV282" s="492" t="str">
        <f t="shared" si="64"/>
        <v/>
      </c>
      <c r="AW282" s="494" t="str">
        <f t="shared" si="65"/>
        <v/>
      </c>
      <c r="AX282" s="515" t="str">
        <f>IFERROR(VLOOKUP(功能_33[[#This Row],[功能代號]],SIT_FT_2021tmp!D:D,1,FALSE),"")</f>
        <v>L4031</v>
      </c>
      <c r="AY282" s="589">
        <v>44550</v>
      </c>
      <c r="AZ282" s="589">
        <v>44550</v>
      </c>
      <c r="BA282" s="515" t="s">
        <v>3001</v>
      </c>
      <c r="BB282" s="266" t="s">
        <v>3021</v>
      </c>
      <c r="BC282" s="595"/>
      <c r="BD282" s="265" t="str">
        <f t="shared" si="56"/>
        <v>4-3</v>
      </c>
      <c r="BE282" s="265" t="str">
        <f t="shared" si="57"/>
        <v/>
      </c>
      <c r="BF282" s="265" t="str">
        <f t="shared" si="58"/>
        <v/>
      </c>
      <c r="BG282" s="265" t="str">
        <f t="shared" si="59"/>
        <v/>
      </c>
    </row>
    <row r="283" spans="3:59" ht="27.6">
      <c r="C283" s="266" t="s">
        <v>68</v>
      </c>
      <c r="D283" s="266" t="s">
        <v>796</v>
      </c>
      <c r="E283" s="265" t="s">
        <v>803</v>
      </c>
      <c r="F283" s="266" t="s">
        <v>804</v>
      </c>
      <c r="G283" s="266"/>
      <c r="H283" s="265" t="s">
        <v>166</v>
      </c>
      <c r="I283" s="265" t="s">
        <v>2433</v>
      </c>
      <c r="J283" s="212" t="s">
        <v>2586</v>
      </c>
      <c r="K283" s="212"/>
      <c r="L283" s="273">
        <v>44583</v>
      </c>
      <c r="M283" s="273">
        <v>44575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107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82" t="s">
        <v>2653</v>
      </c>
      <c r="AP283" s="206" t="s">
        <v>2654</v>
      </c>
      <c r="AQ283" s="595" t="s">
        <v>3208</v>
      </c>
      <c r="AR283" s="484" t="str">
        <f t="shared" si="60"/>
        <v>4-3</v>
      </c>
      <c r="AS283" s="486" t="str">
        <f t="shared" si="61"/>
        <v/>
      </c>
      <c r="AT283" s="488" t="str">
        <f t="shared" si="62"/>
        <v/>
      </c>
      <c r="AU283" s="490" t="str">
        <f t="shared" si="63"/>
        <v/>
      </c>
      <c r="AV283" s="492" t="str">
        <f t="shared" si="64"/>
        <v/>
      </c>
      <c r="AW283" s="494" t="str">
        <f t="shared" si="65"/>
        <v/>
      </c>
      <c r="AX283" s="515" t="str">
        <f>IFERROR(VLOOKUP(功能_33[[#This Row],[功能代號]],SIT_FT_2021tmp!D:D,1,FALSE),"")</f>
        <v>L4321</v>
      </c>
      <c r="AY283" s="589">
        <v>44550</v>
      </c>
      <c r="AZ283" s="589">
        <v>44550</v>
      </c>
      <c r="BA283" s="515" t="s">
        <v>3001</v>
      </c>
      <c r="BB283" s="266" t="s">
        <v>3021</v>
      </c>
      <c r="BC283" s="595"/>
      <c r="BD283" s="265" t="str">
        <f t="shared" si="56"/>
        <v>4-3</v>
      </c>
      <c r="BE283" s="265" t="str">
        <f t="shared" si="57"/>
        <v/>
      </c>
      <c r="BF283" s="265" t="str">
        <f t="shared" si="58"/>
        <v/>
      </c>
      <c r="BG283" s="265" t="str">
        <f t="shared" si="59"/>
        <v/>
      </c>
    </row>
    <row r="284" spans="3:59" ht="13.8">
      <c r="C284" s="266" t="s">
        <v>68</v>
      </c>
      <c r="D284" s="266" t="s">
        <v>796</v>
      </c>
      <c r="E284" s="265" t="s">
        <v>805</v>
      </c>
      <c r="F284" s="266" t="s">
        <v>806</v>
      </c>
      <c r="G284" s="266" t="s">
        <v>807</v>
      </c>
      <c r="H284" s="265" t="s">
        <v>166</v>
      </c>
      <c r="I284" s="265" t="s">
        <v>2433</v>
      </c>
      <c r="J284" s="212" t="s">
        <v>2586</v>
      </c>
      <c r="K284" s="212"/>
      <c r="L284" s="273">
        <v>44582</v>
      </c>
      <c r="M284" s="273">
        <v>44579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168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3208</v>
      </c>
      <c r="AR284" s="484" t="str">
        <f t="shared" si="60"/>
        <v>4-3</v>
      </c>
      <c r="AS284" s="486" t="str">
        <f t="shared" si="61"/>
        <v/>
      </c>
      <c r="AT284" s="488" t="str">
        <f t="shared" si="62"/>
        <v/>
      </c>
      <c r="AU284" s="490" t="str">
        <f t="shared" si="63"/>
        <v/>
      </c>
      <c r="AV284" s="492" t="str">
        <f t="shared" si="64"/>
        <v/>
      </c>
      <c r="AW284" s="494" t="str">
        <f t="shared" si="65"/>
        <v/>
      </c>
      <c r="AX284" s="515" t="str">
        <f>IFERROR(VLOOKUP(功能_33[[#This Row],[功能代號]],SIT_FT_2021tmp!D:D,1,FALSE),"")</f>
        <v>L4325</v>
      </c>
      <c r="AY284" s="589">
        <v>44551</v>
      </c>
      <c r="AZ284" s="589">
        <v>44551</v>
      </c>
      <c r="BA284" s="515" t="s">
        <v>3001</v>
      </c>
      <c r="BB284" s="266" t="s">
        <v>3055</v>
      </c>
      <c r="BC284" s="595"/>
      <c r="BD284" s="265" t="str">
        <f t="shared" si="56"/>
        <v>4-3</v>
      </c>
      <c r="BE284" s="265" t="str">
        <f t="shared" si="57"/>
        <v/>
      </c>
      <c r="BF284" s="265" t="str">
        <f t="shared" si="58"/>
        <v/>
      </c>
      <c r="BG284" s="265" t="str">
        <f t="shared" si="59"/>
        <v/>
      </c>
    </row>
    <row r="285" spans="3:59" ht="13.8">
      <c r="C285" s="266" t="s">
        <v>68</v>
      </c>
      <c r="D285" s="266" t="s">
        <v>796</v>
      </c>
      <c r="E285" s="265" t="s">
        <v>808</v>
      </c>
      <c r="F285" s="266" t="s">
        <v>809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107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65" t="s">
        <v>2603</v>
      </c>
      <c r="AP285" s="265" t="s">
        <v>2603</v>
      </c>
      <c r="AQ285" s="595" t="s">
        <v>3208</v>
      </c>
      <c r="AR285" s="484" t="str">
        <f t="shared" si="60"/>
        <v>4-3</v>
      </c>
      <c r="AS285" s="486" t="str">
        <f t="shared" si="61"/>
        <v/>
      </c>
      <c r="AT285" s="488" t="str">
        <f t="shared" si="62"/>
        <v/>
      </c>
      <c r="AU285" s="490" t="str">
        <f t="shared" si="63"/>
        <v/>
      </c>
      <c r="AV285" s="492" t="str">
        <f t="shared" si="64"/>
        <v/>
      </c>
      <c r="AW285" s="494" t="str">
        <f t="shared" si="65"/>
        <v/>
      </c>
      <c r="AX285" s="515" t="str">
        <f>IFERROR(VLOOKUP(功能_33[[#This Row],[功能代號]],SIT_FT_2021tmp!D:D,1,FALSE),"")</f>
        <v>L4931</v>
      </c>
      <c r="AY285" s="589">
        <v>44550</v>
      </c>
      <c r="AZ285" s="589">
        <v>44550</v>
      </c>
      <c r="BA285" s="515" t="s">
        <v>3001</v>
      </c>
      <c r="BB285" s="266" t="s">
        <v>3021</v>
      </c>
      <c r="BC285" s="595"/>
      <c r="BD285" s="265" t="str">
        <f t="shared" si="56"/>
        <v>4-3</v>
      </c>
      <c r="BE285" s="265" t="str">
        <f t="shared" si="57"/>
        <v/>
      </c>
      <c r="BF285" s="265" t="str">
        <f t="shared" si="58"/>
        <v/>
      </c>
      <c r="BG285" s="265" t="str">
        <f t="shared" si="59"/>
        <v/>
      </c>
    </row>
    <row r="286" spans="3:59" ht="27.6">
      <c r="C286" s="266" t="s">
        <v>68</v>
      </c>
      <c r="D286" s="266" t="s">
        <v>796</v>
      </c>
      <c r="E286" s="265" t="s">
        <v>810</v>
      </c>
      <c r="F286" s="266" t="s">
        <v>811</v>
      </c>
      <c r="G286" s="266"/>
      <c r="H286" s="265" t="s">
        <v>166</v>
      </c>
      <c r="I286" s="265" t="s">
        <v>2433</v>
      </c>
      <c r="J286" s="212" t="s">
        <v>2586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145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168</v>
      </c>
      <c r="AD286" s="273">
        <v>44531</v>
      </c>
      <c r="AE286" s="273">
        <v>44531</v>
      </c>
      <c r="AF286" s="209">
        <v>44539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82" t="s">
        <v>2655</v>
      </c>
      <c r="AP286" s="266" t="s">
        <v>2656</v>
      </c>
      <c r="AQ286" s="595" t="s">
        <v>3208</v>
      </c>
      <c r="AR286" s="484" t="str">
        <f t="shared" si="60"/>
        <v>4-3</v>
      </c>
      <c r="AS286" s="486" t="str">
        <f t="shared" si="61"/>
        <v/>
      </c>
      <c r="AT286" s="488" t="str">
        <f t="shared" si="62"/>
        <v/>
      </c>
      <c r="AU286" s="490" t="str">
        <f t="shared" si="63"/>
        <v/>
      </c>
      <c r="AV286" s="492" t="str">
        <f t="shared" si="64"/>
        <v/>
      </c>
      <c r="AW286" s="494" t="str">
        <f t="shared" si="65"/>
        <v/>
      </c>
      <c r="AX286" s="515" t="str">
        <f>IFERROR(VLOOKUP(功能_33[[#This Row],[功能代號]],SIT_FT_2021tmp!D:D,1,FALSE),"")</f>
        <v>L4721</v>
      </c>
      <c r="AY286" s="589">
        <v>44550</v>
      </c>
      <c r="AZ286" s="589">
        <v>44550</v>
      </c>
      <c r="BA286" s="515" t="s">
        <v>3001</v>
      </c>
      <c r="BB286" s="266" t="s">
        <v>3021</v>
      </c>
      <c r="BC286" s="595"/>
      <c r="BD286" s="265" t="str">
        <f t="shared" si="56"/>
        <v>4-3</v>
      </c>
      <c r="BE286" s="265" t="str">
        <f t="shared" si="57"/>
        <v/>
      </c>
      <c r="BF286" s="265" t="str">
        <f t="shared" si="58"/>
        <v/>
      </c>
      <c r="BG286" s="265" t="str">
        <f t="shared" si="59"/>
        <v/>
      </c>
    </row>
    <row r="287" spans="3:59" ht="13.8">
      <c r="C287" s="266" t="s">
        <v>68</v>
      </c>
      <c r="D287" s="266" t="s">
        <v>796</v>
      </c>
      <c r="E287" s="265" t="s">
        <v>812</v>
      </c>
      <c r="F287" s="266" t="s">
        <v>813</v>
      </c>
      <c r="G287" s="266"/>
      <c r="H287" s="265" t="s">
        <v>166</v>
      </c>
      <c r="I287" s="265" t="s">
        <v>2433</v>
      </c>
      <c r="J287" s="212" t="s">
        <v>2861</v>
      </c>
      <c r="K287" s="212"/>
      <c r="L287" s="273">
        <v>44583</v>
      </c>
      <c r="M287" s="273">
        <v>44575</v>
      </c>
      <c r="N287" s="273">
        <v>44490</v>
      </c>
      <c r="O287" s="273">
        <v>44490</v>
      </c>
      <c r="P287" s="273">
        <v>44533</v>
      </c>
      <c r="Q287" s="265" t="s">
        <v>1</v>
      </c>
      <c r="R287" s="265" t="s">
        <v>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107</v>
      </c>
      <c r="AD287" s="273">
        <v>44531</v>
      </c>
      <c r="AE287" s="273">
        <v>44531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44490</v>
      </c>
      <c r="AK287" s="273"/>
      <c r="AL287" s="273"/>
      <c r="AM287" s="266"/>
      <c r="AN287" s="273"/>
      <c r="AO287" s="265" t="s">
        <v>2603</v>
      </c>
      <c r="AP287" s="265" t="s">
        <v>2603</v>
      </c>
      <c r="AQ287" s="595" t="s">
        <v>3208</v>
      </c>
      <c r="AR287" s="484" t="str">
        <f t="shared" si="60"/>
        <v>4-3</v>
      </c>
      <c r="AS287" s="486" t="str">
        <f t="shared" si="61"/>
        <v/>
      </c>
      <c r="AT287" s="488" t="str">
        <f t="shared" si="62"/>
        <v/>
      </c>
      <c r="AU287" s="490" t="str">
        <f t="shared" si="63"/>
        <v/>
      </c>
      <c r="AV287" s="492" t="str">
        <f t="shared" si="64"/>
        <v/>
      </c>
      <c r="AW287" s="494" t="str">
        <f t="shared" si="65"/>
        <v/>
      </c>
      <c r="AX287" s="515" t="str">
        <f>IFERROR(VLOOKUP(功能_33[[#This Row],[功能代號]],SIT_FT_2021tmp!D:D,1,FALSE),"")</f>
        <v>L4030</v>
      </c>
      <c r="AY287" s="589">
        <v>44545</v>
      </c>
      <c r="AZ287" s="589">
        <v>44545</v>
      </c>
      <c r="BA287" s="515" t="s">
        <v>3001</v>
      </c>
      <c r="BB287" s="266" t="s">
        <v>3022</v>
      </c>
      <c r="BC287" s="595"/>
      <c r="BD287" s="265" t="str">
        <f t="shared" si="56"/>
        <v>4-3</v>
      </c>
      <c r="BE287" s="265" t="str">
        <f t="shared" si="57"/>
        <v/>
      </c>
      <c r="BF287" s="265" t="str">
        <f t="shared" si="58"/>
        <v/>
      </c>
      <c r="BG287" s="265" t="str">
        <f t="shared" si="59"/>
        <v/>
      </c>
    </row>
    <row r="288" spans="3:59" ht="13.8">
      <c r="C288" s="266" t="s">
        <v>70</v>
      </c>
      <c r="D288" s="266" t="s">
        <v>2465</v>
      </c>
      <c r="E288" s="265" t="s">
        <v>569</v>
      </c>
      <c r="F288" s="266" t="s">
        <v>570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44565</v>
      </c>
      <c r="M288" s="273">
        <v>44565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145</v>
      </c>
      <c r="W288" s="265"/>
      <c r="Y288" s="265"/>
      <c r="Z288" s="265"/>
      <c r="AA288" s="266" t="str">
        <f>VLOOKUP(功能_33[[#This Row],[User]],SKL放款!A:G,7,FALSE)</f>
        <v>放款服務課</v>
      </c>
      <c r="AB288" s="273">
        <v>44533</v>
      </c>
      <c r="AC288" s="273" t="s">
        <v>168</v>
      </c>
      <c r="AD288" s="273">
        <v>44529</v>
      </c>
      <c r="AE288" s="273">
        <v>44529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571</v>
      </c>
      <c r="AP288" s="278" t="s">
        <v>572</v>
      </c>
      <c r="AQ288" s="595" t="s">
        <v>3208</v>
      </c>
      <c r="AR288" s="484" t="str">
        <f t="shared" si="60"/>
        <v>6-6</v>
      </c>
      <c r="AS288" s="486" t="str">
        <f t="shared" si="61"/>
        <v/>
      </c>
      <c r="AT288" s="488" t="str">
        <f t="shared" si="62"/>
        <v/>
      </c>
      <c r="AU288" s="490" t="str">
        <f t="shared" si="63"/>
        <v/>
      </c>
      <c r="AV288" s="492" t="str">
        <f t="shared" si="64"/>
        <v/>
      </c>
      <c r="AW288" s="494" t="str">
        <f t="shared" si="65"/>
        <v/>
      </c>
      <c r="AX288" s="515" t="str">
        <f>IFERROR(VLOOKUP(功能_33[[#This Row],[功能代號]],SIT_FT_2021tmp!D:D,1,FALSE),"")</f>
        <v>L6066</v>
      </c>
      <c r="AY288" s="589">
        <v>44512</v>
      </c>
      <c r="AZ288" s="589">
        <v>44512</v>
      </c>
      <c r="BA288" s="515" t="s">
        <v>3001</v>
      </c>
      <c r="BB288" s="266" t="s">
        <v>3056</v>
      </c>
      <c r="BC288" s="595"/>
      <c r="BD288" s="265" t="str">
        <f t="shared" si="56"/>
        <v>6-6</v>
      </c>
      <c r="BE288" s="265" t="str">
        <f t="shared" si="57"/>
        <v/>
      </c>
      <c r="BF288" s="265" t="str">
        <f t="shared" si="58"/>
        <v/>
      </c>
      <c r="BG288" s="265" t="str">
        <f t="shared" si="59"/>
        <v/>
      </c>
    </row>
    <row r="289" spans="1:59" ht="13.8">
      <c r="C289" s="266" t="s">
        <v>70</v>
      </c>
      <c r="D289" s="266" t="s">
        <v>2465</v>
      </c>
      <c r="E289" s="265" t="s">
        <v>544</v>
      </c>
      <c r="F289" s="266" t="s">
        <v>545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44516</v>
      </c>
      <c r="O289" s="273">
        <v>44467</v>
      </c>
      <c r="P289" s="273">
        <v>44467</v>
      </c>
      <c r="Q289" s="265" t="s">
        <v>2</v>
      </c>
      <c r="R289" s="265" t="s">
        <v>539</v>
      </c>
      <c r="W289" s="265"/>
      <c r="Y289" s="265"/>
      <c r="Z289" s="265"/>
      <c r="AA289" s="266" t="str">
        <f>VLOOKUP(功能_33[[#This Row],[User]],SKL放款!A:G,7,FALSE)</f>
        <v>放款審查課</v>
      </c>
      <c r="AB289" s="273">
        <v>44533</v>
      </c>
      <c r="AC289" s="273" t="s">
        <v>168</v>
      </c>
      <c r="AD289" s="273">
        <v>44467</v>
      </c>
      <c r="AE289" s="273">
        <v>44467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44467</v>
      </c>
      <c r="AK289" s="273"/>
      <c r="AL289" s="273"/>
      <c r="AM289" s="266"/>
      <c r="AN289" s="273"/>
      <c r="AO289" s="277" t="s">
        <v>546</v>
      </c>
      <c r="AP289" s="278" t="s">
        <v>547</v>
      </c>
      <c r="AQ289" s="595" t="s">
        <v>3208</v>
      </c>
      <c r="AR289" s="484" t="str">
        <f t="shared" si="60"/>
        <v>6-6</v>
      </c>
      <c r="AS289" s="486" t="str">
        <f t="shared" si="61"/>
        <v/>
      </c>
      <c r="AT289" s="488" t="str">
        <f t="shared" si="62"/>
        <v/>
      </c>
      <c r="AU289" s="490" t="str">
        <f t="shared" si="63"/>
        <v/>
      </c>
      <c r="AV289" s="492" t="str">
        <f t="shared" si="64"/>
        <v/>
      </c>
      <c r="AW289" s="494" t="str">
        <f t="shared" si="65"/>
        <v/>
      </c>
      <c r="AX289" s="515" t="str">
        <f>IFERROR(VLOOKUP(功能_33[[#This Row],[功能代號]],SIT_FT_2021tmp!D:D,1,FALSE),"")</f>
        <v>L6067</v>
      </c>
      <c r="AY289" s="589">
        <v>44517</v>
      </c>
      <c r="AZ289" s="589">
        <v>44517</v>
      </c>
      <c r="BA289" s="515" t="s">
        <v>3001</v>
      </c>
      <c r="BB289" s="266" t="s">
        <v>3057</v>
      </c>
      <c r="BC289" s="595"/>
      <c r="BD289" s="265" t="str">
        <f t="shared" si="56"/>
        <v>6-6</v>
      </c>
      <c r="BE289" s="265" t="str">
        <f t="shared" si="57"/>
        <v/>
      </c>
      <c r="BF289" s="265" t="str">
        <f t="shared" si="58"/>
        <v/>
      </c>
      <c r="BG289" s="265" t="str">
        <f t="shared" si="59"/>
        <v/>
      </c>
    </row>
    <row r="290" spans="1:59" ht="13.8">
      <c r="C290" s="266" t="s">
        <v>70</v>
      </c>
      <c r="D290" s="408" t="s">
        <v>2465</v>
      </c>
      <c r="E290" s="265" t="s">
        <v>1078</v>
      </c>
      <c r="F290" s="252" t="s">
        <v>1079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44566</v>
      </c>
      <c r="M290" s="273">
        <v>44566</v>
      </c>
      <c r="N290" s="273">
        <v>44529</v>
      </c>
      <c r="O290" s="273">
        <v>44533</v>
      </c>
      <c r="P290" s="273">
        <v>44537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2557</v>
      </c>
      <c r="AD290" s="273"/>
      <c r="AE290" s="273">
        <v>44533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44533</v>
      </c>
      <c r="AK290" s="273"/>
      <c r="AL290" s="273"/>
      <c r="AM290" s="266"/>
      <c r="AN290" s="273"/>
      <c r="AO290" s="265" t="s">
        <v>163</v>
      </c>
      <c r="AQ290" s="595" t="s">
        <v>3208</v>
      </c>
      <c r="AR290" s="484" t="str">
        <f t="shared" si="60"/>
        <v>6-6</v>
      </c>
      <c r="AS290" s="486" t="str">
        <f t="shared" si="61"/>
        <v/>
      </c>
      <c r="AT290" s="488" t="str">
        <f t="shared" si="62"/>
        <v/>
      </c>
      <c r="AU290" s="490" t="str">
        <f t="shared" si="63"/>
        <v/>
      </c>
      <c r="AV290" s="492" t="str">
        <f t="shared" si="64"/>
        <v/>
      </c>
      <c r="AW290" s="494" t="str">
        <f t="shared" si="65"/>
        <v/>
      </c>
      <c r="AX290" s="515" t="str">
        <f>IFERROR(VLOOKUP(功能_33[[#This Row],[功能代號]],SIT_FT_2021tmp!D:D,1,FALSE),"")</f>
        <v>L6068</v>
      </c>
      <c r="AY290" s="589">
        <v>44512</v>
      </c>
      <c r="AZ290" s="589">
        <v>44512</v>
      </c>
      <c r="BA290" s="515" t="s">
        <v>3001</v>
      </c>
      <c r="BB290" s="266" t="s">
        <v>3050</v>
      </c>
      <c r="BC290" s="595"/>
      <c r="BD290" s="265" t="str">
        <f t="shared" si="56"/>
        <v>6-6</v>
      </c>
      <c r="BE290" s="265" t="str">
        <f t="shared" si="57"/>
        <v/>
      </c>
      <c r="BF290" s="265" t="str">
        <f t="shared" si="58"/>
        <v/>
      </c>
      <c r="BG290" s="265" t="str">
        <f t="shared" si="59"/>
        <v/>
      </c>
    </row>
    <row r="291" spans="1:59" ht="13.8">
      <c r="C291" s="266" t="s">
        <v>70</v>
      </c>
      <c r="D291" s="266" t="s">
        <v>2465</v>
      </c>
      <c r="E291" s="265" t="s">
        <v>526</v>
      </c>
      <c r="F291" s="266" t="s">
        <v>527</v>
      </c>
      <c r="G291" s="266"/>
      <c r="H291" s="265" t="s">
        <v>166</v>
      </c>
      <c r="I291" s="265" t="s">
        <v>287</v>
      </c>
      <c r="J291" s="212" t="s">
        <v>2854</v>
      </c>
      <c r="K291" s="212"/>
      <c r="L291" s="273">
        <v>44565</v>
      </c>
      <c r="M291" s="273">
        <v>44565</v>
      </c>
      <c r="N291" s="273">
        <v>44515</v>
      </c>
      <c r="O291" s="273">
        <v>44466</v>
      </c>
      <c r="P291" s="273">
        <v>44466</v>
      </c>
      <c r="Q291" s="265" t="s">
        <v>6</v>
      </c>
      <c r="R291" s="265" t="s">
        <v>5</v>
      </c>
      <c r="W291" s="265"/>
      <c r="Y291" s="265"/>
      <c r="Z291" s="265"/>
      <c r="AA291" s="266" t="str">
        <f>VLOOKUP(功能_33[[#This Row],[User]],SKL放款!A:G,7,FALSE)</f>
        <v>放款服務課</v>
      </c>
      <c r="AB291" s="273">
        <v>44533</v>
      </c>
      <c r="AC291" s="273" t="s">
        <v>168</v>
      </c>
      <c r="AD291" s="273">
        <v>44529</v>
      </c>
      <c r="AE291" s="273">
        <v>44529</v>
      </c>
      <c r="AF291" s="209">
        <v>44550</v>
      </c>
      <c r="AG291" s="273"/>
      <c r="AH291" s="273"/>
      <c r="AI291" s="323"/>
      <c r="AJ291" s="273">
        <f>IFERROR(IF(VLOOKUP(功能_33[[#This Row],[功能代號]],E:T,11,FALSE)=0,"",VLOOKUP(功能_33[[#This Row],[功能代號]],E:T,11,FALSE)),"")</f>
        <v>44466</v>
      </c>
      <c r="AK291" s="273"/>
      <c r="AL291" s="273"/>
      <c r="AM291" s="266"/>
      <c r="AN291" s="273"/>
      <c r="AO291" s="277" t="s">
        <v>524</v>
      </c>
      <c r="AP291" s="278" t="s">
        <v>525</v>
      </c>
      <c r="AQ291" s="595" t="s">
        <v>3208</v>
      </c>
      <c r="AR291" s="484" t="str">
        <f t="shared" si="60"/>
        <v>6-6</v>
      </c>
      <c r="AS291" s="486" t="str">
        <f t="shared" si="61"/>
        <v/>
      </c>
      <c r="AT291" s="488" t="str">
        <f t="shared" si="62"/>
        <v/>
      </c>
      <c r="AU291" s="490" t="str">
        <f t="shared" si="63"/>
        <v/>
      </c>
      <c r="AV291" s="492" t="str">
        <f t="shared" si="64"/>
        <v/>
      </c>
      <c r="AW291" s="494" t="str">
        <f t="shared" si="65"/>
        <v/>
      </c>
      <c r="AX291" s="515" t="str">
        <f>IFERROR(VLOOKUP(功能_33[[#This Row],[功能代號]],SIT_FT_2021tmp!D:D,1,FALSE),"")</f>
        <v>L6601</v>
      </c>
      <c r="AY291" s="589">
        <v>44512</v>
      </c>
      <c r="AZ291" s="589">
        <v>44512</v>
      </c>
      <c r="BA291" s="515" t="s">
        <v>3074</v>
      </c>
      <c r="BB291" s="266" t="s">
        <v>3015</v>
      </c>
      <c r="BC291" s="595"/>
      <c r="BD291" s="265" t="str">
        <f t="shared" si="56"/>
        <v>6-6</v>
      </c>
      <c r="BE291" s="265" t="str">
        <f t="shared" si="57"/>
        <v/>
      </c>
      <c r="BF291" s="265" t="str">
        <f t="shared" si="58"/>
        <v/>
      </c>
      <c r="BG291" s="265" t="str">
        <f t="shared" si="59"/>
        <v/>
      </c>
    </row>
    <row r="292" spans="1:59" ht="13.8">
      <c r="C292" s="266" t="s">
        <v>66</v>
      </c>
      <c r="D292" s="266" t="s">
        <v>2489</v>
      </c>
      <c r="E292" s="265" t="s">
        <v>822</v>
      </c>
      <c r="F292" s="266" t="s">
        <v>823</v>
      </c>
      <c r="G292" s="266" t="s">
        <v>646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B292" s="273">
        <v>44533</v>
      </c>
      <c r="AC292" s="273" t="s">
        <v>168</v>
      </c>
      <c r="AD292" s="273">
        <v>44477</v>
      </c>
      <c r="AE292" s="273"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825</v>
      </c>
      <c r="AQ292" s="595" t="s">
        <v>3208</v>
      </c>
      <c r="AR292" s="484" t="str">
        <f t="shared" si="60"/>
        <v>2-3</v>
      </c>
      <c r="AS292" s="486" t="str">
        <f t="shared" si="61"/>
        <v/>
      </c>
      <c r="AT292" s="488" t="str">
        <f t="shared" si="62"/>
        <v/>
      </c>
      <c r="AU292" s="490" t="str">
        <f t="shared" si="63"/>
        <v/>
      </c>
      <c r="AV292" s="492" t="str">
        <f t="shared" si="64"/>
        <v/>
      </c>
      <c r="AW292" s="494" t="str">
        <f t="shared" si="65"/>
        <v/>
      </c>
      <c r="AX292" s="515" t="str">
        <f>IFERROR(VLOOKUP(功能_33[[#This Row],[功能代號]],SIT_FT_2021tmp!D:D,1,FALSE),"")</f>
        <v>L2036</v>
      </c>
      <c r="AY292" s="589">
        <v>44529</v>
      </c>
      <c r="AZ292" s="589">
        <v>44529</v>
      </c>
      <c r="BA292" s="515" t="s">
        <v>3074</v>
      </c>
      <c r="BB292" s="266" t="s">
        <v>3012</v>
      </c>
      <c r="BC292" s="595"/>
      <c r="BD292" s="265" t="str">
        <f t="shared" si="56"/>
        <v>2-3</v>
      </c>
      <c r="BE292" s="265" t="str">
        <f t="shared" si="57"/>
        <v/>
      </c>
      <c r="BF292" s="265" t="str">
        <f t="shared" si="58"/>
        <v/>
      </c>
      <c r="BG292" s="265" t="str">
        <f t="shared" si="59"/>
        <v/>
      </c>
    </row>
    <row r="293" spans="1:59" ht="13.8">
      <c r="C293" s="266" t="s">
        <v>66</v>
      </c>
      <c r="D293" s="266" t="s">
        <v>2489</v>
      </c>
      <c r="E293" s="265" t="s">
        <v>826</v>
      </c>
      <c r="F293" s="206" t="s">
        <v>827</v>
      </c>
      <c r="G293" s="266" t="s">
        <v>828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>
        <v>44470</v>
      </c>
      <c r="AD293" s="273">
        <f>IF(功能_33[[#This Row],[URS交二審]]=0,"",功能_33[[#This Row],[URS交二審]]+7)</f>
        <v>44477</v>
      </c>
      <c r="AE293" s="273">
        <f>IF(功能_33[[#This Row],[URS交二審]]=0,"",功能_33[[#This Row],[URS交二審]]+7)</f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>
        <v>227</v>
      </c>
      <c r="AP293" s="266" t="s">
        <v>829</v>
      </c>
      <c r="AQ293" s="595" t="s">
        <v>3208</v>
      </c>
      <c r="AR293" s="484" t="str">
        <f t="shared" si="60"/>
        <v>2-3</v>
      </c>
      <c r="AS293" s="486" t="str">
        <f t="shared" si="61"/>
        <v/>
      </c>
      <c r="AT293" s="488" t="str">
        <f t="shared" si="62"/>
        <v/>
      </c>
      <c r="AU293" s="490" t="str">
        <f t="shared" si="63"/>
        <v/>
      </c>
      <c r="AV293" s="492" t="str">
        <f t="shared" si="64"/>
        <v/>
      </c>
      <c r="AW293" s="494" t="str">
        <f t="shared" si="65"/>
        <v/>
      </c>
      <c r="AX293" s="515" t="str">
        <f>IFERROR(VLOOKUP(功能_33[[#This Row],[功能代號]],SIT_FT_2021tmp!D:D,1,FALSE),"")</f>
        <v>L2035</v>
      </c>
      <c r="AY293" s="589">
        <v>44529</v>
      </c>
      <c r="AZ293" s="589">
        <v>44529</v>
      </c>
      <c r="BA293" s="515" t="s">
        <v>3074</v>
      </c>
      <c r="BB293" s="266" t="s">
        <v>3012</v>
      </c>
      <c r="BC293" s="595"/>
      <c r="BD293" s="265" t="str">
        <f t="shared" si="56"/>
        <v>2-3</v>
      </c>
      <c r="BE293" s="265" t="str">
        <f t="shared" si="57"/>
        <v/>
      </c>
      <c r="BF293" s="265" t="str">
        <f t="shared" si="58"/>
        <v/>
      </c>
      <c r="BG293" s="265" t="str">
        <f t="shared" si="59"/>
        <v/>
      </c>
    </row>
    <row r="294" spans="1:59" ht="13.8">
      <c r="C294" s="266" t="s">
        <v>66</v>
      </c>
      <c r="D294" s="266" t="s">
        <v>2489</v>
      </c>
      <c r="E294" s="265" t="s">
        <v>830</v>
      </c>
      <c r="F294" s="266" t="s">
        <v>831</v>
      </c>
      <c r="G294" s="266" t="s">
        <v>646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 t="s">
        <v>168</v>
      </c>
      <c r="AD294" s="273">
        <v>44477</v>
      </c>
      <c r="AE294" s="273"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 t="s">
        <v>163</v>
      </c>
      <c r="AQ294" s="595" t="s">
        <v>3208</v>
      </c>
      <c r="AR294" s="484" t="str">
        <f t="shared" si="60"/>
        <v>2-3</v>
      </c>
      <c r="AS294" s="486" t="str">
        <f t="shared" si="61"/>
        <v/>
      </c>
      <c r="AT294" s="488" t="str">
        <f t="shared" si="62"/>
        <v/>
      </c>
      <c r="AU294" s="490" t="str">
        <f t="shared" si="63"/>
        <v/>
      </c>
      <c r="AV294" s="492" t="str">
        <f t="shared" si="64"/>
        <v/>
      </c>
      <c r="AW294" s="494" t="str">
        <f t="shared" si="65"/>
        <v/>
      </c>
      <c r="AX294" s="515" t="str">
        <f>IFERROR(VLOOKUP(功能_33[[#This Row],[功能代號]],SIT_FT_2021tmp!D:D,1,FALSE),"")</f>
        <v>L2305</v>
      </c>
      <c r="AY294" s="589">
        <v>44529</v>
      </c>
      <c r="AZ294" s="589">
        <v>44529</v>
      </c>
      <c r="BA294" s="515" t="s">
        <v>3074</v>
      </c>
      <c r="BB294" s="266" t="s">
        <v>3012</v>
      </c>
      <c r="BC294" s="595"/>
      <c r="BD294" s="265" t="str">
        <f t="shared" si="56"/>
        <v>2-3</v>
      </c>
      <c r="BE294" s="265" t="str">
        <f t="shared" si="57"/>
        <v/>
      </c>
      <c r="BF294" s="265" t="str">
        <f t="shared" si="58"/>
        <v/>
      </c>
      <c r="BG294" s="265" t="str">
        <f t="shared" si="59"/>
        <v/>
      </c>
    </row>
    <row r="295" spans="1:59" ht="13.8">
      <c r="C295" s="266" t="s">
        <v>66</v>
      </c>
      <c r="D295" s="266" t="s">
        <v>2489</v>
      </c>
      <c r="E295" s="265" t="s">
        <v>832</v>
      </c>
      <c r="F295" s="266" t="s">
        <v>833</v>
      </c>
      <c r="G295" s="266" t="s">
        <v>834</v>
      </c>
      <c r="H295" s="265" t="s">
        <v>166</v>
      </c>
      <c r="I295" s="265" t="s">
        <v>176</v>
      </c>
      <c r="J295" s="212" t="s">
        <v>2583</v>
      </c>
      <c r="K295" s="212"/>
      <c r="L295" s="273">
        <v>44566</v>
      </c>
      <c r="M295" s="273">
        <v>44566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>
        <v>44470</v>
      </c>
      <c r="AD295" s="273">
        <f>IF(功能_33[[#This Row],[URS交二審]]=0,"",功能_33[[#This Row],[URS交二審]]+7)</f>
        <v>44477</v>
      </c>
      <c r="AE295" s="273">
        <f>IF(功能_33[[#This Row],[URS交二審]]=0,"",功能_33[[#This Row],[URS交二審]]+7)</f>
        <v>44477</v>
      </c>
      <c r="AF295" s="209">
        <v>44539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>
        <v>227</v>
      </c>
      <c r="AP295" s="266" t="s">
        <v>835</v>
      </c>
      <c r="AQ295" s="595" t="s">
        <v>3226</v>
      </c>
      <c r="AR295" s="484" t="str">
        <f t="shared" si="60"/>
        <v>2-3</v>
      </c>
      <c r="AS295" s="486" t="str">
        <f t="shared" si="61"/>
        <v/>
      </c>
      <c r="AT295" s="488" t="str">
        <f t="shared" si="62"/>
        <v/>
      </c>
      <c r="AU295" s="490" t="str">
        <f t="shared" si="63"/>
        <v/>
      </c>
      <c r="AV295" s="492" t="str">
        <f t="shared" si="64"/>
        <v/>
      </c>
      <c r="AW295" s="494" t="str">
        <f t="shared" si="65"/>
        <v/>
      </c>
      <c r="AX295" s="515" t="str">
        <f>IFERROR(VLOOKUP(功能_33[[#This Row],[功能代號]],SIT_FT_2021tmp!D:D,1,FALSE),"")</f>
        <v>L2306</v>
      </c>
      <c r="AY295" s="589">
        <v>44529</v>
      </c>
      <c r="AZ295" s="589">
        <v>44529</v>
      </c>
      <c r="BA295" s="515" t="s">
        <v>3074</v>
      </c>
      <c r="BB295" s="266" t="s">
        <v>3012</v>
      </c>
      <c r="BC295" s="595"/>
      <c r="BD295" s="265" t="str">
        <f t="shared" si="56"/>
        <v>2-3</v>
      </c>
      <c r="BE295" s="265" t="str">
        <f t="shared" si="57"/>
        <v/>
      </c>
      <c r="BF295" s="265" t="str">
        <f t="shared" si="58"/>
        <v/>
      </c>
      <c r="BG295" s="265" t="str">
        <f t="shared" si="59"/>
        <v/>
      </c>
    </row>
    <row r="296" spans="1:59" ht="13.8">
      <c r="C296" s="266" t="s">
        <v>66</v>
      </c>
      <c r="D296" s="266" t="s">
        <v>2494</v>
      </c>
      <c r="E296" s="265" t="s">
        <v>836</v>
      </c>
      <c r="F296" s="266" t="s">
        <v>837</v>
      </c>
      <c r="G296" s="266" t="s">
        <v>646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44533</v>
      </c>
      <c r="AC296" s="273" t="s">
        <v>168</v>
      </c>
      <c r="AD296" s="273">
        <v>44543</v>
      </c>
      <c r="AE296" s="273">
        <v>44543</v>
      </c>
      <c r="AF296" s="209">
        <v>44544</v>
      </c>
      <c r="AG296" s="273" t="s">
        <v>169</v>
      </c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3208</v>
      </c>
      <c r="AR296" s="484" t="str">
        <f t="shared" si="60"/>
        <v>2-2</v>
      </c>
      <c r="AS296" s="486" t="str">
        <f t="shared" si="61"/>
        <v/>
      </c>
      <c r="AT296" s="488" t="str">
        <f t="shared" si="62"/>
        <v/>
      </c>
      <c r="AU296" s="490" t="str">
        <f t="shared" si="63"/>
        <v/>
      </c>
      <c r="AV296" s="492" t="str">
        <f t="shared" si="64"/>
        <v/>
      </c>
      <c r="AW296" s="494" t="str">
        <f t="shared" si="65"/>
        <v/>
      </c>
      <c r="AX296" s="515" t="str">
        <f>IFERROR(VLOOKUP(功能_33[[#This Row],[功能代號]],SIT_FT_2021tmp!D:D,1,FALSE),"")</f>
        <v>L2022</v>
      </c>
      <c r="AY296" s="589">
        <v>44529</v>
      </c>
      <c r="AZ296" s="589">
        <v>44529</v>
      </c>
      <c r="BA296" s="515" t="s">
        <v>3074</v>
      </c>
      <c r="BB296" s="266" t="s">
        <v>3012</v>
      </c>
      <c r="BC296" s="595"/>
      <c r="BD296" s="265" t="str">
        <f t="shared" si="56"/>
        <v>2-2</v>
      </c>
      <c r="BE296" s="265" t="str">
        <f t="shared" si="57"/>
        <v/>
      </c>
      <c r="BF296" s="265" t="str">
        <f t="shared" si="58"/>
        <v/>
      </c>
      <c r="BG296" s="265" t="str">
        <f t="shared" si="59"/>
        <v/>
      </c>
    </row>
    <row r="297" spans="1:59" ht="13.8">
      <c r="C297" s="266" t="s">
        <v>66</v>
      </c>
      <c r="D297" s="266" t="s">
        <v>2494</v>
      </c>
      <c r="E297" s="265" t="s">
        <v>838</v>
      </c>
      <c r="F297" s="266" t="s">
        <v>839</v>
      </c>
      <c r="G297" s="266" t="s">
        <v>840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8</v>
      </c>
      <c r="S297" s="252" t="s">
        <v>824</v>
      </c>
      <c r="W297" s="265"/>
      <c r="Y297" s="265"/>
      <c r="Z297" s="265"/>
      <c r="AA297" s="266" t="str">
        <f>VLOOKUP(功能_33[[#This Row],[User]],SKL放款!A:G,7,FALSE)</f>
        <v>放款管理課</v>
      </c>
      <c r="AB297" s="273">
        <v>44536</v>
      </c>
      <c r="AC297" s="273" t="s">
        <v>107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3208</v>
      </c>
      <c r="AR297" s="484" t="str">
        <f t="shared" si="60"/>
        <v>2-2</v>
      </c>
      <c r="AS297" s="486" t="str">
        <f t="shared" si="61"/>
        <v/>
      </c>
      <c r="AT297" s="488" t="str">
        <f t="shared" si="62"/>
        <v/>
      </c>
      <c r="AU297" s="490" t="str">
        <f t="shared" si="63"/>
        <v/>
      </c>
      <c r="AV297" s="492" t="str">
        <f t="shared" si="64"/>
        <v/>
      </c>
      <c r="AW297" s="494" t="str">
        <f t="shared" si="65"/>
        <v/>
      </c>
      <c r="AX297" s="515" t="str">
        <f>IFERROR(VLOOKUP(功能_33[[#This Row],[功能代號]],SIT_FT_2021tmp!D:D,1,FALSE),"")</f>
        <v>L2023</v>
      </c>
      <c r="AY297" s="589">
        <v>44529</v>
      </c>
      <c r="AZ297" s="589">
        <v>44529</v>
      </c>
      <c r="BA297" s="515" t="s">
        <v>3074</v>
      </c>
      <c r="BB297" s="266" t="s">
        <v>3012</v>
      </c>
      <c r="BC297" s="595"/>
      <c r="BD297" s="265" t="str">
        <f t="shared" si="56"/>
        <v>2-2</v>
      </c>
      <c r="BE297" s="265" t="str">
        <f t="shared" si="57"/>
        <v/>
      </c>
      <c r="BF297" s="265" t="str">
        <f t="shared" si="58"/>
        <v/>
      </c>
      <c r="BG297" s="265" t="str">
        <f t="shared" si="59"/>
        <v/>
      </c>
    </row>
    <row r="298" spans="1:59" ht="13.8">
      <c r="C298" s="266" t="s">
        <v>66</v>
      </c>
      <c r="D298" s="266" t="s">
        <v>2494</v>
      </c>
      <c r="E298" s="265" t="s">
        <v>841</v>
      </c>
      <c r="F298" s="206" t="s">
        <v>842</v>
      </c>
      <c r="G298" s="266" t="s">
        <v>646</v>
      </c>
      <c r="H298" s="265" t="s">
        <v>110</v>
      </c>
      <c r="I298" s="265" t="s">
        <v>176</v>
      </c>
      <c r="J298" s="212" t="s">
        <v>2754</v>
      </c>
      <c r="K298" s="212"/>
      <c r="L298" s="273">
        <v>44571</v>
      </c>
      <c r="M298" s="273">
        <v>44568</v>
      </c>
      <c r="N298" s="273">
        <v>44494</v>
      </c>
      <c r="O298" s="273">
        <v>44494</v>
      </c>
      <c r="P298" s="273">
        <v>44536</v>
      </c>
      <c r="Q298" s="265" t="s">
        <v>6</v>
      </c>
      <c r="R298" s="265" t="s">
        <v>7</v>
      </c>
      <c r="S298" s="252" t="s">
        <v>843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44533</v>
      </c>
      <c r="AD298" s="273">
        <v>44543</v>
      </c>
      <c r="AE298" s="273">
        <v>44543</v>
      </c>
      <c r="AF298" s="209">
        <v>44544</v>
      </c>
      <c r="AG298" s="273"/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O298" s="265" t="s">
        <v>163</v>
      </c>
      <c r="AQ298" s="595" t="s">
        <v>3208</v>
      </c>
      <c r="AR298" s="484" t="str">
        <f t="shared" si="60"/>
        <v>2-2</v>
      </c>
      <c r="AS298" s="486" t="str">
        <f t="shared" si="61"/>
        <v/>
      </c>
      <c r="AT298" s="488" t="str">
        <f t="shared" si="62"/>
        <v/>
      </c>
      <c r="AU298" s="490" t="str">
        <f t="shared" si="63"/>
        <v/>
      </c>
      <c r="AV298" s="492" t="str">
        <f t="shared" si="64"/>
        <v/>
      </c>
      <c r="AW298" s="494" t="str">
        <f t="shared" si="65"/>
        <v/>
      </c>
      <c r="AX298" s="515" t="str">
        <f>IFERROR(VLOOKUP(功能_33[[#This Row],[功能代號]],SIT_FT_2021tmp!D:D,1,FALSE),"")</f>
        <v>L2222</v>
      </c>
      <c r="AY298" s="589">
        <v>44529</v>
      </c>
      <c r="AZ298" s="589">
        <v>44529</v>
      </c>
      <c r="BA298" s="515" t="s">
        <v>3074</v>
      </c>
      <c r="BB298" s="266" t="s">
        <v>3012</v>
      </c>
      <c r="BC298" s="595"/>
      <c r="BD298" s="265" t="str">
        <f t="shared" si="56"/>
        <v>2-2</v>
      </c>
      <c r="BE298" s="265" t="str">
        <f t="shared" si="57"/>
        <v/>
      </c>
      <c r="BF298" s="265" t="str">
        <f t="shared" si="58"/>
        <v/>
      </c>
      <c r="BG298" s="265" t="str">
        <f t="shared" si="59"/>
        <v/>
      </c>
    </row>
    <row r="299" spans="1:59" ht="13.8">
      <c r="C299" s="266" t="s">
        <v>66</v>
      </c>
      <c r="D299" s="266" t="s">
        <v>2489</v>
      </c>
      <c r="E299" s="265" t="s">
        <v>844</v>
      </c>
      <c r="F299" s="266" t="s">
        <v>845</v>
      </c>
      <c r="G299" s="266"/>
      <c r="H299" s="265" t="s">
        <v>166</v>
      </c>
      <c r="I299" s="265" t="s">
        <v>176</v>
      </c>
      <c r="J299" s="212" t="s">
        <v>2583</v>
      </c>
      <c r="K299" s="212"/>
      <c r="L299" s="273">
        <v>44566</v>
      </c>
      <c r="M299" s="273">
        <v>44565</v>
      </c>
      <c r="N299" s="273">
        <v>44494</v>
      </c>
      <c r="O299" s="273">
        <v>44494</v>
      </c>
      <c r="P299" s="273">
        <v>44536</v>
      </c>
      <c r="Q299" s="265" t="s">
        <v>4</v>
      </c>
      <c r="R299" s="265" t="s">
        <v>7</v>
      </c>
      <c r="W299" s="265"/>
      <c r="Y299" s="265"/>
      <c r="Z299" s="265"/>
      <c r="AA299" s="266" t="str">
        <f>VLOOKUP(功能_33[[#This Row],[User]],SKL放款!A:G,7,FALSE)</f>
        <v>放款推展課</v>
      </c>
      <c r="AB299" s="273">
        <v>44533</v>
      </c>
      <c r="AC299" s="273">
        <v>44477</v>
      </c>
      <c r="AD299" s="273">
        <v>44477</v>
      </c>
      <c r="AE299" s="273">
        <v>44477</v>
      </c>
      <c r="AF299" s="209">
        <v>44539</v>
      </c>
      <c r="AG299" s="273" t="s">
        <v>169</v>
      </c>
      <c r="AH299" s="273"/>
      <c r="AI299" s="323"/>
      <c r="AJ299" s="273">
        <f>IFERROR(IF(VLOOKUP(功能_33[[#This Row],[功能代號]],E:T,11,FALSE)=0,"",VLOOKUP(功能_33[[#This Row],[功能代號]],E:T,11,FALSE)),"")</f>
        <v>44494</v>
      </c>
      <c r="AK299" s="273"/>
      <c r="AL299" s="273"/>
      <c r="AM299" s="266"/>
      <c r="AN299" s="273"/>
      <c r="AO299" s="265">
        <v>217</v>
      </c>
      <c r="AP299" s="266" t="s">
        <v>846</v>
      </c>
      <c r="AQ299" s="595" t="s">
        <v>3208</v>
      </c>
      <c r="AR299" s="484" t="str">
        <f t="shared" si="60"/>
        <v>2-3</v>
      </c>
      <c r="AS299" s="486" t="str">
        <f t="shared" si="61"/>
        <v/>
      </c>
      <c r="AT299" s="488" t="str">
        <f t="shared" si="62"/>
        <v/>
      </c>
      <c r="AU299" s="490" t="str">
        <f t="shared" si="63"/>
        <v/>
      </c>
      <c r="AV299" s="492" t="str">
        <f t="shared" si="64"/>
        <v/>
      </c>
      <c r="AW299" s="494" t="str">
        <f t="shared" si="65"/>
        <v/>
      </c>
      <c r="AX299" s="515" t="str">
        <f>IFERROR(VLOOKUP(功能_33[[#This Row],[功能代號]],SIT_FT_2021tmp!D:D,1,FALSE),"")</f>
        <v>L2903</v>
      </c>
      <c r="AY299" s="589">
        <v>44529</v>
      </c>
      <c r="AZ299" s="589">
        <v>44529</v>
      </c>
      <c r="BA299" s="515" t="s">
        <v>3074</v>
      </c>
      <c r="BB299" s="266" t="s">
        <v>3012</v>
      </c>
      <c r="BC299" s="595"/>
      <c r="BD299" s="265" t="str">
        <f t="shared" si="56"/>
        <v>2-3</v>
      </c>
      <c r="BE299" s="265" t="str">
        <f t="shared" si="57"/>
        <v/>
      </c>
      <c r="BF299" s="265" t="str">
        <f t="shared" si="58"/>
        <v/>
      </c>
      <c r="BG299" s="265" t="str">
        <f t="shared" si="59"/>
        <v/>
      </c>
    </row>
    <row r="300" spans="1:59" ht="13.8">
      <c r="C300" s="266" t="s">
        <v>66</v>
      </c>
      <c r="D300" s="364" t="s">
        <v>2480</v>
      </c>
      <c r="E300" s="265" t="s">
        <v>847</v>
      </c>
      <c r="F300" s="252" t="s">
        <v>848</v>
      </c>
      <c r="G300" s="252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44490</v>
      </c>
      <c r="P300" s="273">
        <f>IFERROR(IF(VLOOKUP(功能_33[[#This Row],[功能代號]],討論項目!A:H,8,FALSE)=0,"",VLOOKUP(功能_33[[#This Row],[功能代號]],討論項目!A:H,8,FALSE)),"")</f>
        <v>44490</v>
      </c>
      <c r="Q300" s="265" t="s">
        <v>1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107</v>
      </c>
      <c r="AD300" s="273">
        <v>44531</v>
      </c>
      <c r="AE300" s="273">
        <v>44531</v>
      </c>
      <c r="AF300" s="209">
        <v>44546</v>
      </c>
      <c r="AG300" s="273"/>
      <c r="AH300" s="273"/>
      <c r="AI300" s="323"/>
      <c r="AJ300" s="273">
        <f>IFERROR(IF(VLOOKUP(功能_33[[#This Row],[功能代號]],E:T,11,FALSE)=0,"",VLOOKUP(功能_33[[#This Row],[功能代號]],E:T,11,FALSE)),"")</f>
        <v>44490</v>
      </c>
      <c r="AK300" s="273"/>
      <c r="AL300" s="273"/>
      <c r="AM300" s="266"/>
      <c r="AN300" s="273"/>
      <c r="AO300" s="265" t="s">
        <v>163</v>
      </c>
      <c r="AQ300" s="595" t="s">
        <v>3208</v>
      </c>
      <c r="AR300" s="484" t="str">
        <f t="shared" si="60"/>
        <v>2-9</v>
      </c>
      <c r="AS300" s="486" t="str">
        <f t="shared" si="61"/>
        <v/>
      </c>
      <c r="AT300" s="488" t="str">
        <f t="shared" si="62"/>
        <v/>
      </c>
      <c r="AU300" s="490" t="str">
        <f t="shared" si="63"/>
        <v/>
      </c>
      <c r="AV300" s="492" t="str">
        <f t="shared" si="64"/>
        <v/>
      </c>
      <c r="AW300" s="494" t="str">
        <f t="shared" si="65"/>
        <v/>
      </c>
      <c r="AX300" s="515" t="str">
        <f>IFERROR(VLOOKUP(功能_33[[#This Row],[功能代號]],SIT_FT_2021tmp!D:D,1,FALSE),"")</f>
        <v>L2980</v>
      </c>
      <c r="AY300" s="589">
        <v>44545</v>
      </c>
      <c r="AZ300" s="589">
        <v>44545</v>
      </c>
      <c r="BA300" s="515" t="s">
        <v>3001</v>
      </c>
      <c r="BB300" s="266" t="s">
        <v>3058</v>
      </c>
      <c r="BC300" s="595"/>
      <c r="BD300" s="265" t="str">
        <f t="shared" si="56"/>
        <v>2-9</v>
      </c>
      <c r="BE300" s="265" t="str">
        <f t="shared" si="57"/>
        <v/>
      </c>
      <c r="BF300" s="265" t="str">
        <f t="shared" si="58"/>
        <v/>
      </c>
      <c r="BG300" s="265" t="str">
        <f t="shared" si="59"/>
        <v/>
      </c>
    </row>
    <row r="301" spans="1:59" ht="13.8">
      <c r="C301" s="266" t="s">
        <v>66</v>
      </c>
      <c r="D301" s="326" t="s">
        <v>2491</v>
      </c>
      <c r="E301" s="265" t="s">
        <v>849</v>
      </c>
      <c r="F301" s="266" t="s">
        <v>850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v>44536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168</v>
      </c>
      <c r="AD301" s="273">
        <v>44477</v>
      </c>
      <c r="AE301" s="273">
        <v>44477</v>
      </c>
      <c r="AF301" s="209">
        <v>44546</v>
      </c>
      <c r="AG301" s="273" t="s">
        <v>169</v>
      </c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210</v>
      </c>
      <c r="AP301" s="266" t="s">
        <v>851</v>
      </c>
      <c r="AQ301" s="595" t="s">
        <v>3208</v>
      </c>
      <c r="AR301" s="484" t="str">
        <f t="shared" si="60"/>
        <v>2-9</v>
      </c>
      <c r="AS301" s="486" t="str">
        <f t="shared" si="61"/>
        <v/>
      </c>
      <c r="AT301" s="488" t="str">
        <f t="shared" si="62"/>
        <v/>
      </c>
      <c r="AU301" s="490" t="str">
        <f t="shared" si="63"/>
        <v/>
      </c>
      <c r="AV301" s="492" t="str">
        <f t="shared" si="64"/>
        <v/>
      </c>
      <c r="AW301" s="494" t="str">
        <f t="shared" si="65"/>
        <v/>
      </c>
      <c r="AX301" s="515" t="str">
        <f>IFERROR(VLOOKUP(功能_33[[#This Row],[功能代號]],SIT_FT_2021tmp!D:D,1,FALSE),"")</f>
        <v>L2073</v>
      </c>
      <c r="AY301" s="589">
        <v>44516</v>
      </c>
      <c r="AZ301" s="589">
        <v>44516</v>
      </c>
      <c r="BA301" s="515" t="s">
        <v>3074</v>
      </c>
      <c r="BB301" s="266" t="s">
        <v>3059</v>
      </c>
      <c r="BC301" s="595"/>
      <c r="BD301" s="265" t="str">
        <f t="shared" si="56"/>
        <v>2-9</v>
      </c>
      <c r="BE301" s="265" t="str">
        <f t="shared" si="57"/>
        <v/>
      </c>
      <c r="BF301" s="265" t="str">
        <f t="shared" si="58"/>
        <v/>
      </c>
      <c r="BG301" s="265" t="str">
        <f t="shared" si="59"/>
        <v/>
      </c>
    </row>
    <row r="302" spans="1:59" ht="13.8">
      <c r="C302" s="266" t="s">
        <v>66</v>
      </c>
      <c r="D302" s="326" t="s">
        <v>2491</v>
      </c>
      <c r="E302" s="265" t="s">
        <v>852</v>
      </c>
      <c r="F302" s="266" t="s">
        <v>853</v>
      </c>
      <c r="G302" s="266"/>
      <c r="H302" s="265" t="s">
        <v>166</v>
      </c>
      <c r="I302" s="265" t="s">
        <v>176</v>
      </c>
      <c r="J302" s="212" t="s">
        <v>2843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6</v>
      </c>
      <c r="R302" s="265" t="s">
        <v>145</v>
      </c>
      <c r="W302" s="265"/>
      <c r="Y302" s="265"/>
      <c r="Z302" s="265"/>
      <c r="AA302" s="266" t="str">
        <f>VLOOKUP(功能_33[[#This Row],[User]],SKL放款!A:G,7,FALSE)</f>
        <v>放款服務課</v>
      </c>
      <c r="AB302" s="273">
        <v>44533</v>
      </c>
      <c r="AC302" s="273" t="s">
        <v>107</v>
      </c>
      <c r="AD302" s="273">
        <v>44529</v>
      </c>
      <c r="AE302" s="273">
        <v>44529</v>
      </c>
      <c r="AF302" s="209">
        <v>44546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>
        <v>231</v>
      </c>
      <c r="AP302" s="266" t="s">
        <v>854</v>
      </c>
      <c r="AQ302" s="595" t="s">
        <v>3208</v>
      </c>
      <c r="AR302" s="484" t="str">
        <f t="shared" si="60"/>
        <v>2-9</v>
      </c>
      <c r="AS302" s="486" t="str">
        <f t="shared" si="61"/>
        <v/>
      </c>
      <c r="AT302" s="488" t="str">
        <f t="shared" si="62"/>
        <v/>
      </c>
      <c r="AU302" s="490" t="str">
        <f t="shared" si="63"/>
        <v/>
      </c>
      <c r="AV302" s="492" t="str">
        <f t="shared" si="64"/>
        <v/>
      </c>
      <c r="AW302" s="494" t="str">
        <f t="shared" si="65"/>
        <v/>
      </c>
      <c r="AX302" s="515" t="str">
        <f>IFERROR(VLOOKUP(功能_33[[#This Row],[功能代號]],SIT_FT_2021tmp!D:D,1,FALSE),"")</f>
        <v>L2703</v>
      </c>
      <c r="AY302" s="589">
        <v>44516</v>
      </c>
      <c r="AZ302" s="589">
        <v>44516</v>
      </c>
      <c r="BA302" s="515" t="s">
        <v>3074</v>
      </c>
      <c r="BB302" s="266" t="s">
        <v>3059</v>
      </c>
      <c r="BC302" s="595"/>
      <c r="BD302" s="265" t="str">
        <f t="shared" si="56"/>
        <v>2-9</v>
      </c>
      <c r="BE302" s="265" t="str">
        <f t="shared" si="57"/>
        <v/>
      </c>
      <c r="BF302" s="265" t="str">
        <f t="shared" si="58"/>
        <v/>
      </c>
      <c r="BG302" s="265" t="str">
        <f t="shared" si="59"/>
        <v/>
      </c>
    </row>
    <row r="303" spans="1:59" ht="13.8">
      <c r="C303" s="266" t="s">
        <v>66</v>
      </c>
      <c r="D303" s="266" t="s">
        <v>2479</v>
      </c>
      <c r="E303" s="265" t="s">
        <v>855</v>
      </c>
      <c r="F303" s="266" t="s">
        <v>856</v>
      </c>
      <c r="G303" s="266"/>
      <c r="H303" s="265" t="s">
        <v>166</v>
      </c>
      <c r="I303" s="265" t="s">
        <v>176</v>
      </c>
      <c r="J303" s="212" t="s">
        <v>2754</v>
      </c>
      <c r="K303" s="212"/>
      <c r="L303" s="273">
        <v>44558</v>
      </c>
      <c r="M303" s="273">
        <v>44558</v>
      </c>
      <c r="N303" s="273">
        <v>44494</v>
      </c>
      <c r="O303" s="273">
        <v>44494</v>
      </c>
      <c r="P303" s="273">
        <f>IFERROR(IF(VLOOKUP(功能_33[[#This Row],[功能代號]],討論項目!A:H,8,FALSE)=0,"",VLOOKUP(功能_33[[#This Row],[功能代號]],討論項目!A:H,8,FALSE)),"")</f>
        <v>44494</v>
      </c>
      <c r="Q303" s="265" t="s">
        <v>4</v>
      </c>
      <c r="R303" s="265" t="s">
        <v>16</v>
      </c>
      <c r="S303" s="252" t="s">
        <v>843</v>
      </c>
      <c r="W303" s="265"/>
      <c r="Y303" s="265"/>
      <c r="Z303" s="265"/>
      <c r="AA303" s="266" t="str">
        <f>VLOOKUP(功能_33[[#This Row],[User]],SKL放款!A:G,7,FALSE)</f>
        <v>放款管理課</v>
      </c>
      <c r="AB303" s="273">
        <v>44533</v>
      </c>
      <c r="AC303" s="273" t="s">
        <v>107</v>
      </c>
      <c r="AD303" s="273">
        <v>44525</v>
      </c>
      <c r="AE303" s="273">
        <v>44525</v>
      </c>
      <c r="AF303" s="209">
        <v>44544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44494</v>
      </c>
      <c r="AK303" s="273"/>
      <c r="AL303" s="273"/>
      <c r="AM303" s="266"/>
      <c r="AN303" s="273"/>
      <c r="AO303" s="265" t="s">
        <v>163</v>
      </c>
      <c r="AQ303" s="595" t="s">
        <v>3208</v>
      </c>
      <c r="AR303" s="484" t="str">
        <f t="shared" si="60"/>
        <v>2-4</v>
      </c>
      <c r="AS303" s="486" t="str">
        <f t="shared" si="61"/>
        <v/>
      </c>
      <c r="AT303" s="488" t="str">
        <f t="shared" si="62"/>
        <v/>
      </c>
      <c r="AU303" s="490" t="str">
        <f t="shared" si="63"/>
        <v/>
      </c>
      <c r="AV303" s="492" t="str">
        <f t="shared" si="64"/>
        <v/>
      </c>
      <c r="AW303" s="494" t="str">
        <f t="shared" si="65"/>
        <v/>
      </c>
      <c r="AX303" s="515" t="str">
        <f>IFERROR(VLOOKUP(功能_33[[#This Row],[功能代號]],SIT_FT_2021tmp!D:D,1,FALSE),"")</f>
        <v>L2039</v>
      </c>
      <c r="AY303" s="589">
        <v>44525</v>
      </c>
      <c r="AZ303" s="589">
        <v>44525</v>
      </c>
      <c r="BA303" s="515" t="s">
        <v>3074</v>
      </c>
      <c r="BB303" s="266" t="s">
        <v>3060</v>
      </c>
      <c r="BC303" s="595"/>
      <c r="BD303" s="265" t="str">
        <f t="shared" si="56"/>
        <v>2-4</v>
      </c>
      <c r="BE303" s="265" t="str">
        <f t="shared" si="57"/>
        <v/>
      </c>
      <c r="BF303" s="265" t="str">
        <f t="shared" si="58"/>
        <v/>
      </c>
      <c r="BG303" s="265" t="str">
        <f t="shared" si="59"/>
        <v/>
      </c>
    </row>
    <row r="304" spans="1:59" ht="13.8">
      <c r="A304" s="536"/>
      <c r="B304" s="361"/>
      <c r="C304" s="266" t="s">
        <v>66</v>
      </c>
      <c r="D304" s="266" t="s">
        <v>2479</v>
      </c>
      <c r="E304" s="265" t="s">
        <v>2802</v>
      </c>
      <c r="F304" s="552" t="s">
        <v>2803</v>
      </c>
      <c r="G304" s="266"/>
      <c r="H304" s="265" t="s">
        <v>166</v>
      </c>
      <c r="I304" s="265" t="s">
        <v>176</v>
      </c>
      <c r="J304" s="212" t="s">
        <v>2843</v>
      </c>
      <c r="K304" s="212"/>
      <c r="L304" s="273">
        <v>44564</v>
      </c>
      <c r="M304" s="273">
        <v>44564</v>
      </c>
      <c r="N304" s="273">
        <v>44494</v>
      </c>
      <c r="O304" s="273">
        <v>44517</v>
      </c>
      <c r="P304" s="273">
        <v>44517</v>
      </c>
      <c r="Q304" s="265" t="s">
        <v>4</v>
      </c>
      <c r="R304" s="265" t="s">
        <v>15</v>
      </c>
      <c r="W304" s="265"/>
      <c r="Y304" s="265"/>
      <c r="Z304" s="265"/>
      <c r="AA304" s="266" t="str">
        <f>VLOOKUP(功能_33[[#This Row],[User]],SKL放款!A:G,7,FALSE)</f>
        <v>放款服務課</v>
      </c>
      <c r="AB304" s="273">
        <v>44533</v>
      </c>
      <c r="AC304" s="273" t="s">
        <v>168</v>
      </c>
      <c r="AD304" s="273">
        <v>44517</v>
      </c>
      <c r="AE304" s="273">
        <v>44517</v>
      </c>
      <c r="AF304" s="209">
        <v>44546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44517</v>
      </c>
      <c r="AK304" s="273"/>
      <c r="AL304" s="273"/>
      <c r="AM304" s="266"/>
      <c r="AN304" s="273"/>
      <c r="AO304" s="265" t="s">
        <v>163</v>
      </c>
      <c r="AQ304" s="595" t="s">
        <v>3208</v>
      </c>
      <c r="AR304" s="484" t="str">
        <f t="shared" si="60"/>
        <v>2-4</v>
      </c>
      <c r="AS304" s="486" t="str">
        <f t="shared" si="61"/>
        <v/>
      </c>
      <c r="AT304" s="488" t="str">
        <f t="shared" si="62"/>
        <v/>
      </c>
      <c r="AU304" s="490" t="str">
        <f t="shared" si="63"/>
        <v/>
      </c>
      <c r="AV304" s="492" t="str">
        <f t="shared" si="64"/>
        <v/>
      </c>
      <c r="AW304" s="494" t="str">
        <f t="shared" si="65"/>
        <v/>
      </c>
      <c r="AX304" s="515" t="str">
        <f>IFERROR(VLOOKUP(功能_33[[#This Row],[功能代號]],SIT_FT_2021tmp!D:D,1,FALSE),"")</f>
        <v>L2040</v>
      </c>
      <c r="AY304" s="589">
        <v>44524</v>
      </c>
      <c r="AZ304" s="589">
        <v>44524</v>
      </c>
      <c r="BA304" s="515" t="s">
        <v>3074</v>
      </c>
      <c r="BB304" s="266" t="s">
        <v>3007</v>
      </c>
      <c r="BC304" s="595"/>
      <c r="BD304" s="265" t="str">
        <f t="shared" si="56"/>
        <v>2-4</v>
      </c>
      <c r="BE304" s="265" t="str">
        <f t="shared" si="57"/>
        <v/>
      </c>
      <c r="BF304" s="265" t="str">
        <f t="shared" si="58"/>
        <v/>
      </c>
      <c r="BG304" s="265" t="str">
        <f t="shared" si="59"/>
        <v/>
      </c>
    </row>
    <row r="305" spans="3:59" ht="13.8">
      <c r="C305" s="266" t="s">
        <v>66</v>
      </c>
      <c r="D305" s="266" t="s">
        <v>2479</v>
      </c>
      <c r="E305" s="265" t="s">
        <v>857</v>
      </c>
      <c r="F305" s="266" t="s">
        <v>858</v>
      </c>
      <c r="G305" s="266"/>
      <c r="H305" s="265" t="s">
        <v>166</v>
      </c>
      <c r="I305" s="265" t="s">
        <v>176</v>
      </c>
      <c r="J305" s="212" t="s">
        <v>2754</v>
      </c>
      <c r="K305" s="212"/>
      <c r="L305" s="273">
        <v>44558</v>
      </c>
      <c r="M305" s="273">
        <v>44558</v>
      </c>
      <c r="N305" s="273">
        <v>44494</v>
      </c>
      <c r="O305" s="273">
        <v>44494</v>
      </c>
      <c r="P305" s="273">
        <f>IFERROR(IF(VLOOKUP(功能_33[[#This Row],[功能代號]],討論項目!A:H,8,FALSE)=0,"",VLOOKUP(功能_33[[#This Row],[功能代號]],討論項目!A:H,8,FALSE)),"")</f>
        <v>44494</v>
      </c>
      <c r="Q305" s="265" t="s">
        <v>4</v>
      </c>
      <c r="R305" s="265" t="s">
        <v>16</v>
      </c>
      <c r="S305" s="252" t="s">
        <v>843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44533</v>
      </c>
      <c r="AC305" s="273" t="s">
        <v>107</v>
      </c>
      <c r="AD305" s="273">
        <v>44525</v>
      </c>
      <c r="AE305" s="273">
        <v>44525</v>
      </c>
      <c r="AF305" s="209">
        <v>44544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44494</v>
      </c>
      <c r="AK305" s="273"/>
      <c r="AL305" s="273"/>
      <c r="AM305" s="266"/>
      <c r="AN305" s="273"/>
      <c r="AO305" s="265" t="s">
        <v>163</v>
      </c>
      <c r="AQ305" s="595" t="s">
        <v>3208</v>
      </c>
      <c r="AR305" s="484" t="str">
        <f t="shared" si="60"/>
        <v>2-4</v>
      </c>
      <c r="AS305" s="486" t="str">
        <f t="shared" si="61"/>
        <v/>
      </c>
      <c r="AT305" s="488" t="str">
        <f t="shared" si="62"/>
        <v/>
      </c>
      <c r="AU305" s="490" t="str">
        <f t="shared" si="63"/>
        <v/>
      </c>
      <c r="AV305" s="492" t="str">
        <f t="shared" si="64"/>
        <v/>
      </c>
      <c r="AW305" s="494" t="str">
        <f t="shared" si="65"/>
        <v/>
      </c>
      <c r="AX305" s="515" t="str">
        <f>IFERROR(VLOOKUP(功能_33[[#This Row],[功能代號]],SIT_FT_2021tmp!D:D,1,FALSE),"")</f>
        <v>L2480</v>
      </c>
      <c r="AY305" s="589">
        <v>44525</v>
      </c>
      <c r="AZ305" s="589">
        <v>44525</v>
      </c>
      <c r="BA305" s="515" t="s">
        <v>3074</v>
      </c>
      <c r="BB305" s="266" t="s">
        <v>3060</v>
      </c>
      <c r="BC305" s="595"/>
      <c r="BD305" s="265" t="str">
        <f t="shared" si="56"/>
        <v>2-4</v>
      </c>
      <c r="BE305" s="265" t="str">
        <f t="shared" si="57"/>
        <v/>
      </c>
      <c r="BF305" s="265" t="str">
        <f t="shared" si="58"/>
        <v/>
      </c>
      <c r="BG305" s="265" t="str">
        <f t="shared" si="59"/>
        <v/>
      </c>
    </row>
    <row r="306" spans="3:59" ht="13.8">
      <c r="C306" s="266" t="s">
        <v>69</v>
      </c>
      <c r="D306" s="266" t="s">
        <v>2469</v>
      </c>
      <c r="E306" s="265" t="s">
        <v>859</v>
      </c>
      <c r="F306" s="266" t="s">
        <v>860</v>
      </c>
      <c r="G306" s="266"/>
      <c r="H306" s="265" t="s">
        <v>452</v>
      </c>
      <c r="I306" s="265" t="s">
        <v>452</v>
      </c>
      <c r="J306" s="212" t="s">
        <v>3100</v>
      </c>
      <c r="K306" s="212" t="s">
        <v>3089</v>
      </c>
      <c r="L306" s="273">
        <v>44571</v>
      </c>
      <c r="M306" s="273">
        <v>44579</v>
      </c>
      <c r="N306" s="273">
        <v>44496</v>
      </c>
      <c r="O306" s="273">
        <v>44496</v>
      </c>
      <c r="P306" s="273">
        <v>44537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44537</v>
      </c>
      <c r="AC306" s="273" t="s">
        <v>107</v>
      </c>
      <c r="AD306" s="273">
        <v>44539</v>
      </c>
      <c r="AE306" s="273">
        <v>44539</v>
      </c>
      <c r="AF306" s="209" t="s">
        <v>3103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09">
        <v>44488</v>
      </c>
      <c r="AO306" s="265" t="s">
        <v>2680</v>
      </c>
      <c r="AP306" s="266" t="s">
        <v>2681</v>
      </c>
      <c r="AQ306" s="595" t="s">
        <v>3208</v>
      </c>
      <c r="AR306" s="484" t="str">
        <f t="shared" si="60"/>
        <v>5-4</v>
      </c>
      <c r="AS306" s="486" t="str">
        <f t="shared" si="61"/>
        <v/>
      </c>
      <c r="AT306" s="488" t="str">
        <f t="shared" si="62"/>
        <v/>
      </c>
      <c r="AU306" s="490" t="str">
        <f t="shared" si="63"/>
        <v/>
      </c>
      <c r="AV306" s="492" t="str">
        <f t="shared" si="64"/>
        <v/>
      </c>
      <c r="AW306" s="494" t="str">
        <f t="shared" si="65"/>
        <v/>
      </c>
      <c r="AX306" s="515" t="str">
        <f>IFERROR(VLOOKUP(功能_33[[#This Row],[功能代號]],SIT_FT_2021tmp!D:D,1,FALSE),"")</f>
        <v/>
      </c>
      <c r="AY306" s="589">
        <v>44589</v>
      </c>
      <c r="AZ306" s="589">
        <v>44585</v>
      </c>
      <c r="BA306" s="515" t="s">
        <v>2425</v>
      </c>
      <c r="BB306" s="266" t="s">
        <v>2453</v>
      </c>
      <c r="BC306" s="595"/>
      <c r="BD306" s="266" t="str">
        <f t="shared" si="56"/>
        <v/>
      </c>
      <c r="BE306" s="266" t="str">
        <f t="shared" si="57"/>
        <v/>
      </c>
      <c r="BF306" s="266" t="str">
        <f t="shared" si="58"/>
        <v>5-4</v>
      </c>
      <c r="BG306" s="266" t="str">
        <f t="shared" si="59"/>
        <v/>
      </c>
    </row>
    <row r="307" spans="3:59" ht="13.8">
      <c r="C307" s="266" t="s">
        <v>69</v>
      </c>
      <c r="D307" s="266" t="s">
        <v>2469</v>
      </c>
      <c r="E307" s="265" t="s">
        <v>861</v>
      </c>
      <c r="F307" s="266" t="s">
        <v>862</v>
      </c>
      <c r="G307" s="266"/>
      <c r="H307" s="265" t="s">
        <v>452</v>
      </c>
      <c r="I307" s="265" t="s">
        <v>452</v>
      </c>
      <c r="J307" s="212" t="s">
        <v>2683</v>
      </c>
      <c r="K307" s="212"/>
      <c r="L307" s="273">
        <v>44571</v>
      </c>
      <c r="M307" s="273">
        <v>44571</v>
      </c>
      <c r="N307" s="273">
        <v>44496</v>
      </c>
      <c r="O307" s="273">
        <v>44496</v>
      </c>
      <c r="P307" s="273">
        <v>44496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44496</v>
      </c>
      <c r="AC307" s="273" t="s">
        <v>168</v>
      </c>
      <c r="AD307" s="273">
        <v>44539</v>
      </c>
      <c r="AE307" s="273">
        <v>44539</v>
      </c>
      <c r="AF307" s="209">
        <v>44539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3208</v>
      </c>
      <c r="AR307" s="484" t="str">
        <f t="shared" si="60"/>
        <v>5-4</v>
      </c>
      <c r="AS307" s="486" t="str">
        <f t="shared" si="61"/>
        <v/>
      </c>
      <c r="AT307" s="488" t="str">
        <f t="shared" si="62"/>
        <v/>
      </c>
      <c r="AU307" s="490" t="str">
        <f t="shared" si="63"/>
        <v/>
      </c>
      <c r="AV307" s="492" t="str">
        <f t="shared" si="64"/>
        <v/>
      </c>
      <c r="AW307" s="494" t="str">
        <f t="shared" si="65"/>
        <v/>
      </c>
      <c r="AX307" s="515" t="str">
        <f>IFERROR(VLOOKUP(功能_33[[#This Row],[功能代號]],SIT_FT_2021tmp!D:D,1,FALSE),"")</f>
        <v/>
      </c>
      <c r="AY307" s="589">
        <v>44589</v>
      </c>
      <c r="AZ307" s="589">
        <v>44585</v>
      </c>
      <c r="BA307" s="515" t="s">
        <v>2425</v>
      </c>
      <c r="BB307" s="266" t="s">
        <v>2453</v>
      </c>
      <c r="BC307" s="595"/>
      <c r="BD307" s="266" t="str">
        <f t="shared" si="56"/>
        <v/>
      </c>
      <c r="BE307" s="266" t="str">
        <f t="shared" si="57"/>
        <v/>
      </c>
      <c r="BF307" s="266" t="str">
        <f t="shared" si="58"/>
        <v>5-4</v>
      </c>
      <c r="BG307" s="266" t="str">
        <f t="shared" si="59"/>
        <v/>
      </c>
    </row>
    <row r="308" spans="3:59" ht="13.8">
      <c r="C308" s="266" t="s">
        <v>69</v>
      </c>
      <c r="D308" s="266" t="s">
        <v>2469</v>
      </c>
      <c r="E308" s="265" t="s">
        <v>863</v>
      </c>
      <c r="F308" s="266" t="s">
        <v>864</v>
      </c>
      <c r="G308" s="266"/>
      <c r="H308" s="265" t="s">
        <v>452</v>
      </c>
      <c r="I308" s="265" t="s">
        <v>452</v>
      </c>
      <c r="J308" s="212" t="s">
        <v>2948</v>
      </c>
      <c r="K308" s="212" t="s">
        <v>2994</v>
      </c>
      <c r="L308" s="273">
        <v>44571</v>
      </c>
      <c r="M308" s="273">
        <v>44571</v>
      </c>
      <c r="N308" s="273">
        <v>44496</v>
      </c>
      <c r="O308" s="273">
        <v>44496</v>
      </c>
      <c r="P308" s="273">
        <v>44515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44515</v>
      </c>
      <c r="AC308" s="273" t="s">
        <v>107</v>
      </c>
      <c r="AD308" s="273">
        <v>44539</v>
      </c>
      <c r="AE308" s="273">
        <v>44539</v>
      </c>
      <c r="AF308" s="209" t="s">
        <v>2965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3208</v>
      </c>
      <c r="AR308" s="484" t="str">
        <f t="shared" si="60"/>
        <v>5-4</v>
      </c>
      <c r="AS308" s="486" t="str">
        <f t="shared" si="61"/>
        <v/>
      </c>
      <c r="AT308" s="488" t="str">
        <f t="shared" si="62"/>
        <v/>
      </c>
      <c r="AU308" s="490" t="str">
        <f t="shared" si="63"/>
        <v/>
      </c>
      <c r="AV308" s="492" t="str">
        <f t="shared" si="64"/>
        <v/>
      </c>
      <c r="AW308" s="494" t="str">
        <f t="shared" si="65"/>
        <v/>
      </c>
      <c r="AX308" s="515" t="str">
        <f>IFERROR(VLOOKUP(功能_33[[#This Row],[功能代號]],SIT_FT_2021tmp!D:D,1,FALSE),"")</f>
        <v/>
      </c>
      <c r="AY308" s="589">
        <v>44589</v>
      </c>
      <c r="AZ308" s="589">
        <v>44585</v>
      </c>
      <c r="BA308" s="515" t="s">
        <v>2425</v>
      </c>
      <c r="BB308" s="266" t="s">
        <v>2453</v>
      </c>
      <c r="BC308" s="595"/>
      <c r="BD308" s="266" t="str">
        <f t="shared" si="56"/>
        <v/>
      </c>
      <c r="BE308" s="266" t="str">
        <f t="shared" si="57"/>
        <v/>
      </c>
      <c r="BF308" s="266" t="str">
        <f t="shared" si="58"/>
        <v>5-4</v>
      </c>
      <c r="BG308" s="266" t="str">
        <f t="shared" si="59"/>
        <v/>
      </c>
    </row>
    <row r="309" spans="3:59" ht="13.8">
      <c r="C309" s="266" t="s">
        <v>69</v>
      </c>
      <c r="D309" s="266" t="s">
        <v>2469</v>
      </c>
      <c r="E309" s="265" t="s">
        <v>865</v>
      </c>
      <c r="F309" s="266" t="s">
        <v>866</v>
      </c>
      <c r="G309" s="266"/>
      <c r="H309" s="265" t="s">
        <v>452</v>
      </c>
      <c r="I309" s="265" t="s">
        <v>452</v>
      </c>
      <c r="J309" s="212" t="s">
        <v>3088</v>
      </c>
      <c r="K309" s="212" t="s">
        <v>3089</v>
      </c>
      <c r="L309" s="273">
        <v>44571</v>
      </c>
      <c r="M309" s="273">
        <v>44578</v>
      </c>
      <c r="N309" s="273">
        <v>44496</v>
      </c>
      <c r="O309" s="273">
        <v>44496</v>
      </c>
      <c r="P309" s="273">
        <v>44503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44503</v>
      </c>
      <c r="AC309" s="273" t="s">
        <v>107</v>
      </c>
      <c r="AD309" s="273">
        <v>44539</v>
      </c>
      <c r="AE309" s="273">
        <v>44539</v>
      </c>
      <c r="AF309" s="209" t="s">
        <v>3103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3208</v>
      </c>
      <c r="AR309" s="484" t="str">
        <f t="shared" si="60"/>
        <v>5-4</v>
      </c>
      <c r="AS309" s="486" t="str">
        <f t="shared" si="61"/>
        <v/>
      </c>
      <c r="AT309" s="488" t="str">
        <f t="shared" si="62"/>
        <v/>
      </c>
      <c r="AU309" s="490" t="str">
        <f t="shared" si="63"/>
        <v/>
      </c>
      <c r="AV309" s="492" t="str">
        <f t="shared" si="64"/>
        <v/>
      </c>
      <c r="AW309" s="494" t="str">
        <f t="shared" si="65"/>
        <v/>
      </c>
      <c r="AX309" s="515" t="str">
        <f>IFERROR(VLOOKUP(功能_33[[#This Row],[功能代號]],SIT_FT_2021tmp!D:D,1,FALSE),"")</f>
        <v/>
      </c>
      <c r="AY309" s="589">
        <v>44589</v>
      </c>
      <c r="AZ309" s="589">
        <v>44585</v>
      </c>
      <c r="BA309" s="515" t="s">
        <v>2425</v>
      </c>
      <c r="BB309" s="266" t="s">
        <v>2453</v>
      </c>
      <c r="BC309" s="595"/>
      <c r="BD309" s="266" t="str">
        <f t="shared" si="56"/>
        <v/>
      </c>
      <c r="BE309" s="266" t="str">
        <f t="shared" si="57"/>
        <v/>
      </c>
      <c r="BF309" s="266" t="str">
        <f t="shared" si="58"/>
        <v>5-4</v>
      </c>
      <c r="BG309" s="266" t="str">
        <f t="shared" si="59"/>
        <v/>
      </c>
    </row>
    <row r="310" spans="3:59" ht="13.8">
      <c r="C310" s="266" t="s">
        <v>69</v>
      </c>
      <c r="D310" s="266" t="s">
        <v>2469</v>
      </c>
      <c r="E310" s="265" t="s">
        <v>867</v>
      </c>
      <c r="F310" s="266" t="s">
        <v>868</v>
      </c>
      <c r="G310" s="266"/>
      <c r="H310" s="265" t="s">
        <v>452</v>
      </c>
      <c r="I310" s="265" t="s">
        <v>452</v>
      </c>
      <c r="J310" s="212" t="s">
        <v>2948</v>
      </c>
      <c r="K310" s="212" t="s">
        <v>2994</v>
      </c>
      <c r="L310" s="273">
        <v>44571</v>
      </c>
      <c r="M310" s="273">
        <v>44573</v>
      </c>
      <c r="N310" s="273">
        <v>44496</v>
      </c>
      <c r="O310" s="273">
        <v>44496</v>
      </c>
      <c r="P310" s="273">
        <v>44501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44501</v>
      </c>
      <c r="AC310" s="273" t="s">
        <v>107</v>
      </c>
      <c r="AD310" s="273">
        <v>44539</v>
      </c>
      <c r="AE310" s="273">
        <v>44539</v>
      </c>
      <c r="AF310" s="209" t="s">
        <v>2965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3208</v>
      </c>
      <c r="AR310" s="484" t="str">
        <f t="shared" si="60"/>
        <v>5-4</v>
      </c>
      <c r="AS310" s="486" t="str">
        <f t="shared" si="61"/>
        <v/>
      </c>
      <c r="AT310" s="488" t="str">
        <f t="shared" si="62"/>
        <v/>
      </c>
      <c r="AU310" s="490" t="str">
        <f t="shared" si="63"/>
        <v/>
      </c>
      <c r="AV310" s="492" t="str">
        <f t="shared" si="64"/>
        <v/>
      </c>
      <c r="AW310" s="494" t="str">
        <f t="shared" si="65"/>
        <v/>
      </c>
      <c r="AX310" s="515" t="str">
        <f>IFERROR(VLOOKUP(功能_33[[#This Row],[功能代號]],SIT_FT_2021tmp!D:D,1,FALSE),"")</f>
        <v/>
      </c>
      <c r="AY310" s="589">
        <v>44589</v>
      </c>
      <c r="AZ310" s="589">
        <v>44585</v>
      </c>
      <c r="BA310" s="515" t="s">
        <v>2425</v>
      </c>
      <c r="BB310" s="266" t="s">
        <v>2453</v>
      </c>
      <c r="BC310" s="595"/>
      <c r="BD310" s="266" t="str">
        <f t="shared" si="56"/>
        <v/>
      </c>
      <c r="BE310" s="266" t="str">
        <f t="shared" si="57"/>
        <v/>
      </c>
      <c r="BF310" s="266" t="str">
        <f t="shared" si="58"/>
        <v>5-4</v>
      </c>
      <c r="BG310" s="266" t="str">
        <f t="shared" si="59"/>
        <v/>
      </c>
    </row>
    <row r="311" spans="3:59" ht="13.8">
      <c r="C311" s="266" t="s">
        <v>69</v>
      </c>
      <c r="D311" s="266" t="s">
        <v>2469</v>
      </c>
      <c r="E311" s="265" t="s">
        <v>869</v>
      </c>
      <c r="F311" s="266" t="s">
        <v>870</v>
      </c>
      <c r="G311" s="266"/>
      <c r="H311" s="265" t="s">
        <v>452</v>
      </c>
      <c r="I311" s="265" t="s">
        <v>452</v>
      </c>
      <c r="J311" s="212" t="s">
        <v>3088</v>
      </c>
      <c r="K311" s="212" t="s">
        <v>3089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44503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44503</v>
      </c>
      <c r="AC311" s="273" t="s">
        <v>107</v>
      </c>
      <c r="AD311" s="273">
        <v>44539</v>
      </c>
      <c r="AE311" s="273">
        <v>44539</v>
      </c>
      <c r="AF311" s="209" t="s">
        <v>3103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3208</v>
      </c>
      <c r="AR311" s="484" t="str">
        <f t="shared" si="60"/>
        <v>5-4</v>
      </c>
      <c r="AS311" s="486" t="str">
        <f t="shared" si="61"/>
        <v/>
      </c>
      <c r="AT311" s="488" t="str">
        <f t="shared" si="62"/>
        <v/>
      </c>
      <c r="AU311" s="490" t="str">
        <f t="shared" si="63"/>
        <v/>
      </c>
      <c r="AV311" s="492" t="str">
        <f t="shared" si="64"/>
        <v/>
      </c>
      <c r="AW311" s="494" t="str">
        <f t="shared" si="65"/>
        <v/>
      </c>
      <c r="AX311" s="515" t="str">
        <f>IFERROR(VLOOKUP(功能_33[[#This Row],[功能代號]],SIT_FT_2021tmp!D:D,1,FALSE),"")</f>
        <v/>
      </c>
      <c r="AY311" s="589">
        <v>44589</v>
      </c>
      <c r="AZ311" s="589">
        <v>44585</v>
      </c>
      <c r="BA311" s="515" t="s">
        <v>2425</v>
      </c>
      <c r="BB311" s="266" t="s">
        <v>2453</v>
      </c>
      <c r="BC311" s="595"/>
      <c r="BD311" s="266" t="str">
        <f t="shared" si="56"/>
        <v/>
      </c>
      <c r="BE311" s="266" t="str">
        <f t="shared" si="57"/>
        <v/>
      </c>
      <c r="BF311" s="266" t="str">
        <f t="shared" si="58"/>
        <v>5-4</v>
      </c>
      <c r="BG311" s="266" t="str">
        <f t="shared" si="59"/>
        <v/>
      </c>
    </row>
    <row r="312" spans="3:59" ht="13.8">
      <c r="C312" s="266" t="s">
        <v>69</v>
      </c>
      <c r="D312" s="266" t="s">
        <v>2469</v>
      </c>
      <c r="E312" s="265" t="s">
        <v>871</v>
      </c>
      <c r="F312" s="266" t="s">
        <v>872</v>
      </c>
      <c r="G312" s="266"/>
      <c r="H312" s="265" t="s">
        <v>452</v>
      </c>
      <c r="I312" s="265" t="s">
        <v>452</v>
      </c>
      <c r="J312" s="212" t="s">
        <v>2948</v>
      </c>
      <c r="K312" s="212" t="s">
        <v>2994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44516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44516</v>
      </c>
      <c r="AC312" s="273" t="s">
        <v>107</v>
      </c>
      <c r="AD312" s="273">
        <v>44539</v>
      </c>
      <c r="AE312" s="273">
        <v>44539</v>
      </c>
      <c r="AF312" s="209" t="s">
        <v>2965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3208</v>
      </c>
      <c r="AR312" s="484" t="str">
        <f t="shared" si="60"/>
        <v>5-4</v>
      </c>
      <c r="AS312" s="486" t="str">
        <f t="shared" si="61"/>
        <v/>
      </c>
      <c r="AT312" s="488" t="str">
        <f t="shared" si="62"/>
        <v/>
      </c>
      <c r="AU312" s="490" t="str">
        <f t="shared" si="63"/>
        <v/>
      </c>
      <c r="AV312" s="492" t="str">
        <f t="shared" si="64"/>
        <v/>
      </c>
      <c r="AW312" s="494" t="str">
        <f t="shared" si="65"/>
        <v/>
      </c>
      <c r="AX312" s="515" t="str">
        <f>IFERROR(VLOOKUP(功能_33[[#This Row],[功能代號]],SIT_FT_2021tmp!D:D,1,FALSE),"")</f>
        <v/>
      </c>
      <c r="AY312" s="589">
        <v>44589</v>
      </c>
      <c r="AZ312" s="589">
        <v>44585</v>
      </c>
      <c r="BA312" s="515" t="s">
        <v>2425</v>
      </c>
      <c r="BB312" s="266" t="s">
        <v>2453</v>
      </c>
      <c r="BC312" s="595"/>
      <c r="BD312" s="266" t="str">
        <f t="shared" si="56"/>
        <v/>
      </c>
      <c r="BE312" s="266" t="str">
        <f t="shared" si="57"/>
        <v/>
      </c>
      <c r="BF312" s="266" t="str">
        <f t="shared" si="58"/>
        <v>5-4</v>
      </c>
      <c r="BG312" s="266" t="str">
        <f t="shared" si="59"/>
        <v/>
      </c>
    </row>
    <row r="313" spans="3:59" ht="13.8">
      <c r="C313" s="266" t="s">
        <v>69</v>
      </c>
      <c r="D313" s="266" t="s">
        <v>2469</v>
      </c>
      <c r="E313" s="265" t="s">
        <v>873</v>
      </c>
      <c r="F313" s="266" t="s">
        <v>874</v>
      </c>
      <c r="G313" s="266"/>
      <c r="H313" s="265" t="s">
        <v>452</v>
      </c>
      <c r="I313" s="265" t="s">
        <v>452</v>
      </c>
      <c r="J313" s="212" t="s">
        <v>3088</v>
      </c>
      <c r="K313" s="212" t="s">
        <v>3089</v>
      </c>
      <c r="L313" s="273">
        <v>44571</v>
      </c>
      <c r="M313" s="273">
        <v>44578</v>
      </c>
      <c r="N313" s="273">
        <v>44496</v>
      </c>
      <c r="O313" s="273">
        <v>44496</v>
      </c>
      <c r="P313" s="273">
        <v>44517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44517</v>
      </c>
      <c r="AC313" s="273" t="s">
        <v>107</v>
      </c>
      <c r="AD313" s="273">
        <v>44539</v>
      </c>
      <c r="AE313" s="273">
        <v>44539</v>
      </c>
      <c r="AF313" s="209" t="s">
        <v>3104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3208</v>
      </c>
      <c r="AR313" s="484" t="str">
        <f t="shared" si="60"/>
        <v>5-4</v>
      </c>
      <c r="AS313" s="486" t="str">
        <f t="shared" si="61"/>
        <v/>
      </c>
      <c r="AT313" s="488" t="str">
        <f t="shared" si="62"/>
        <v/>
      </c>
      <c r="AU313" s="490" t="str">
        <f t="shared" si="63"/>
        <v/>
      </c>
      <c r="AV313" s="492" t="str">
        <f t="shared" si="64"/>
        <v/>
      </c>
      <c r="AW313" s="494" t="str">
        <f t="shared" si="65"/>
        <v/>
      </c>
      <c r="AX313" s="515" t="str">
        <f>IFERROR(VLOOKUP(功能_33[[#This Row],[功能代號]],SIT_FT_2021tmp!D:D,1,FALSE),"")</f>
        <v/>
      </c>
      <c r="AY313" s="589">
        <v>44589</v>
      </c>
      <c r="AZ313" s="589">
        <v>44585</v>
      </c>
      <c r="BA313" s="515" t="s">
        <v>2425</v>
      </c>
      <c r="BB313" s="266" t="s">
        <v>2453</v>
      </c>
      <c r="BC313" s="595"/>
      <c r="BD313" s="266" t="str">
        <f t="shared" si="56"/>
        <v/>
      </c>
      <c r="BE313" s="266" t="str">
        <f t="shared" si="57"/>
        <v/>
      </c>
      <c r="BF313" s="266" t="str">
        <f t="shared" si="58"/>
        <v>5-4</v>
      </c>
      <c r="BG313" s="266" t="str">
        <f t="shared" si="59"/>
        <v/>
      </c>
    </row>
    <row r="314" spans="3:59" ht="13.8">
      <c r="C314" s="266" t="s">
        <v>69</v>
      </c>
      <c r="D314" s="266" t="s">
        <v>2469</v>
      </c>
      <c r="E314" s="265" t="s">
        <v>875</v>
      </c>
      <c r="F314" s="266" t="s">
        <v>876</v>
      </c>
      <c r="G314" s="266"/>
      <c r="H314" s="265" t="s">
        <v>452</v>
      </c>
      <c r="I314" s="265" t="s">
        <v>452</v>
      </c>
      <c r="J314" s="212" t="s">
        <v>2948</v>
      </c>
      <c r="K314" s="212" t="s">
        <v>2994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44501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44501</v>
      </c>
      <c r="AC314" s="273" t="s">
        <v>107</v>
      </c>
      <c r="AD314" s="273">
        <v>44539</v>
      </c>
      <c r="AE314" s="273">
        <v>44539</v>
      </c>
      <c r="AF314" s="209" t="s">
        <v>2965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3208</v>
      </c>
      <c r="AR314" s="484" t="str">
        <f t="shared" si="60"/>
        <v>5-4</v>
      </c>
      <c r="AS314" s="486" t="str">
        <f t="shared" si="61"/>
        <v/>
      </c>
      <c r="AT314" s="488" t="str">
        <f t="shared" si="62"/>
        <v/>
      </c>
      <c r="AU314" s="490" t="str">
        <f t="shared" si="63"/>
        <v/>
      </c>
      <c r="AV314" s="492" t="str">
        <f t="shared" si="64"/>
        <v/>
      </c>
      <c r="AW314" s="494" t="str">
        <f t="shared" si="65"/>
        <v/>
      </c>
      <c r="AX314" s="515" t="str">
        <f>IFERROR(VLOOKUP(功能_33[[#This Row],[功能代號]],SIT_FT_2021tmp!D:D,1,FALSE),"")</f>
        <v/>
      </c>
      <c r="AY314" s="589">
        <v>44589</v>
      </c>
      <c r="AZ314" s="589">
        <v>44585</v>
      </c>
      <c r="BA314" s="515" t="s">
        <v>2425</v>
      </c>
      <c r="BB314" s="266" t="s">
        <v>2453</v>
      </c>
      <c r="BC314" s="595"/>
      <c r="BD314" s="266" t="str">
        <f t="shared" si="56"/>
        <v/>
      </c>
      <c r="BE314" s="266" t="str">
        <f t="shared" si="57"/>
        <v/>
      </c>
      <c r="BF314" s="266" t="str">
        <f t="shared" si="58"/>
        <v>5-4</v>
      </c>
      <c r="BG314" s="266" t="str">
        <f t="shared" si="59"/>
        <v/>
      </c>
    </row>
    <row r="315" spans="3:59" ht="13.8">
      <c r="C315" s="266" t="s">
        <v>69</v>
      </c>
      <c r="D315" s="266" t="s">
        <v>2469</v>
      </c>
      <c r="E315" s="265" t="s">
        <v>877</v>
      </c>
      <c r="F315" s="266" t="s">
        <v>878</v>
      </c>
      <c r="G315" s="266"/>
      <c r="H315" s="265" t="s">
        <v>452</v>
      </c>
      <c r="I315" s="265" t="s">
        <v>452</v>
      </c>
      <c r="J315" s="212" t="s">
        <v>3088</v>
      </c>
      <c r="K315" s="212" t="s">
        <v>3089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44524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44524</v>
      </c>
      <c r="AC315" s="273" t="s">
        <v>107</v>
      </c>
      <c r="AD315" s="273">
        <v>44539</v>
      </c>
      <c r="AE315" s="273">
        <v>44539</v>
      </c>
      <c r="AF315" s="209" t="s">
        <v>3104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3208</v>
      </c>
      <c r="AR315" s="484" t="str">
        <f t="shared" si="60"/>
        <v>5-4</v>
      </c>
      <c r="AS315" s="486" t="str">
        <f t="shared" si="61"/>
        <v/>
      </c>
      <c r="AT315" s="488" t="str">
        <f t="shared" si="62"/>
        <v/>
      </c>
      <c r="AU315" s="490" t="str">
        <f t="shared" si="63"/>
        <v/>
      </c>
      <c r="AV315" s="492" t="str">
        <f t="shared" si="64"/>
        <v/>
      </c>
      <c r="AW315" s="494" t="str">
        <f t="shared" si="65"/>
        <v/>
      </c>
      <c r="AX315" s="515" t="str">
        <f>IFERROR(VLOOKUP(功能_33[[#This Row],[功能代號]],SIT_FT_2021tmp!D:D,1,FALSE),"")</f>
        <v/>
      </c>
      <c r="AY315" s="589">
        <v>44589</v>
      </c>
      <c r="AZ315" s="589">
        <v>44585</v>
      </c>
      <c r="BA315" s="515" t="s">
        <v>2425</v>
      </c>
      <c r="BB315" s="266" t="s">
        <v>2453</v>
      </c>
      <c r="BC315" s="595"/>
      <c r="BD315" s="266" t="str">
        <f t="shared" si="56"/>
        <v/>
      </c>
      <c r="BE315" s="266" t="str">
        <f t="shared" si="57"/>
        <v/>
      </c>
      <c r="BF315" s="266" t="str">
        <f t="shared" si="58"/>
        <v>5-4</v>
      </c>
      <c r="BG315" s="266" t="str">
        <f t="shared" si="59"/>
        <v/>
      </c>
    </row>
    <row r="316" spans="3:59" ht="13.8">
      <c r="C316" s="266" t="s">
        <v>69</v>
      </c>
      <c r="D316" s="266" t="s">
        <v>2469</v>
      </c>
      <c r="E316" s="265" t="s">
        <v>879</v>
      </c>
      <c r="F316" s="266" t="s">
        <v>880</v>
      </c>
      <c r="G316" s="266"/>
      <c r="H316" s="265" t="s">
        <v>452</v>
      </c>
      <c r="I316" s="265" t="s">
        <v>452</v>
      </c>
      <c r="J316" s="212" t="s">
        <v>2948</v>
      </c>
      <c r="K316" s="212" t="s">
        <v>2994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44501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44501</v>
      </c>
      <c r="AC316" s="273" t="s">
        <v>107</v>
      </c>
      <c r="AD316" s="273">
        <v>44539</v>
      </c>
      <c r="AE316" s="273">
        <v>44539</v>
      </c>
      <c r="AF316" s="209" t="s">
        <v>2965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3208</v>
      </c>
      <c r="AR316" s="484" t="str">
        <f t="shared" si="60"/>
        <v>5-4</v>
      </c>
      <c r="AS316" s="486" t="str">
        <f t="shared" si="61"/>
        <v/>
      </c>
      <c r="AT316" s="488" t="str">
        <f t="shared" si="62"/>
        <v/>
      </c>
      <c r="AU316" s="490" t="str">
        <f t="shared" si="63"/>
        <v/>
      </c>
      <c r="AV316" s="492" t="str">
        <f t="shared" si="64"/>
        <v/>
      </c>
      <c r="AW316" s="494" t="str">
        <f t="shared" si="65"/>
        <v/>
      </c>
      <c r="AX316" s="515" t="str">
        <f>IFERROR(VLOOKUP(功能_33[[#This Row],[功能代號]],SIT_FT_2021tmp!D:D,1,FALSE),"")</f>
        <v/>
      </c>
      <c r="AY316" s="589">
        <v>44589</v>
      </c>
      <c r="AZ316" s="589">
        <v>44585</v>
      </c>
      <c r="BA316" s="515" t="s">
        <v>2425</v>
      </c>
      <c r="BB316" s="266" t="s">
        <v>2453</v>
      </c>
      <c r="BC316" s="595"/>
      <c r="BD316" s="266" t="str">
        <f t="shared" si="56"/>
        <v/>
      </c>
      <c r="BE316" s="266" t="str">
        <f t="shared" si="57"/>
        <v/>
      </c>
      <c r="BF316" s="266" t="str">
        <f t="shared" si="58"/>
        <v>5-4</v>
      </c>
      <c r="BG316" s="266" t="str">
        <f t="shared" si="59"/>
        <v/>
      </c>
    </row>
    <row r="317" spans="3:59" ht="13.8">
      <c r="C317" s="266" t="s">
        <v>69</v>
      </c>
      <c r="D317" s="266" t="s">
        <v>2469</v>
      </c>
      <c r="E317" s="265" t="s">
        <v>881</v>
      </c>
      <c r="F317" s="266" t="s">
        <v>882</v>
      </c>
      <c r="G317" s="266"/>
      <c r="H317" s="265" t="s">
        <v>452</v>
      </c>
      <c r="I317" s="265" t="s">
        <v>452</v>
      </c>
      <c r="J317" s="212" t="s">
        <v>3088</v>
      </c>
      <c r="K317" s="212" t="s">
        <v>3089</v>
      </c>
      <c r="L317" s="273">
        <v>44578</v>
      </c>
      <c r="M317" s="273">
        <v>44578</v>
      </c>
      <c r="N317" s="273">
        <v>44497</v>
      </c>
      <c r="O317" s="273">
        <v>44496</v>
      </c>
      <c r="P317" s="273">
        <v>44515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44515</v>
      </c>
      <c r="AC317" s="273" t="s">
        <v>107</v>
      </c>
      <c r="AD317" s="273">
        <v>44539</v>
      </c>
      <c r="AE317" s="273">
        <v>44539</v>
      </c>
      <c r="AF317" s="209" t="s">
        <v>3103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3208</v>
      </c>
      <c r="AR317" s="484" t="str">
        <f t="shared" si="60"/>
        <v>5-4</v>
      </c>
      <c r="AS317" s="486" t="str">
        <f t="shared" si="61"/>
        <v/>
      </c>
      <c r="AT317" s="488" t="str">
        <f t="shared" si="62"/>
        <v/>
      </c>
      <c r="AU317" s="490" t="str">
        <f t="shared" si="63"/>
        <v/>
      </c>
      <c r="AV317" s="492" t="str">
        <f t="shared" si="64"/>
        <v/>
      </c>
      <c r="AW317" s="494" t="str">
        <f t="shared" si="65"/>
        <v/>
      </c>
      <c r="AX317" s="515" t="str">
        <f>IFERROR(VLOOKUP(功能_33[[#This Row],[功能代號]],SIT_FT_2021tmp!D:D,1,FALSE),"")</f>
        <v/>
      </c>
      <c r="AY317" s="589">
        <v>44589</v>
      </c>
      <c r="AZ317" s="589">
        <v>44585</v>
      </c>
      <c r="BA317" s="515" t="s">
        <v>2425</v>
      </c>
      <c r="BB317" s="266" t="s">
        <v>2453</v>
      </c>
      <c r="BC317" s="595"/>
      <c r="BD317" s="266" t="str">
        <f t="shared" si="56"/>
        <v/>
      </c>
      <c r="BE317" s="266" t="str">
        <f t="shared" si="57"/>
        <v/>
      </c>
      <c r="BF317" s="266" t="str">
        <f t="shared" si="58"/>
        <v>5-4</v>
      </c>
      <c r="BG317" s="266" t="str">
        <f t="shared" si="59"/>
        <v/>
      </c>
    </row>
    <row r="318" spans="3:59" ht="13.8">
      <c r="C318" s="266" t="s">
        <v>69</v>
      </c>
      <c r="D318" s="266" t="s">
        <v>2469</v>
      </c>
      <c r="E318" s="265" t="s">
        <v>883</v>
      </c>
      <c r="F318" s="266" t="s">
        <v>884</v>
      </c>
      <c r="G318" s="266"/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44503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44503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3208</v>
      </c>
      <c r="AR318" s="484" t="str">
        <f t="shared" si="60"/>
        <v>5-4</v>
      </c>
      <c r="AS318" s="486" t="str">
        <f t="shared" si="61"/>
        <v/>
      </c>
      <c r="AT318" s="488" t="str">
        <f t="shared" si="62"/>
        <v/>
      </c>
      <c r="AU318" s="490" t="str">
        <f t="shared" si="63"/>
        <v/>
      </c>
      <c r="AV318" s="492" t="str">
        <f t="shared" si="64"/>
        <v/>
      </c>
      <c r="AW318" s="494" t="str">
        <f t="shared" si="65"/>
        <v/>
      </c>
      <c r="AX318" s="515" t="str">
        <f>IFERROR(VLOOKUP(功能_33[[#This Row],[功能代號]],SIT_FT_2021tmp!D:D,1,FALSE),"")</f>
        <v/>
      </c>
      <c r="AY318" s="589">
        <v>44589</v>
      </c>
      <c r="AZ318" s="589">
        <v>44585</v>
      </c>
      <c r="BA318" s="515" t="s">
        <v>2425</v>
      </c>
      <c r="BB318" s="266" t="s">
        <v>2453</v>
      </c>
      <c r="BC318" s="595"/>
      <c r="BD318" s="266" t="str">
        <f t="shared" si="56"/>
        <v/>
      </c>
      <c r="BE318" s="266" t="str">
        <f t="shared" si="57"/>
        <v/>
      </c>
      <c r="BF318" s="266" t="str">
        <f t="shared" si="58"/>
        <v>5-4</v>
      </c>
      <c r="BG318" s="266" t="str">
        <f t="shared" si="59"/>
        <v/>
      </c>
    </row>
    <row r="319" spans="3:59" ht="13.8">
      <c r="C319" s="266" t="s">
        <v>69</v>
      </c>
      <c r="D319" s="266" t="s">
        <v>2469</v>
      </c>
      <c r="E319" s="265" t="s">
        <v>885</v>
      </c>
      <c r="F319" s="266" t="s">
        <v>886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44515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44515</v>
      </c>
      <c r="AC319" s="273" t="s">
        <v>107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3208</v>
      </c>
      <c r="AR319" s="484" t="str">
        <f t="shared" si="60"/>
        <v>5-4</v>
      </c>
      <c r="AS319" s="486" t="str">
        <f t="shared" si="61"/>
        <v/>
      </c>
      <c r="AT319" s="488" t="str">
        <f t="shared" si="62"/>
        <v/>
      </c>
      <c r="AU319" s="490" t="str">
        <f t="shared" si="63"/>
        <v/>
      </c>
      <c r="AV319" s="492" t="str">
        <f t="shared" si="64"/>
        <v/>
      </c>
      <c r="AW319" s="494" t="str">
        <f t="shared" si="65"/>
        <v/>
      </c>
      <c r="AX319" s="515" t="str">
        <f>IFERROR(VLOOKUP(功能_33[[#This Row],[功能代號]],SIT_FT_2021tmp!D:D,1,FALSE),"")</f>
        <v/>
      </c>
      <c r="AY319" s="589">
        <v>44589</v>
      </c>
      <c r="AZ319" s="589">
        <v>44585</v>
      </c>
      <c r="BA319" s="515" t="s">
        <v>2425</v>
      </c>
      <c r="BB319" s="266" t="s">
        <v>2453</v>
      </c>
      <c r="BC319" s="595"/>
      <c r="BD319" s="266" t="str">
        <f t="shared" si="56"/>
        <v/>
      </c>
      <c r="BE319" s="266" t="str">
        <f t="shared" si="57"/>
        <v/>
      </c>
      <c r="BF319" s="266" t="str">
        <f t="shared" si="58"/>
        <v>5-4</v>
      </c>
      <c r="BG319" s="266" t="str">
        <f t="shared" si="59"/>
        <v/>
      </c>
    </row>
    <row r="320" spans="3:59" ht="13.8">
      <c r="C320" s="266" t="s">
        <v>69</v>
      </c>
      <c r="D320" s="266" t="s">
        <v>2469</v>
      </c>
      <c r="E320" s="265" t="s">
        <v>888</v>
      </c>
      <c r="F320" s="266" t="s">
        <v>889</v>
      </c>
      <c r="G320" s="266" t="s">
        <v>887</v>
      </c>
      <c r="H320" s="265" t="s">
        <v>452</v>
      </c>
      <c r="I320" s="265" t="s">
        <v>452</v>
      </c>
      <c r="J320" s="212" t="s">
        <v>2683</v>
      </c>
      <c r="K320" s="212"/>
      <c r="L320" s="273">
        <v>44578</v>
      </c>
      <c r="M320" s="273">
        <v>44578</v>
      </c>
      <c r="N320" s="273">
        <v>44497</v>
      </c>
      <c r="O320" s="273">
        <v>44496</v>
      </c>
      <c r="P320" s="273">
        <v>44503</v>
      </c>
      <c r="Q320" s="265" t="s">
        <v>1</v>
      </c>
      <c r="R320" s="265" t="s">
        <v>8</v>
      </c>
      <c r="S320" s="252" t="s">
        <v>2584</v>
      </c>
      <c r="W320" s="265"/>
      <c r="Y320" s="265"/>
      <c r="Z320" s="265"/>
      <c r="AA320" s="266" t="str">
        <f>VLOOKUP(功能_33[[#This Row],[User]],SKL放款!A:G,7,FALSE)</f>
        <v>放款管理課</v>
      </c>
      <c r="AB320" s="273">
        <v>44503</v>
      </c>
      <c r="AC320" s="273" t="s">
        <v>2394</v>
      </c>
      <c r="AD320" s="273">
        <v>44539</v>
      </c>
      <c r="AE320" s="273">
        <v>44539</v>
      </c>
      <c r="AF320" s="209">
        <v>44539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44496</v>
      </c>
      <c r="AK320" s="273"/>
      <c r="AL320" s="273"/>
      <c r="AM320" s="266"/>
      <c r="AN320" s="273"/>
      <c r="AO320" s="265" t="s">
        <v>2680</v>
      </c>
      <c r="AP320" s="266" t="s">
        <v>2681</v>
      </c>
      <c r="AQ320" s="595" t="s">
        <v>3208</v>
      </c>
      <c r="AR320" s="484" t="str">
        <f t="shared" si="60"/>
        <v>5-4</v>
      </c>
      <c r="AS320" s="486" t="str">
        <f t="shared" si="61"/>
        <v/>
      </c>
      <c r="AT320" s="488" t="str">
        <f t="shared" si="62"/>
        <v/>
      </c>
      <c r="AU320" s="490" t="str">
        <f t="shared" si="63"/>
        <v/>
      </c>
      <c r="AV320" s="492" t="str">
        <f t="shared" si="64"/>
        <v/>
      </c>
      <c r="AW320" s="494" t="str">
        <f t="shared" si="65"/>
        <v/>
      </c>
      <c r="AX320" s="515" t="str">
        <f>IFERROR(VLOOKUP(功能_33[[#This Row],[功能代號]],SIT_FT_2021tmp!D:D,1,FALSE),"")</f>
        <v/>
      </c>
      <c r="AY320" s="589">
        <v>44589</v>
      </c>
      <c r="AZ320" s="589">
        <v>44585</v>
      </c>
      <c r="BA320" s="515" t="s">
        <v>2425</v>
      </c>
      <c r="BB320" s="266" t="s">
        <v>2453</v>
      </c>
      <c r="BC320" s="595"/>
      <c r="BD320" s="266" t="str">
        <f t="shared" si="56"/>
        <v/>
      </c>
      <c r="BE320" s="266" t="str">
        <f t="shared" si="57"/>
        <v/>
      </c>
      <c r="BF320" s="266" t="str">
        <f t="shared" si="58"/>
        <v>5-4</v>
      </c>
      <c r="BG320" s="266" t="str">
        <f t="shared" si="59"/>
        <v/>
      </c>
    </row>
    <row r="321" spans="1:59" ht="13.8">
      <c r="C321" s="266" t="s">
        <v>72</v>
      </c>
      <c r="D321" s="266" t="s">
        <v>890</v>
      </c>
      <c r="E321" s="265" t="s">
        <v>891</v>
      </c>
      <c r="F321" s="266" t="s">
        <v>892</v>
      </c>
      <c r="G321" s="266"/>
      <c r="H321" s="265" t="s">
        <v>166</v>
      </c>
      <c r="I321" s="265" t="s">
        <v>167</v>
      </c>
      <c r="J321" s="212" t="s">
        <v>2842</v>
      </c>
      <c r="K321" s="212"/>
      <c r="L321" s="273">
        <v>44587</v>
      </c>
      <c r="M321" s="273">
        <v>44579</v>
      </c>
      <c r="N321" s="273">
        <v>44502</v>
      </c>
      <c r="O321" s="273">
        <v>44503</v>
      </c>
      <c r="P321" s="273">
        <v>44537</v>
      </c>
      <c r="Q321" s="265" t="s">
        <v>1</v>
      </c>
      <c r="R321" s="265" t="s">
        <v>19</v>
      </c>
      <c r="S321" s="252" t="s">
        <v>893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>
        <v>44526</v>
      </c>
      <c r="AD321" s="273">
        <v>44526</v>
      </c>
      <c r="AE321" s="273">
        <v>44526</v>
      </c>
      <c r="AF321" s="209">
        <v>44546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44503</v>
      </c>
      <c r="AK321" s="273"/>
      <c r="AL321" s="273"/>
      <c r="AM321" s="266"/>
      <c r="AN321" s="273">
        <v>44438</v>
      </c>
      <c r="AO321" s="265" t="s">
        <v>163</v>
      </c>
      <c r="AQ321" s="595" t="s">
        <v>3208</v>
      </c>
      <c r="AR321" s="484" t="str">
        <f t="shared" si="60"/>
        <v>8-1</v>
      </c>
      <c r="AS321" s="486" t="str">
        <f t="shared" si="61"/>
        <v/>
      </c>
      <c r="AT321" s="488" t="str">
        <f t="shared" si="62"/>
        <v/>
      </c>
      <c r="AU321" s="490" t="str">
        <f t="shared" si="63"/>
        <v/>
      </c>
      <c r="AV321" s="492" t="str">
        <f t="shared" si="64"/>
        <v/>
      </c>
      <c r="AW321" s="494" t="str">
        <f t="shared" si="65"/>
        <v/>
      </c>
      <c r="AX321" s="515" t="str">
        <f>IFERROR(VLOOKUP(功能_33[[#This Row],[功能代號]],SIT_FT_2021tmp!D:D,1,FALSE),"")</f>
        <v>L8080</v>
      </c>
      <c r="AY321" s="589">
        <v>44540</v>
      </c>
      <c r="AZ321" s="589">
        <v>44540</v>
      </c>
      <c r="BA321" s="515" t="s">
        <v>3001</v>
      </c>
      <c r="BB321" s="266" t="s">
        <v>3033</v>
      </c>
      <c r="BC321" s="595"/>
      <c r="BD321" s="265" t="str">
        <f t="shared" si="56"/>
        <v>8-1</v>
      </c>
      <c r="BE321" s="265" t="str">
        <f t="shared" si="57"/>
        <v/>
      </c>
      <c r="BF321" s="265" t="str">
        <f t="shared" si="58"/>
        <v/>
      </c>
      <c r="BG321" s="265" t="str">
        <f t="shared" si="59"/>
        <v/>
      </c>
    </row>
    <row r="322" spans="1:59" ht="13.8">
      <c r="C322" s="266" t="s">
        <v>70</v>
      </c>
      <c r="D322" s="266" t="s">
        <v>2465</v>
      </c>
      <c r="E322" s="265" t="s">
        <v>559</v>
      </c>
      <c r="F322" s="266" t="s">
        <v>558</v>
      </c>
      <c r="G322" s="266"/>
      <c r="H322" s="265" t="s">
        <v>166</v>
      </c>
      <c r="I322" s="265" t="s">
        <v>287</v>
      </c>
      <c r="J322" s="212" t="s">
        <v>2854</v>
      </c>
      <c r="K322" s="212"/>
      <c r="L322" s="273">
        <v>44565</v>
      </c>
      <c r="M322" s="273">
        <v>44565</v>
      </c>
      <c r="N322" s="273">
        <v>44516</v>
      </c>
      <c r="O322" s="273">
        <v>44467</v>
      </c>
      <c r="P322" s="273">
        <v>44467</v>
      </c>
      <c r="Q322" s="265" t="s">
        <v>6</v>
      </c>
      <c r="R322" s="265" t="s">
        <v>539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44533</v>
      </c>
      <c r="AC322" s="273" t="s">
        <v>168</v>
      </c>
      <c r="AD322" s="273">
        <v>44467</v>
      </c>
      <c r="AE322" s="273">
        <v>44467</v>
      </c>
      <c r="AF322" s="209">
        <v>44550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44467</v>
      </c>
      <c r="AK322" s="273"/>
      <c r="AL322" s="273"/>
      <c r="AM322" s="266"/>
      <c r="AN322" s="273"/>
      <c r="AO322" s="277" t="s">
        <v>557</v>
      </c>
      <c r="AP322" s="278" t="s">
        <v>558</v>
      </c>
      <c r="AQ322" s="595" t="s">
        <v>3208</v>
      </c>
      <c r="AR322" s="484" t="str">
        <f t="shared" si="60"/>
        <v>6-6</v>
      </c>
      <c r="AS322" s="486" t="str">
        <f t="shared" si="61"/>
        <v/>
      </c>
      <c r="AT322" s="488" t="str">
        <f t="shared" si="62"/>
        <v/>
      </c>
      <c r="AU322" s="490" t="str">
        <f t="shared" si="63"/>
        <v/>
      </c>
      <c r="AV322" s="492" t="str">
        <f t="shared" si="64"/>
        <v/>
      </c>
      <c r="AW322" s="494" t="str">
        <f t="shared" si="65"/>
        <v/>
      </c>
      <c r="AX322" s="515" t="str">
        <f>IFERROR(VLOOKUP(功能_33[[#This Row],[功能代號]],SIT_FT_2021tmp!D:D,1,FALSE),"")</f>
        <v>L6602</v>
      </c>
      <c r="AY322" s="589">
        <v>44512</v>
      </c>
      <c r="AZ322" s="589">
        <v>44512</v>
      </c>
      <c r="BA322" s="515" t="s">
        <v>3001</v>
      </c>
      <c r="BB322" s="266" t="s">
        <v>3051</v>
      </c>
      <c r="BC322" s="595"/>
      <c r="BD322" s="265" t="str">
        <f t="shared" si="56"/>
        <v>6-6</v>
      </c>
      <c r="BE322" s="265" t="str">
        <f t="shared" si="57"/>
        <v/>
      </c>
      <c r="BF322" s="265" t="str">
        <f t="shared" si="58"/>
        <v/>
      </c>
      <c r="BG322" s="265" t="str">
        <f t="shared" si="59"/>
        <v/>
      </c>
    </row>
    <row r="323" spans="1:59" ht="13.8">
      <c r="C323" s="266" t="s">
        <v>72</v>
      </c>
      <c r="D323" s="364" t="s">
        <v>2497</v>
      </c>
      <c r="E323" s="265" t="s">
        <v>896</v>
      </c>
      <c r="F323" s="266" t="s">
        <v>2810</v>
      </c>
      <c r="G323" s="266"/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73">
        <v>44582</v>
      </c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3208</v>
      </c>
      <c r="AR323" s="484" t="str">
        <f t="shared" si="60"/>
        <v>8-1</v>
      </c>
      <c r="AS323" s="486" t="str">
        <f t="shared" si="61"/>
        <v/>
      </c>
      <c r="AT323" s="488" t="str">
        <f t="shared" si="62"/>
        <v/>
      </c>
      <c r="AU323" s="490" t="str">
        <f t="shared" si="63"/>
        <v/>
      </c>
      <c r="AV323" s="492" t="str">
        <f t="shared" si="64"/>
        <v/>
      </c>
      <c r="AW323" s="494" t="str">
        <f t="shared" si="65"/>
        <v/>
      </c>
      <c r="AX323" s="515" t="str">
        <f>IFERROR(VLOOKUP(功能_33[[#This Row],[功能代號]],SIT_FT_2021tmp!D:D,1,FALSE),"")</f>
        <v/>
      </c>
      <c r="AY323" s="589">
        <f t="shared" ref="AY323:AY328" si="72">L323+7</f>
        <v>44589</v>
      </c>
      <c r="BA323" s="515" t="s">
        <v>2453</v>
      </c>
      <c r="BB323" s="266" t="s">
        <v>2453</v>
      </c>
      <c r="BC323" s="595"/>
      <c r="BD323" s="266" t="str">
        <f t="shared" si="56"/>
        <v/>
      </c>
      <c r="BE323" s="266" t="str">
        <f t="shared" si="57"/>
        <v/>
      </c>
      <c r="BF323" s="266" t="str">
        <f t="shared" si="58"/>
        <v>8-1</v>
      </c>
      <c r="BG323" s="266" t="str">
        <f t="shared" si="59"/>
        <v/>
      </c>
    </row>
    <row r="324" spans="1:59" ht="13.8">
      <c r="C324" s="266" t="s">
        <v>72</v>
      </c>
      <c r="D324" s="364" t="s">
        <v>2497</v>
      </c>
      <c r="E324" s="265" t="s">
        <v>2809</v>
      </c>
      <c r="F324" s="266" t="s">
        <v>2811</v>
      </c>
      <c r="G324" s="266" t="s">
        <v>898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73">
        <v>44582</v>
      </c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73"/>
      <c r="AH324" s="273"/>
      <c r="AI324" s="323"/>
      <c r="AJ324" s="273">
        <f>IFERROR(IF(VLOOKUP(功能_33[[#This Row],[功能代號]],E:T,11,FALSE)=0,"",VLOOKUP(功能_33[[#This Row],[功能代號]],E:T,11,FALSE)),"")</f>
        <v>44526</v>
      </c>
      <c r="AK324" s="273"/>
      <c r="AL324" s="273"/>
      <c r="AM324" s="266"/>
      <c r="AN324" s="273"/>
      <c r="AO324" s="265" t="s">
        <v>163</v>
      </c>
      <c r="AQ324" s="595" t="s">
        <v>3208</v>
      </c>
      <c r="AR324" s="484" t="str">
        <f t="shared" si="60"/>
        <v>8-1</v>
      </c>
      <c r="AS324" s="486" t="str">
        <f t="shared" si="61"/>
        <v/>
      </c>
      <c r="AT324" s="488" t="str">
        <f t="shared" si="62"/>
        <v/>
      </c>
      <c r="AU324" s="490" t="str">
        <f t="shared" si="63"/>
        <v/>
      </c>
      <c r="AV324" s="492" t="str">
        <f t="shared" si="64"/>
        <v/>
      </c>
      <c r="AW324" s="494" t="str">
        <f t="shared" si="65"/>
        <v/>
      </c>
      <c r="AX324" s="515" t="str">
        <f>IFERROR(VLOOKUP(功能_33[[#This Row],[功能代號]],SIT_FT_2021tmp!D:D,1,FALSE),"")</f>
        <v/>
      </c>
      <c r="AY324" s="589">
        <f t="shared" si="72"/>
        <v>44589</v>
      </c>
      <c r="BA324" s="515" t="s">
        <v>2453</v>
      </c>
      <c r="BB324" s="266" t="s">
        <v>2453</v>
      </c>
      <c r="BC324" s="595"/>
      <c r="BD324" s="266" t="str">
        <f t="shared" ref="BD324:BD387" si="73">IF(AND(COUNTIF(AX324,"&gt;&lt;0")=1,COUNTA(M324)=1),LEFT(D324,3),"")</f>
        <v/>
      </c>
      <c r="BE324" s="266" t="str">
        <f t="shared" ref="BE324:BE387" si="74">IF(AND(COUNTIF(AX324,"&gt;&lt;")=1,COUNTA(M324)=0),LEFT(D324,3),"")</f>
        <v/>
      </c>
      <c r="BF324" s="266" t="str">
        <f t="shared" ref="BF324:BF387" si="75">IF(AND(COUNTIF(AX324,"&gt;&lt;0")=0,COUNTA(M324)=1),LEFT(D324,3),"")</f>
        <v>8-1</v>
      </c>
      <c r="BG324" s="266" t="str">
        <f t="shared" ref="BG324:BG387" si="76">IF(AND(COUNTIF(AX324,"&gt;&lt;0")=0,COUNTA(M324)=0),LEFT(D324,3),"")</f>
        <v/>
      </c>
    </row>
    <row r="325" spans="1:59" ht="13.8">
      <c r="C325" s="266" t="s">
        <v>72</v>
      </c>
      <c r="D325" s="364" t="s">
        <v>2497</v>
      </c>
      <c r="E325" s="265" t="s">
        <v>899</v>
      </c>
      <c r="F325" s="266" t="s">
        <v>900</v>
      </c>
      <c r="G325" s="266" t="s">
        <v>901</v>
      </c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73">
        <v>44582</v>
      </c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60"/>
      <c r="AH325" s="260"/>
      <c r="AI325" s="260"/>
      <c r="AJ325" s="260">
        <f>IFERROR(IF(VLOOKUP(功能_33[[#This Row],[功能代號]],E:T,11,FALSE)=0,"",VLOOKUP(功能_33[[#This Row],[功能代號]],E:T,11,FALSE)),"")</f>
        <v>44526</v>
      </c>
      <c r="AK325" s="260"/>
      <c r="AL325" s="260"/>
      <c r="AM325" s="266"/>
      <c r="AO325" s="265" t="s">
        <v>2812</v>
      </c>
      <c r="AQ325" s="595" t="s">
        <v>3208</v>
      </c>
      <c r="AR325" s="484" t="str">
        <f t="shared" si="60"/>
        <v>8-1</v>
      </c>
      <c r="AS325" s="486" t="str">
        <f t="shared" si="61"/>
        <v/>
      </c>
      <c r="AT325" s="488" t="str">
        <f t="shared" si="62"/>
        <v/>
      </c>
      <c r="AU325" s="490" t="str">
        <f t="shared" si="63"/>
        <v/>
      </c>
      <c r="AV325" s="492" t="str">
        <f t="shared" si="64"/>
        <v/>
      </c>
      <c r="AW325" s="494" t="str">
        <f t="shared" si="65"/>
        <v/>
      </c>
      <c r="AX325" s="515" t="str">
        <f>IFERROR(VLOOKUP(功能_33[[#This Row],[功能代號]],SIT_FT_2021tmp!D:D,1,FALSE),"")</f>
        <v/>
      </c>
      <c r="AY325" s="589">
        <f t="shared" si="72"/>
        <v>44589</v>
      </c>
      <c r="BA325" s="515" t="s">
        <v>2453</v>
      </c>
      <c r="BB325" s="266" t="s">
        <v>2453</v>
      </c>
      <c r="BC325" s="595"/>
      <c r="BD325" s="266" t="str">
        <f t="shared" si="73"/>
        <v/>
      </c>
      <c r="BE325" s="266" t="str">
        <f t="shared" si="74"/>
        <v/>
      </c>
      <c r="BF325" s="266" t="str">
        <f t="shared" si="75"/>
        <v>8-1</v>
      </c>
      <c r="BG325" s="266" t="str">
        <f t="shared" si="76"/>
        <v/>
      </c>
    </row>
    <row r="326" spans="1:59" ht="13.8">
      <c r="C326" s="266" t="s">
        <v>72</v>
      </c>
      <c r="D326" s="364" t="s">
        <v>2497</v>
      </c>
      <c r="E326" s="265" t="s">
        <v>2695</v>
      </c>
      <c r="F326" s="266" t="s">
        <v>897</v>
      </c>
      <c r="G326" s="266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73">
        <v>44582</v>
      </c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W326" s="265"/>
      <c r="Y326" s="265"/>
      <c r="Z326" s="265"/>
      <c r="AA326" s="266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73"/>
      <c r="AH326" s="273"/>
      <c r="AI326" s="323"/>
      <c r="AJ326" s="273">
        <f>IFERROR(IF(VLOOKUP(功能_33[[#This Row],[功能代號]],E:T,11,FALSE)=0,"",VLOOKUP(功能_33[[#This Row],[功能代號]],E:T,11,FALSE)),"")</f>
        <v>44526</v>
      </c>
      <c r="AK326" s="273"/>
      <c r="AL326" s="273"/>
      <c r="AM326" s="266"/>
      <c r="AN326" s="273"/>
      <c r="AO326" s="265" t="s">
        <v>163</v>
      </c>
      <c r="AQ326" s="595" t="s">
        <v>3208</v>
      </c>
      <c r="AR326" s="484" t="str">
        <f t="shared" si="60"/>
        <v>8-1</v>
      </c>
      <c r="AS326" s="486" t="str">
        <f t="shared" si="61"/>
        <v/>
      </c>
      <c r="AT326" s="488" t="str">
        <f t="shared" si="62"/>
        <v/>
      </c>
      <c r="AU326" s="490" t="str">
        <f t="shared" si="63"/>
        <v/>
      </c>
      <c r="AV326" s="492" t="str">
        <f t="shared" si="64"/>
        <v/>
      </c>
      <c r="AW326" s="494" t="str">
        <f t="shared" si="65"/>
        <v/>
      </c>
      <c r="AX326" s="515" t="str">
        <f>IFERROR(VLOOKUP(功能_33[[#This Row],[功能代號]],SIT_FT_2021tmp!D:D,1,FALSE),"")</f>
        <v/>
      </c>
      <c r="AY326" s="589">
        <f t="shared" si="72"/>
        <v>44589</v>
      </c>
      <c r="BA326" s="515" t="s">
        <v>2453</v>
      </c>
      <c r="BB326" s="266" t="s">
        <v>2453</v>
      </c>
      <c r="BC326" s="595"/>
      <c r="BD326" s="266" t="str">
        <f t="shared" si="73"/>
        <v/>
      </c>
      <c r="BE326" s="266" t="str">
        <f t="shared" si="74"/>
        <v/>
      </c>
      <c r="BF326" s="266" t="str">
        <f t="shared" si="75"/>
        <v>8-1</v>
      </c>
      <c r="BG326" s="266" t="str">
        <f t="shared" si="76"/>
        <v/>
      </c>
    </row>
    <row r="327" spans="1:59" ht="13.8">
      <c r="A327" s="536"/>
      <c r="B327" s="361"/>
      <c r="C327" s="266" t="s">
        <v>72</v>
      </c>
      <c r="D327" s="364" t="s">
        <v>2497</v>
      </c>
      <c r="E327" s="265" t="s">
        <v>2814</v>
      </c>
      <c r="F327" s="258" t="s">
        <v>2815</v>
      </c>
      <c r="G327" s="258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73">
        <v>44582</v>
      </c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T327" s="273">
        <v>44537</v>
      </c>
      <c r="U327" s="273" t="s">
        <v>2557</v>
      </c>
      <c r="W327" s="265"/>
      <c r="Y327" s="265"/>
      <c r="Z327" s="265"/>
      <c r="AA327" s="361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60"/>
      <c r="AH327" s="260"/>
      <c r="AI327" s="260"/>
      <c r="AJ327" s="260">
        <f>IFERROR(IF(VLOOKUP(功能_33[[#This Row],[功能代號]],E:T,11,FALSE)=0,"",VLOOKUP(功能_33[[#This Row],[功能代號]],E:T,11,FALSE)),"")</f>
        <v>44526</v>
      </c>
      <c r="AK327" s="260"/>
      <c r="AL327" s="260"/>
      <c r="AM327" s="361"/>
      <c r="AO327" s="265" t="s">
        <v>163</v>
      </c>
      <c r="AP327" s="361"/>
      <c r="AQ327" s="595" t="s">
        <v>3208</v>
      </c>
      <c r="AR327" s="537" t="str">
        <f t="shared" ref="AR327:AR390" si="77">IF(COUNTA(AF327)=1,LEFT(D327,3),"")</f>
        <v>8-1</v>
      </c>
      <c r="AS327" s="486" t="str">
        <f t="shared" ref="AS327:AS390" si="78">IF(AND(COUNTA(O327)=1,COUNTA(P327)=1,COUNTA(AB327)=1,COUNTA(AE327)=1,COUNTA(AF327)=0),LEFT(D327,3),"")</f>
        <v/>
      </c>
      <c r="AT327" s="488" t="str">
        <f t="shared" ref="AT327:AT390" si="79">IF(AND(COUNTA(O327)=1,COUNTA(P327)=1,COUNTA(AB327)=1,COUNTA(AE327)=0,COUNTA(AF327)=0),LEFT(D327,3),"")</f>
        <v/>
      </c>
      <c r="AU327" s="490" t="str">
        <f t="shared" ref="AU327:AU390" si="80">IF(AND(COUNTA(P327)=0,COUNTA(AB327)=1),LEFT(D327,3),"")</f>
        <v/>
      </c>
      <c r="AV327" s="492" t="str">
        <f t="shared" ref="AV327:AV390" si="81">IF(AND(COUNTA(P327)=1,COUNTA(AB327)=0),LEFT(D327,3),"")</f>
        <v/>
      </c>
      <c r="AW327" s="494" t="str">
        <f t="shared" ref="AW327:AW390" si="82">IF(AND(COUNTA(P327)=0,COUNTA(AB327)=0),LEFT(D327,3),"")</f>
        <v/>
      </c>
      <c r="AX327" s="515" t="str">
        <f>IFERROR(VLOOKUP(功能_33[[#This Row],[功能代號]],SIT_FT_2021tmp!D:D,1,FALSE),"")</f>
        <v/>
      </c>
      <c r="AY327" s="589">
        <f t="shared" si="72"/>
        <v>44589</v>
      </c>
      <c r="BA327" s="515" t="s">
        <v>2453</v>
      </c>
      <c r="BB327" s="266" t="s">
        <v>2453</v>
      </c>
      <c r="BC327" s="595"/>
      <c r="BD327" s="266" t="str">
        <f t="shared" si="73"/>
        <v/>
      </c>
      <c r="BE327" s="266" t="str">
        <f t="shared" si="74"/>
        <v/>
      </c>
      <c r="BF327" s="266" t="str">
        <f t="shared" si="75"/>
        <v>8-1</v>
      </c>
      <c r="BG327" s="266" t="str">
        <f t="shared" si="76"/>
        <v/>
      </c>
    </row>
    <row r="328" spans="1:59" ht="13.8">
      <c r="C328" s="266" t="s">
        <v>72</v>
      </c>
      <c r="D328" s="364" t="s">
        <v>2497</v>
      </c>
      <c r="E328" s="265" t="s">
        <v>902</v>
      </c>
      <c r="F328" s="266" t="s">
        <v>903</v>
      </c>
      <c r="G328" s="266"/>
      <c r="H328" s="265" t="s">
        <v>110</v>
      </c>
      <c r="I328" s="265" t="s">
        <v>110</v>
      </c>
      <c r="J328" s="212" t="s">
        <v>2842</v>
      </c>
      <c r="K328" s="212"/>
      <c r="L328" s="273">
        <v>44582</v>
      </c>
      <c r="M328" s="273">
        <v>44582</v>
      </c>
      <c r="N328" s="273">
        <v>44524</v>
      </c>
      <c r="O328" s="273">
        <v>44526</v>
      </c>
      <c r="P328" s="273">
        <v>44546</v>
      </c>
      <c r="Q328" s="265" t="s">
        <v>1</v>
      </c>
      <c r="R328" s="265" t="s">
        <v>19</v>
      </c>
      <c r="S328" s="252" t="s">
        <v>893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44537</v>
      </c>
      <c r="AC328" s="273" t="s">
        <v>2557</v>
      </c>
      <c r="AD328" s="273">
        <v>44526</v>
      </c>
      <c r="AE328" s="273">
        <v>44526</v>
      </c>
      <c r="AF328" s="209">
        <v>44546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44526</v>
      </c>
      <c r="AK328" s="273"/>
      <c r="AL328" s="273"/>
      <c r="AM328" s="266"/>
      <c r="AN328" s="273"/>
      <c r="AO328" s="265" t="s">
        <v>163</v>
      </c>
      <c r="AQ328" s="595" t="s">
        <v>3208</v>
      </c>
      <c r="AR328" s="484" t="str">
        <f t="shared" si="77"/>
        <v>8-1</v>
      </c>
      <c r="AS328" s="486" t="str">
        <f t="shared" si="78"/>
        <v/>
      </c>
      <c r="AT328" s="488" t="str">
        <f t="shared" si="79"/>
        <v/>
      </c>
      <c r="AU328" s="490" t="str">
        <f t="shared" si="80"/>
        <v/>
      </c>
      <c r="AV328" s="492" t="str">
        <f t="shared" si="81"/>
        <v/>
      </c>
      <c r="AW328" s="494" t="str">
        <f t="shared" si="82"/>
        <v/>
      </c>
      <c r="AX328" s="515" t="str">
        <f>IFERROR(VLOOKUP(功能_33[[#This Row],[功能代號]],SIT_FT_2021tmp!D:D,1,FALSE),"")</f>
        <v/>
      </c>
      <c r="AY328" s="589">
        <f t="shared" si="72"/>
        <v>44589</v>
      </c>
      <c r="BA328" s="515" t="s">
        <v>2453</v>
      </c>
      <c r="BB328" s="266" t="s">
        <v>2453</v>
      </c>
      <c r="BC328" s="595"/>
      <c r="BD328" s="266" t="str">
        <f t="shared" si="73"/>
        <v/>
      </c>
      <c r="BE328" s="266" t="str">
        <f t="shared" si="74"/>
        <v/>
      </c>
      <c r="BF328" s="266" t="str">
        <f t="shared" si="75"/>
        <v>8-1</v>
      </c>
      <c r="BG328" s="266" t="str">
        <f t="shared" si="76"/>
        <v/>
      </c>
    </row>
    <row r="329" spans="1:59" ht="13.8">
      <c r="C329" s="266" t="s">
        <v>70</v>
      </c>
      <c r="D329" s="266" t="s">
        <v>2465</v>
      </c>
      <c r="E329" s="265" t="s">
        <v>542</v>
      </c>
      <c r="F329" s="266" t="s">
        <v>543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44516</v>
      </c>
      <c r="O329" s="273">
        <v>44467</v>
      </c>
      <c r="P329" s="273">
        <v>44467</v>
      </c>
      <c r="Q329" s="265" t="s">
        <v>6</v>
      </c>
      <c r="R329" s="265" t="s">
        <v>539</v>
      </c>
      <c r="W329" s="265"/>
      <c r="Y329" s="265"/>
      <c r="Z329" s="265"/>
      <c r="AA329" s="266" t="str">
        <f>VLOOKUP(功能_33[[#This Row],[User]],SKL放款!A:G,7,FALSE)</f>
        <v>放款審查課</v>
      </c>
      <c r="AB329" s="273">
        <v>44533</v>
      </c>
      <c r="AC329" s="273" t="s">
        <v>168</v>
      </c>
      <c r="AD329" s="273">
        <v>44467</v>
      </c>
      <c r="AE329" s="273">
        <v>44467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44467</v>
      </c>
      <c r="AK329" s="273"/>
      <c r="AL329" s="273"/>
      <c r="AM329" s="266"/>
      <c r="AN329" s="273"/>
      <c r="AO329" s="277" t="s">
        <v>540</v>
      </c>
      <c r="AP329" s="278" t="s">
        <v>541</v>
      </c>
      <c r="AQ329" s="595" t="s">
        <v>3208</v>
      </c>
      <c r="AR329" s="484" t="str">
        <f t="shared" si="77"/>
        <v>6-6</v>
      </c>
      <c r="AS329" s="486" t="str">
        <f t="shared" si="78"/>
        <v/>
      </c>
      <c r="AT329" s="488" t="str">
        <f t="shared" si="79"/>
        <v/>
      </c>
      <c r="AU329" s="490" t="str">
        <f t="shared" si="80"/>
        <v/>
      </c>
      <c r="AV329" s="492" t="str">
        <f t="shared" si="81"/>
        <v/>
      </c>
      <c r="AW329" s="494" t="str">
        <f t="shared" si="82"/>
        <v/>
      </c>
      <c r="AX329" s="515" t="str">
        <f>IFERROR(VLOOKUP(功能_33[[#This Row],[功能代號]],SIT_FT_2021tmp!D:D,1,FALSE),"")</f>
        <v>L6603</v>
      </c>
      <c r="AY329" s="589">
        <v>44517</v>
      </c>
      <c r="AZ329" s="589">
        <v>44517</v>
      </c>
      <c r="BA329" s="515" t="s">
        <v>3001</v>
      </c>
      <c r="BB329" s="266" t="s">
        <v>3052</v>
      </c>
      <c r="BC329" s="595"/>
      <c r="BD329" s="265" t="str">
        <f t="shared" si="73"/>
        <v>6-6</v>
      </c>
      <c r="BE329" s="265" t="str">
        <f t="shared" si="74"/>
        <v/>
      </c>
      <c r="BF329" s="265" t="str">
        <f t="shared" si="75"/>
        <v/>
      </c>
      <c r="BG329" s="265" t="str">
        <f t="shared" si="76"/>
        <v/>
      </c>
    </row>
    <row r="330" spans="1:59" ht="13.8">
      <c r="C330" s="266" t="s">
        <v>70</v>
      </c>
      <c r="D330" s="266" t="s">
        <v>2465</v>
      </c>
      <c r="E330" s="265" t="s">
        <v>520</v>
      </c>
      <c r="F330" s="266" t="s">
        <v>521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44515</v>
      </c>
      <c r="O330" s="273">
        <v>44466</v>
      </c>
      <c r="P330" s="273">
        <v>44472</v>
      </c>
      <c r="Q330" s="265" t="s">
        <v>2</v>
      </c>
      <c r="R330" s="265" t="s">
        <v>145</v>
      </c>
      <c r="W330" s="265"/>
      <c r="Y330" s="265"/>
      <c r="Z330" s="265"/>
      <c r="AA330" s="266" t="str">
        <f>VLOOKUP(功能_33[[#This Row],[User]],SKL放款!A:G,7,FALSE)</f>
        <v>放款服務課</v>
      </c>
      <c r="AB330" s="273">
        <v>44472</v>
      </c>
      <c r="AC330" s="273" t="s">
        <v>107</v>
      </c>
      <c r="AD330" s="259">
        <v>44544</v>
      </c>
      <c r="AE330" s="259">
        <v>44544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44466</v>
      </c>
      <c r="AK330" s="273"/>
      <c r="AL330" s="273"/>
      <c r="AM330" s="266"/>
      <c r="AN330" s="273"/>
      <c r="AO330" s="265" t="s">
        <v>163</v>
      </c>
      <c r="AQ330" s="595" t="s">
        <v>3208</v>
      </c>
      <c r="AR330" s="484" t="str">
        <f t="shared" si="77"/>
        <v>6-6</v>
      </c>
      <c r="AS330" s="486" t="str">
        <f t="shared" si="78"/>
        <v/>
      </c>
      <c r="AT330" s="488" t="str">
        <f t="shared" si="79"/>
        <v/>
      </c>
      <c r="AU330" s="490" t="str">
        <f t="shared" si="80"/>
        <v/>
      </c>
      <c r="AV330" s="492" t="str">
        <f t="shared" si="81"/>
        <v/>
      </c>
      <c r="AW330" s="494" t="str">
        <f t="shared" si="82"/>
        <v/>
      </c>
      <c r="AX330" s="515" t="str">
        <f>IFERROR(VLOOKUP(功能_33[[#This Row],[功能代號]],SIT_FT_2021tmp!D:D,1,FALSE),"")</f>
        <v>L6604</v>
      </c>
      <c r="AY330" s="589">
        <v>44512</v>
      </c>
      <c r="AZ330" s="589">
        <v>44512</v>
      </c>
      <c r="BA330" s="515" t="s">
        <v>3001</v>
      </c>
      <c r="BB330" s="266" t="s">
        <v>3053</v>
      </c>
      <c r="BC330" s="595"/>
      <c r="BD330" s="265" t="str">
        <f t="shared" si="73"/>
        <v>6-6</v>
      </c>
      <c r="BE330" s="265" t="str">
        <f t="shared" si="74"/>
        <v/>
      </c>
      <c r="BF330" s="265" t="str">
        <f t="shared" si="75"/>
        <v/>
      </c>
      <c r="BG330" s="265" t="str">
        <f t="shared" si="76"/>
        <v/>
      </c>
    </row>
    <row r="331" spans="1:59" ht="13.8">
      <c r="C331" s="266" t="s">
        <v>70</v>
      </c>
      <c r="D331" s="266" t="s">
        <v>2465</v>
      </c>
      <c r="E331" s="265" t="s">
        <v>568</v>
      </c>
      <c r="F331" s="266" t="s">
        <v>567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44472</v>
      </c>
      <c r="Q331" s="265" t="s">
        <v>2</v>
      </c>
      <c r="R331" s="265" t="s">
        <v>8</v>
      </c>
      <c r="W331" s="265"/>
      <c r="Y331" s="265"/>
      <c r="Z331" s="265"/>
      <c r="AA331" s="266" t="str">
        <f>VLOOKUP(功能_33[[#This Row],[User]],SKL放款!A:G,7,FALSE)</f>
        <v>放款管理課</v>
      </c>
      <c r="AB331" s="273">
        <v>44472</v>
      </c>
      <c r="AC331" s="273" t="s">
        <v>107</v>
      </c>
      <c r="AD331" s="273">
        <v>44530</v>
      </c>
      <c r="AE331" s="273">
        <v>44530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566</v>
      </c>
      <c r="AP331" s="278" t="s">
        <v>567</v>
      </c>
      <c r="AQ331" s="595" t="s">
        <v>3208</v>
      </c>
      <c r="AR331" s="484" t="str">
        <f t="shared" si="77"/>
        <v>6-6</v>
      </c>
      <c r="AS331" s="486" t="str">
        <f t="shared" si="78"/>
        <v/>
      </c>
      <c r="AT331" s="488" t="str">
        <f t="shared" si="79"/>
        <v/>
      </c>
      <c r="AU331" s="490" t="str">
        <f t="shared" si="80"/>
        <v/>
      </c>
      <c r="AV331" s="492" t="str">
        <f t="shared" si="81"/>
        <v/>
      </c>
      <c r="AW331" s="494" t="str">
        <f t="shared" si="82"/>
        <v/>
      </c>
      <c r="AX331" s="515" t="str">
        <f>IFERROR(VLOOKUP(功能_33[[#This Row],[功能代號]],SIT_FT_2021tmp!D:D,1,FALSE),"")</f>
        <v>L6605</v>
      </c>
      <c r="AY331" s="589">
        <v>44512</v>
      </c>
      <c r="AZ331" s="589">
        <v>44512</v>
      </c>
      <c r="BA331" s="515" t="s">
        <v>3001</v>
      </c>
      <c r="BB331" s="266" t="s">
        <v>3054</v>
      </c>
      <c r="BC331" s="595"/>
      <c r="BD331" s="265" t="str">
        <f t="shared" si="73"/>
        <v>6-6</v>
      </c>
      <c r="BE331" s="265" t="str">
        <f t="shared" si="74"/>
        <v/>
      </c>
      <c r="BF331" s="265" t="str">
        <f t="shared" si="75"/>
        <v/>
      </c>
      <c r="BG331" s="265" t="str">
        <f t="shared" si="76"/>
        <v/>
      </c>
    </row>
    <row r="332" spans="1:59" ht="13.8">
      <c r="C332" s="266" t="s">
        <v>70</v>
      </c>
      <c r="D332" s="266" t="s">
        <v>2465</v>
      </c>
      <c r="E332" s="265" t="s">
        <v>573</v>
      </c>
      <c r="F332" s="266" t="s">
        <v>574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44565</v>
      </c>
      <c r="M332" s="273">
        <v>44565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145</v>
      </c>
      <c r="W332" s="265"/>
      <c r="Y332" s="265"/>
      <c r="Z332" s="265"/>
      <c r="AA332" s="266" t="str">
        <f>VLOOKUP(功能_33[[#This Row],[User]],SKL放款!A:G,7,FALSE)</f>
        <v>放款服務課</v>
      </c>
      <c r="AB332" s="273">
        <v>44533</v>
      </c>
      <c r="AC332" s="273" t="s">
        <v>168</v>
      </c>
      <c r="AD332" s="273">
        <v>44529</v>
      </c>
      <c r="AE332" s="273">
        <v>44529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571</v>
      </c>
      <c r="AP332" s="278" t="s">
        <v>572</v>
      </c>
      <c r="AQ332" s="595" t="s">
        <v>3208</v>
      </c>
      <c r="AR332" s="484" t="str">
        <f t="shared" si="77"/>
        <v>6-6</v>
      </c>
      <c r="AS332" s="486" t="str">
        <f t="shared" si="78"/>
        <v/>
      </c>
      <c r="AT332" s="488" t="str">
        <f t="shared" si="79"/>
        <v/>
      </c>
      <c r="AU332" s="490" t="str">
        <f t="shared" si="80"/>
        <v/>
      </c>
      <c r="AV332" s="492" t="str">
        <f t="shared" si="81"/>
        <v/>
      </c>
      <c r="AW332" s="494" t="str">
        <f t="shared" si="82"/>
        <v/>
      </c>
      <c r="AX332" s="515" t="str">
        <f>IFERROR(VLOOKUP(功能_33[[#This Row],[功能代號]],SIT_FT_2021tmp!D:D,1,FALSE),"")</f>
        <v>L6606</v>
      </c>
      <c r="AY332" s="589">
        <v>44512</v>
      </c>
      <c r="AZ332" s="589">
        <v>44512</v>
      </c>
      <c r="BA332" s="515" t="s">
        <v>3001</v>
      </c>
      <c r="BB332" s="266" t="s">
        <v>3056</v>
      </c>
      <c r="BC332" s="595"/>
      <c r="BD332" s="265" t="str">
        <f t="shared" si="73"/>
        <v>6-6</v>
      </c>
      <c r="BE332" s="265" t="str">
        <f t="shared" si="74"/>
        <v/>
      </c>
      <c r="BF332" s="265" t="str">
        <f t="shared" si="75"/>
        <v/>
      </c>
      <c r="BG332" s="265" t="str">
        <f t="shared" si="76"/>
        <v/>
      </c>
    </row>
    <row r="333" spans="1:59" ht="13.8">
      <c r="C333" s="266" t="s">
        <v>70</v>
      </c>
      <c r="D333" s="266" t="s">
        <v>2465</v>
      </c>
      <c r="E333" s="265" t="s">
        <v>548</v>
      </c>
      <c r="F333" s="266" t="s">
        <v>549</v>
      </c>
      <c r="G333" s="266"/>
      <c r="H333" s="265" t="s">
        <v>166</v>
      </c>
      <c r="I333" s="265" t="s">
        <v>287</v>
      </c>
      <c r="J333" s="212" t="s">
        <v>2854</v>
      </c>
      <c r="K333" s="212"/>
      <c r="L333" s="273">
        <v>44566</v>
      </c>
      <c r="M333" s="273">
        <v>44566</v>
      </c>
      <c r="N333" s="273">
        <v>44516</v>
      </c>
      <c r="O333" s="273">
        <v>44467</v>
      </c>
      <c r="P333" s="273">
        <v>44467</v>
      </c>
      <c r="Q333" s="265" t="s">
        <v>2</v>
      </c>
      <c r="R333" s="265" t="s">
        <v>539</v>
      </c>
      <c r="W333" s="265"/>
      <c r="Y333" s="265"/>
      <c r="Z333" s="265"/>
      <c r="AA333" s="266" t="str">
        <f>VLOOKUP(功能_33[[#This Row],[User]],SKL放款!A:G,7,FALSE)</f>
        <v>放款審查課</v>
      </c>
      <c r="AB333" s="273">
        <v>44533</v>
      </c>
      <c r="AC333" s="273" t="s">
        <v>168</v>
      </c>
      <c r="AD333" s="273">
        <v>44467</v>
      </c>
      <c r="AE333" s="273">
        <v>44467</v>
      </c>
      <c r="AF333" s="209">
        <v>44550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44467</v>
      </c>
      <c r="AK333" s="273"/>
      <c r="AL333" s="273"/>
      <c r="AM333" s="266"/>
      <c r="AN333" s="273"/>
      <c r="AO333" s="277" t="s">
        <v>546</v>
      </c>
      <c r="AP333" s="278" t="s">
        <v>547</v>
      </c>
      <c r="AQ333" s="595" t="s">
        <v>3208</v>
      </c>
      <c r="AR333" s="484" t="str">
        <f t="shared" si="77"/>
        <v>6-6</v>
      </c>
      <c r="AS333" s="486" t="str">
        <f t="shared" si="78"/>
        <v/>
      </c>
      <c r="AT333" s="488" t="str">
        <f t="shared" si="79"/>
        <v/>
      </c>
      <c r="AU333" s="490" t="str">
        <f t="shared" si="80"/>
        <v/>
      </c>
      <c r="AV333" s="492" t="str">
        <f t="shared" si="81"/>
        <v/>
      </c>
      <c r="AW333" s="494" t="str">
        <f t="shared" si="82"/>
        <v/>
      </c>
      <c r="AX333" s="515" t="str">
        <f>IFERROR(VLOOKUP(功能_33[[#This Row],[功能代號]],SIT_FT_2021tmp!D:D,1,FALSE),"")</f>
        <v>L6607</v>
      </c>
      <c r="AY333" s="589">
        <v>44517</v>
      </c>
      <c r="AZ333" s="589">
        <v>44517</v>
      </c>
      <c r="BA333" s="515" t="s">
        <v>3001</v>
      </c>
      <c r="BB333" s="266" t="s">
        <v>3057</v>
      </c>
      <c r="BC333" s="595"/>
      <c r="BD333" s="265" t="str">
        <f t="shared" si="73"/>
        <v>6-6</v>
      </c>
      <c r="BE333" s="265" t="str">
        <f t="shared" si="74"/>
        <v/>
      </c>
      <c r="BF333" s="265" t="str">
        <f t="shared" si="75"/>
        <v/>
      </c>
      <c r="BG333" s="265" t="str">
        <f t="shared" si="76"/>
        <v/>
      </c>
    </row>
    <row r="334" spans="1:59" ht="13.8">
      <c r="C334" s="266" t="s">
        <v>70</v>
      </c>
      <c r="D334" s="408" t="s">
        <v>2465</v>
      </c>
      <c r="E334" s="265" t="s">
        <v>1080</v>
      </c>
      <c r="F334" s="252" t="s">
        <v>1081</v>
      </c>
      <c r="G334" s="266"/>
      <c r="H334" s="265" t="s">
        <v>166</v>
      </c>
      <c r="I334" s="265" t="s">
        <v>287</v>
      </c>
      <c r="J334" s="212" t="s">
        <v>2947</v>
      </c>
      <c r="K334" s="252" t="s">
        <v>2984</v>
      </c>
      <c r="L334" s="273">
        <v>44566</v>
      </c>
      <c r="M334" s="273">
        <v>44566</v>
      </c>
      <c r="N334" s="273">
        <v>44529</v>
      </c>
      <c r="O334" s="273">
        <v>44533</v>
      </c>
      <c r="P334" s="273">
        <v>44537</v>
      </c>
      <c r="Q334" s="265" t="s">
        <v>6</v>
      </c>
      <c r="R334" s="265" t="s">
        <v>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2557</v>
      </c>
      <c r="AD334" s="273"/>
      <c r="AE334" s="273">
        <v>44533</v>
      </c>
      <c r="AF334" s="209" t="s">
        <v>2967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44533</v>
      </c>
      <c r="AK334" s="273"/>
      <c r="AL334" s="273"/>
      <c r="AM334" s="266"/>
      <c r="AN334" s="273"/>
      <c r="AO334" s="265" t="s">
        <v>163</v>
      </c>
      <c r="AQ334" s="595" t="s">
        <v>3208</v>
      </c>
      <c r="AR334" s="484" t="str">
        <f t="shared" si="77"/>
        <v>6-6</v>
      </c>
      <c r="AS334" s="486" t="str">
        <f t="shared" si="78"/>
        <v/>
      </c>
      <c r="AT334" s="488" t="str">
        <f t="shared" si="79"/>
        <v/>
      </c>
      <c r="AU334" s="490" t="str">
        <f t="shared" si="80"/>
        <v/>
      </c>
      <c r="AV334" s="492" t="str">
        <f t="shared" si="81"/>
        <v/>
      </c>
      <c r="AW334" s="494" t="str">
        <f t="shared" si="82"/>
        <v/>
      </c>
      <c r="AX334" s="515" t="str">
        <f>IFERROR(VLOOKUP(功能_33[[#This Row],[功能代號]],SIT_FT_2021tmp!D:D,1,FALSE),"")</f>
        <v>L6608</v>
      </c>
      <c r="AY334" s="589">
        <v>44512</v>
      </c>
      <c r="AZ334" s="589">
        <v>44512</v>
      </c>
      <c r="BA334" s="515" t="s">
        <v>3001</v>
      </c>
      <c r="BB334" s="266" t="s">
        <v>3050</v>
      </c>
      <c r="BC334" s="595"/>
      <c r="BD334" s="265" t="str">
        <f t="shared" si="73"/>
        <v>6-6</v>
      </c>
      <c r="BE334" s="265" t="str">
        <f t="shared" si="74"/>
        <v/>
      </c>
      <c r="BF334" s="265" t="str">
        <f t="shared" si="75"/>
        <v/>
      </c>
      <c r="BG334" s="265" t="str">
        <f t="shared" si="76"/>
        <v/>
      </c>
    </row>
    <row r="335" spans="1:59" ht="13.8">
      <c r="C335" s="266" t="s">
        <v>70</v>
      </c>
      <c r="D335" s="266" t="s">
        <v>2466</v>
      </c>
      <c r="E335" s="265" t="s">
        <v>575</v>
      </c>
      <c r="F335" s="266" t="s">
        <v>576</v>
      </c>
      <c r="G335" s="266"/>
      <c r="H335" s="265" t="s">
        <v>166</v>
      </c>
      <c r="I335" s="265" t="s">
        <v>287</v>
      </c>
      <c r="J335" s="212" t="s">
        <v>2854</v>
      </c>
      <c r="K335" s="212"/>
      <c r="L335" s="273">
        <v>44566</v>
      </c>
      <c r="M335" s="273">
        <v>44566</v>
      </c>
      <c r="N335" s="273">
        <v>44516</v>
      </c>
      <c r="O335" s="273">
        <v>44467</v>
      </c>
      <c r="P335" s="273">
        <v>44467</v>
      </c>
      <c r="Q335" s="265" t="s">
        <v>2</v>
      </c>
      <c r="R335" s="265" t="s">
        <v>145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168</v>
      </c>
      <c r="AD335" s="273">
        <v>44529</v>
      </c>
      <c r="AE335" s="273">
        <v>44529</v>
      </c>
      <c r="AF335" s="209">
        <v>44550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44467</v>
      </c>
      <c r="AK335" s="273"/>
      <c r="AL335" s="273"/>
      <c r="AM335" s="266"/>
      <c r="AN335" s="273"/>
      <c r="AO335" s="277" t="s">
        <v>577</v>
      </c>
      <c r="AP335" s="278" t="s">
        <v>578</v>
      </c>
      <c r="AQ335" s="595" t="s">
        <v>3208</v>
      </c>
      <c r="AR335" s="484" t="str">
        <f t="shared" si="77"/>
        <v>6-7</v>
      </c>
      <c r="AS335" s="486" t="str">
        <f t="shared" si="78"/>
        <v/>
      </c>
      <c r="AT335" s="488" t="str">
        <f t="shared" si="79"/>
        <v/>
      </c>
      <c r="AU335" s="490" t="str">
        <f t="shared" si="80"/>
        <v/>
      </c>
      <c r="AV335" s="492" t="str">
        <f t="shared" si="81"/>
        <v/>
      </c>
      <c r="AW335" s="494" t="str">
        <f t="shared" si="82"/>
        <v/>
      </c>
      <c r="AX335" s="515" t="str">
        <f>IFERROR(VLOOKUP(功能_33[[#This Row],[功能代號]],SIT_FT_2021tmp!D:D,1,FALSE),"")</f>
        <v>L6071</v>
      </c>
      <c r="AY335" s="589">
        <v>44512</v>
      </c>
      <c r="AZ335" s="589">
        <v>44512</v>
      </c>
      <c r="BA335" s="515" t="s">
        <v>3001</v>
      </c>
      <c r="BB335" s="266" t="s">
        <v>3061</v>
      </c>
      <c r="BC335" s="595"/>
      <c r="BD335" s="265" t="str">
        <f t="shared" si="73"/>
        <v>6-7</v>
      </c>
      <c r="BE335" s="265" t="str">
        <f t="shared" si="74"/>
        <v/>
      </c>
      <c r="BF335" s="265" t="str">
        <f t="shared" si="75"/>
        <v/>
      </c>
      <c r="BG335" s="265" t="str">
        <f t="shared" si="76"/>
        <v/>
      </c>
    </row>
    <row r="336" spans="1:59" ht="13.8">
      <c r="C336" s="266" t="s">
        <v>70</v>
      </c>
      <c r="D336" s="408" t="s">
        <v>2466</v>
      </c>
      <c r="E336" s="265" t="s">
        <v>1088</v>
      </c>
      <c r="F336" s="266" t="s">
        <v>1089</v>
      </c>
      <c r="G336" s="266"/>
      <c r="H336" s="265" t="s">
        <v>166</v>
      </c>
      <c r="I336" s="265" t="s">
        <v>287</v>
      </c>
      <c r="J336" s="212" t="s">
        <v>2947</v>
      </c>
      <c r="K336" s="252" t="s">
        <v>2982</v>
      </c>
      <c r="L336" s="273">
        <v>44566</v>
      </c>
      <c r="M336" s="273">
        <v>44566</v>
      </c>
      <c r="N336" s="273">
        <v>44529</v>
      </c>
      <c r="O336" s="273">
        <v>44529</v>
      </c>
      <c r="P336" s="273">
        <v>44537</v>
      </c>
      <c r="Q336" s="265" t="s">
        <v>6</v>
      </c>
      <c r="R336" s="265" t="s">
        <v>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2557</v>
      </c>
      <c r="AD336" s="273"/>
      <c r="AE336" s="273">
        <v>44529</v>
      </c>
      <c r="AF336" s="209" t="s">
        <v>2967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44529</v>
      </c>
      <c r="AK336" s="273"/>
      <c r="AL336" s="273"/>
      <c r="AM336" s="266"/>
      <c r="AN336" s="273"/>
      <c r="AO336" s="277" t="s">
        <v>1090</v>
      </c>
      <c r="AP336" s="278" t="s">
        <v>1091</v>
      </c>
      <c r="AQ336" s="595" t="s">
        <v>3208</v>
      </c>
      <c r="AR336" s="484" t="str">
        <f t="shared" si="77"/>
        <v>6-7</v>
      </c>
      <c r="AS336" s="486" t="str">
        <f t="shared" si="78"/>
        <v/>
      </c>
      <c r="AT336" s="488" t="str">
        <f t="shared" si="79"/>
        <v/>
      </c>
      <c r="AU336" s="490" t="str">
        <f t="shared" si="80"/>
        <v/>
      </c>
      <c r="AV336" s="492" t="str">
        <f t="shared" si="81"/>
        <v/>
      </c>
      <c r="AW336" s="494" t="str">
        <f t="shared" si="82"/>
        <v/>
      </c>
      <c r="AX336" s="515" t="str">
        <f>IFERROR(VLOOKUP(功能_33[[#This Row],[功能代號]],SIT_FT_2021tmp!D:D,1,FALSE),"")</f>
        <v>L6072</v>
      </c>
      <c r="AY336" s="589">
        <v>44512</v>
      </c>
      <c r="AZ336" s="589">
        <v>44512</v>
      </c>
      <c r="BA336" s="515" t="s">
        <v>3074</v>
      </c>
      <c r="BB336" s="266" t="s">
        <v>3062</v>
      </c>
      <c r="BC336" s="595"/>
      <c r="BD336" s="265" t="str">
        <f t="shared" si="73"/>
        <v>6-7</v>
      </c>
      <c r="BE336" s="265" t="str">
        <f t="shared" si="74"/>
        <v/>
      </c>
      <c r="BF336" s="265" t="str">
        <f t="shared" si="75"/>
        <v/>
      </c>
      <c r="BG336" s="265" t="str">
        <f t="shared" si="76"/>
        <v/>
      </c>
    </row>
    <row r="337" spans="3:59" ht="13.8">
      <c r="C337" s="266" t="s">
        <v>70</v>
      </c>
      <c r="D337" s="266" t="s">
        <v>2466</v>
      </c>
      <c r="E337" s="265" t="s">
        <v>580</v>
      </c>
      <c r="F337" s="266" t="s">
        <v>581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44467</v>
      </c>
      <c r="Q337" s="265" t="s">
        <v>6</v>
      </c>
      <c r="R337" s="265" t="s">
        <v>145</v>
      </c>
      <c r="W337" s="265"/>
      <c r="Y337" s="265"/>
      <c r="Z337" s="265"/>
      <c r="AA337" s="266" t="str">
        <f>VLOOKUP(功能_33[[#This Row],[User]],SKL放款!A:G,7,FALSE)</f>
        <v>放款服務課</v>
      </c>
      <c r="AB337" s="273">
        <v>44533</v>
      </c>
      <c r="AC337" s="273" t="s">
        <v>168</v>
      </c>
      <c r="AD337" s="273">
        <v>44529</v>
      </c>
      <c r="AE337" s="273">
        <v>44529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582</v>
      </c>
      <c r="AP337" s="278" t="s">
        <v>583</v>
      </c>
      <c r="AQ337" s="595" t="s">
        <v>3208</v>
      </c>
      <c r="AR337" s="484" t="str">
        <f t="shared" si="77"/>
        <v>6-7</v>
      </c>
      <c r="AS337" s="486" t="str">
        <f t="shared" si="78"/>
        <v/>
      </c>
      <c r="AT337" s="488" t="str">
        <f t="shared" si="79"/>
        <v/>
      </c>
      <c r="AU337" s="490" t="str">
        <f t="shared" si="80"/>
        <v/>
      </c>
      <c r="AV337" s="492" t="str">
        <f t="shared" si="81"/>
        <v/>
      </c>
      <c r="AW337" s="494" t="str">
        <f t="shared" si="82"/>
        <v/>
      </c>
      <c r="AX337" s="515" t="str">
        <f>IFERROR(VLOOKUP(功能_33[[#This Row],[功能代號]],SIT_FT_2021tmp!D:D,1,FALSE),"")</f>
        <v>L6073</v>
      </c>
      <c r="AY337" s="589">
        <v>44512</v>
      </c>
      <c r="AZ337" s="589">
        <v>44512</v>
      </c>
      <c r="BA337" s="515" t="s">
        <v>3001</v>
      </c>
      <c r="BB337" s="266" t="s">
        <v>3063</v>
      </c>
      <c r="BC337" s="595"/>
      <c r="BD337" s="265" t="str">
        <f t="shared" si="73"/>
        <v>6-7</v>
      </c>
      <c r="BE337" s="265" t="str">
        <f t="shared" si="74"/>
        <v/>
      </c>
      <c r="BF337" s="265" t="str">
        <f t="shared" si="75"/>
        <v/>
      </c>
      <c r="BG337" s="265" t="str">
        <f t="shared" si="76"/>
        <v/>
      </c>
    </row>
    <row r="338" spans="3:59" ht="13.8">
      <c r="C338" s="266" t="s">
        <v>70</v>
      </c>
      <c r="D338" s="266" t="s">
        <v>2466</v>
      </c>
      <c r="E338" s="265" t="s">
        <v>560</v>
      </c>
      <c r="F338" s="266" t="s">
        <v>561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3208</v>
      </c>
      <c r="AR338" s="484" t="str">
        <f t="shared" si="77"/>
        <v>6-7</v>
      </c>
      <c r="AS338" s="486" t="str">
        <f t="shared" si="78"/>
        <v/>
      </c>
      <c r="AT338" s="488" t="str">
        <f t="shared" si="79"/>
        <v/>
      </c>
      <c r="AU338" s="490" t="str">
        <f t="shared" si="80"/>
        <v/>
      </c>
      <c r="AV338" s="492" t="str">
        <f t="shared" si="81"/>
        <v/>
      </c>
      <c r="AW338" s="494" t="str">
        <f t="shared" si="82"/>
        <v/>
      </c>
      <c r="AX338" s="515" t="str">
        <f>IFERROR(VLOOKUP(功能_33[[#This Row],[功能代號]],SIT_FT_2021tmp!D:D,1,FALSE),"")</f>
        <v>L6074</v>
      </c>
      <c r="AY338" s="589">
        <v>44512</v>
      </c>
      <c r="AZ338" s="589">
        <v>44512</v>
      </c>
      <c r="BA338" s="515" t="s">
        <v>3001</v>
      </c>
      <c r="BB338" s="266" t="s">
        <v>3064</v>
      </c>
      <c r="BC338" s="595"/>
      <c r="BD338" s="265" t="str">
        <f t="shared" si="73"/>
        <v>6-7</v>
      </c>
      <c r="BE338" s="265" t="str">
        <f t="shared" si="74"/>
        <v/>
      </c>
      <c r="BF338" s="265" t="str">
        <f t="shared" si="75"/>
        <v/>
      </c>
      <c r="BG338" s="265" t="str">
        <f t="shared" si="76"/>
        <v/>
      </c>
    </row>
    <row r="339" spans="3:59" ht="13.8">
      <c r="C339" s="266" t="s">
        <v>70</v>
      </c>
      <c r="D339" s="266" t="s">
        <v>2466</v>
      </c>
      <c r="E339" s="265" t="s">
        <v>550</v>
      </c>
      <c r="F339" s="266" t="s">
        <v>551</v>
      </c>
      <c r="G339" s="266"/>
      <c r="H339" s="265" t="s">
        <v>166</v>
      </c>
      <c r="I339" s="265" t="s">
        <v>287</v>
      </c>
      <c r="J339" s="212" t="s">
        <v>2854</v>
      </c>
      <c r="K339" s="212"/>
      <c r="L339" s="273">
        <v>44566</v>
      </c>
      <c r="M339" s="273">
        <v>44566</v>
      </c>
      <c r="N339" s="273">
        <v>44516</v>
      </c>
      <c r="O339" s="273">
        <v>44467</v>
      </c>
      <c r="P339" s="273">
        <v>44472</v>
      </c>
      <c r="Q339" s="265" t="s">
        <v>6</v>
      </c>
      <c r="R339" s="265" t="s">
        <v>539</v>
      </c>
      <c r="W339" s="265"/>
      <c r="Y339" s="265"/>
      <c r="Z339" s="265"/>
      <c r="AA339" s="266" t="str">
        <f>VLOOKUP(功能_33[[#This Row],[User]],SKL放款!A:G,7,FALSE)</f>
        <v>放款審查課</v>
      </c>
      <c r="AB339" s="273">
        <v>44472</v>
      </c>
      <c r="AC339" s="273" t="s">
        <v>107</v>
      </c>
      <c r="AD339" s="259">
        <v>44544</v>
      </c>
      <c r="AE339" s="259">
        <v>44544</v>
      </c>
      <c r="AF339" s="209">
        <v>44550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44467</v>
      </c>
      <c r="AK339" s="273"/>
      <c r="AL339" s="273"/>
      <c r="AM339" s="266"/>
      <c r="AN339" s="273"/>
      <c r="AO339" s="277" t="s">
        <v>552</v>
      </c>
      <c r="AP339" s="278" t="s">
        <v>553</v>
      </c>
      <c r="AQ339" s="595" t="s">
        <v>3208</v>
      </c>
      <c r="AR339" s="484" t="str">
        <f t="shared" si="77"/>
        <v>6-7</v>
      </c>
      <c r="AS339" s="486" t="str">
        <f t="shared" si="78"/>
        <v/>
      </c>
      <c r="AT339" s="488" t="str">
        <f t="shared" si="79"/>
        <v/>
      </c>
      <c r="AU339" s="490" t="str">
        <f t="shared" si="80"/>
        <v/>
      </c>
      <c r="AV339" s="492" t="str">
        <f t="shared" si="81"/>
        <v/>
      </c>
      <c r="AW339" s="494" t="str">
        <f t="shared" si="82"/>
        <v/>
      </c>
      <c r="AX339" s="515" t="str">
        <f>IFERROR(VLOOKUP(功能_33[[#This Row],[功能代號]],SIT_FT_2021tmp!D:D,1,FALSE),"")</f>
        <v>L6075</v>
      </c>
      <c r="AY339" s="589">
        <v>44512</v>
      </c>
      <c r="AZ339" s="589">
        <v>44512</v>
      </c>
      <c r="BA339" s="515" t="s">
        <v>3001</v>
      </c>
      <c r="BB339" s="266" t="s">
        <v>3064</v>
      </c>
      <c r="BC339" s="595"/>
      <c r="BD339" s="265" t="str">
        <f t="shared" si="73"/>
        <v>6-7</v>
      </c>
      <c r="BE339" s="265" t="str">
        <f t="shared" si="74"/>
        <v/>
      </c>
      <c r="BF339" s="265" t="str">
        <f t="shared" si="75"/>
        <v/>
      </c>
      <c r="BG339" s="265" t="str">
        <f t="shared" si="76"/>
        <v/>
      </c>
    </row>
    <row r="340" spans="3:59" ht="13.8">
      <c r="C340" s="266" t="s">
        <v>69</v>
      </c>
      <c r="D340" s="266" t="s">
        <v>2468</v>
      </c>
      <c r="E340" s="265" t="s">
        <v>931</v>
      </c>
      <c r="F340" s="266" t="s">
        <v>932</v>
      </c>
      <c r="G340" s="266"/>
      <c r="H340" s="265" t="s">
        <v>166</v>
      </c>
      <c r="I340" s="265" t="s">
        <v>176</v>
      </c>
      <c r="J340" s="272" t="s">
        <v>2753</v>
      </c>
      <c r="K340" s="272"/>
      <c r="L340" s="273">
        <v>44571</v>
      </c>
      <c r="M340" s="273">
        <v>44568</v>
      </c>
      <c r="N340" s="273">
        <v>44524</v>
      </c>
      <c r="O340" s="273">
        <v>44524</v>
      </c>
      <c r="P340" s="273">
        <v>44540</v>
      </c>
      <c r="Q340" s="265" t="s">
        <v>6</v>
      </c>
      <c r="R340" s="265" t="s">
        <v>15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>
        <v>44531</v>
      </c>
      <c r="AD340" s="273">
        <v>44531</v>
      </c>
      <c r="AE340" s="273">
        <v>44531</v>
      </c>
      <c r="AF340" s="209">
        <v>44544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44524</v>
      </c>
      <c r="AK340" s="273"/>
      <c r="AL340" s="273"/>
      <c r="AM340" s="266"/>
      <c r="AN340" s="273"/>
      <c r="AO340" s="265" t="s">
        <v>2603</v>
      </c>
      <c r="AQ340" s="595" t="s">
        <v>3208</v>
      </c>
      <c r="AR340" s="484" t="str">
        <f t="shared" si="77"/>
        <v>5-1</v>
      </c>
      <c r="AS340" s="486" t="str">
        <f t="shared" si="78"/>
        <v/>
      </c>
      <c r="AT340" s="488" t="str">
        <f t="shared" si="79"/>
        <v/>
      </c>
      <c r="AU340" s="490" t="str">
        <f t="shared" si="80"/>
        <v/>
      </c>
      <c r="AV340" s="492" t="str">
        <f t="shared" si="81"/>
        <v/>
      </c>
      <c r="AW340" s="494" t="str">
        <f t="shared" si="82"/>
        <v/>
      </c>
      <c r="AX340" s="515" t="str">
        <f>IFERROR(VLOOKUP(功能_33[[#This Row],[功能代號]],SIT_FT_2021tmp!D:D,1,FALSE),"")</f>
        <v/>
      </c>
      <c r="AY340" s="589">
        <v>44603</v>
      </c>
      <c r="BA340" s="515" t="s">
        <v>2453</v>
      </c>
      <c r="BB340" s="266" t="s">
        <v>2453</v>
      </c>
      <c r="BC340" s="595"/>
      <c r="BD340" s="266" t="str">
        <f t="shared" si="73"/>
        <v/>
      </c>
      <c r="BE340" s="266" t="str">
        <f t="shared" si="74"/>
        <v/>
      </c>
      <c r="BF340" s="266" t="str">
        <f t="shared" si="75"/>
        <v>5-1</v>
      </c>
      <c r="BG340" s="266" t="str">
        <f t="shared" si="76"/>
        <v/>
      </c>
    </row>
    <row r="341" spans="3:59" ht="13.8">
      <c r="C341" s="266" t="s">
        <v>70</v>
      </c>
      <c r="D341" s="266" t="s">
        <v>2466</v>
      </c>
      <c r="E341" s="265" t="s">
        <v>528</v>
      </c>
      <c r="F341" s="266" t="s">
        <v>529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6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77" t="s">
        <v>530</v>
      </c>
      <c r="AP341" s="278" t="s">
        <v>531</v>
      </c>
      <c r="AQ341" s="595" t="s">
        <v>3208</v>
      </c>
      <c r="AR341" s="484" t="str">
        <f t="shared" si="77"/>
        <v>6-7</v>
      </c>
      <c r="AS341" s="486" t="str">
        <f t="shared" si="78"/>
        <v/>
      </c>
      <c r="AT341" s="488" t="str">
        <f t="shared" si="79"/>
        <v/>
      </c>
      <c r="AU341" s="490" t="str">
        <f t="shared" si="80"/>
        <v/>
      </c>
      <c r="AV341" s="492" t="str">
        <f t="shared" si="81"/>
        <v/>
      </c>
      <c r="AW341" s="494" t="str">
        <f t="shared" si="82"/>
        <v/>
      </c>
      <c r="AX341" s="515" t="str">
        <f>IFERROR(VLOOKUP(功能_33[[#This Row],[功能代號]],SIT_FT_2021tmp!D:D,1,FALSE),"")</f>
        <v>L6077</v>
      </c>
      <c r="AY341" s="589">
        <v>44512</v>
      </c>
      <c r="AZ341" s="589">
        <v>44512</v>
      </c>
      <c r="BA341" s="515" t="s">
        <v>3074</v>
      </c>
      <c r="BB341" s="266" t="s">
        <v>3015</v>
      </c>
      <c r="BC341" s="595"/>
      <c r="BD341" s="265" t="str">
        <f t="shared" si="73"/>
        <v>6-7</v>
      </c>
      <c r="BE341" s="265" t="str">
        <f t="shared" si="74"/>
        <v/>
      </c>
      <c r="BF341" s="265" t="str">
        <f t="shared" si="75"/>
        <v/>
      </c>
      <c r="BG341" s="265" t="str">
        <f t="shared" si="76"/>
        <v/>
      </c>
    </row>
    <row r="342" spans="3:59" ht="13.8">
      <c r="C342" s="266" t="s">
        <v>70</v>
      </c>
      <c r="D342" s="266" t="s">
        <v>2466</v>
      </c>
      <c r="E342" s="265" t="s">
        <v>533</v>
      </c>
      <c r="F342" s="266" t="s">
        <v>534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44515</v>
      </c>
      <c r="O342" s="273">
        <v>44466</v>
      </c>
      <c r="P342" s="273">
        <v>44466</v>
      </c>
      <c r="Q342" s="265" t="s">
        <v>1</v>
      </c>
      <c r="R342" s="265" t="s">
        <v>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44466</v>
      </c>
      <c r="AK342" s="273"/>
      <c r="AL342" s="273"/>
      <c r="AM342" s="266"/>
      <c r="AN342" s="273"/>
      <c r="AO342" s="265" t="s">
        <v>163</v>
      </c>
      <c r="AQ342" s="595" t="s">
        <v>3208</v>
      </c>
      <c r="AR342" s="484" t="str">
        <f t="shared" si="77"/>
        <v>6-7</v>
      </c>
      <c r="AS342" s="486" t="str">
        <f t="shared" si="78"/>
        <v/>
      </c>
      <c r="AT342" s="488" t="str">
        <f t="shared" si="79"/>
        <v/>
      </c>
      <c r="AU342" s="490" t="str">
        <f t="shared" si="80"/>
        <v/>
      </c>
      <c r="AV342" s="492" t="str">
        <f t="shared" si="81"/>
        <v/>
      </c>
      <c r="AW342" s="494" t="str">
        <f t="shared" si="82"/>
        <v/>
      </c>
      <c r="AX342" s="515" t="str">
        <f>IFERROR(VLOOKUP(功能_33[[#This Row],[功能代號]],SIT_FT_2021tmp!D:D,1,FALSE),"")</f>
        <v>L6078</v>
      </c>
      <c r="AY342" s="589">
        <v>44512</v>
      </c>
      <c r="AZ342" s="589">
        <v>44512</v>
      </c>
      <c r="BA342" s="515" t="s">
        <v>3074</v>
      </c>
      <c r="BB342" s="266" t="s">
        <v>3015</v>
      </c>
      <c r="BC342" s="595"/>
      <c r="BD342" s="265" t="str">
        <f t="shared" si="73"/>
        <v>6-7</v>
      </c>
      <c r="BE342" s="265" t="str">
        <f t="shared" si="74"/>
        <v/>
      </c>
      <c r="BF342" s="265" t="str">
        <f t="shared" si="75"/>
        <v/>
      </c>
      <c r="BG342" s="265" t="str">
        <f t="shared" si="76"/>
        <v/>
      </c>
    </row>
    <row r="343" spans="3:59" ht="13.8">
      <c r="C343" s="266" t="s">
        <v>70</v>
      </c>
      <c r="D343" s="266" t="s">
        <v>2466</v>
      </c>
      <c r="E343" s="265" t="s">
        <v>586</v>
      </c>
      <c r="F343" s="266" t="s">
        <v>587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44567</v>
      </c>
      <c r="M343" s="273">
        <v>44567</v>
      </c>
      <c r="N343" s="273">
        <v>44516</v>
      </c>
      <c r="O343" s="273">
        <v>44467</v>
      </c>
      <c r="P343" s="273">
        <v>44467</v>
      </c>
      <c r="Q343" s="265" t="s">
        <v>6</v>
      </c>
      <c r="R343" s="265" t="s">
        <v>145</v>
      </c>
      <c r="W343" s="265"/>
      <c r="Y343" s="265"/>
      <c r="Z343" s="265"/>
      <c r="AA343" s="266" t="str">
        <f>VLOOKUP(功能_33[[#This Row],[User]],SKL放款!A:G,7,FALSE)</f>
        <v>放款服務課</v>
      </c>
      <c r="AB343" s="273">
        <v>44533</v>
      </c>
      <c r="AC343" s="273" t="s">
        <v>168</v>
      </c>
      <c r="AD343" s="273">
        <v>44529</v>
      </c>
      <c r="AE343" s="273">
        <v>44529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44467</v>
      </c>
      <c r="AK343" s="273"/>
      <c r="AL343" s="273"/>
      <c r="AM343" s="266"/>
      <c r="AN343" s="273"/>
      <c r="AO343" s="277" t="s">
        <v>588</v>
      </c>
      <c r="AP343" s="278" t="s">
        <v>589</v>
      </c>
      <c r="AQ343" s="595" t="s">
        <v>3208</v>
      </c>
      <c r="AR343" s="484" t="str">
        <f t="shared" si="77"/>
        <v>6-7</v>
      </c>
      <c r="AS343" s="486" t="str">
        <f t="shared" si="78"/>
        <v/>
      </c>
      <c r="AT343" s="488" t="str">
        <f t="shared" si="79"/>
        <v/>
      </c>
      <c r="AU343" s="490" t="str">
        <f t="shared" si="80"/>
        <v/>
      </c>
      <c r="AV343" s="492" t="str">
        <f t="shared" si="81"/>
        <v/>
      </c>
      <c r="AW343" s="494" t="str">
        <f t="shared" si="82"/>
        <v/>
      </c>
      <c r="AX343" s="515" t="str">
        <f>IFERROR(VLOOKUP(功能_33[[#This Row],[功能代號]],SIT_FT_2021tmp!D:D,1,FALSE),"")</f>
        <v>L6079</v>
      </c>
      <c r="AY343" s="589">
        <v>44529</v>
      </c>
      <c r="AZ343" s="589">
        <v>44529</v>
      </c>
      <c r="BA343" s="515" t="s">
        <v>3074</v>
      </c>
      <c r="BB343" s="266" t="s">
        <v>3036</v>
      </c>
      <c r="BC343" s="595"/>
      <c r="BD343" s="265" t="str">
        <f t="shared" si="73"/>
        <v>6-7</v>
      </c>
      <c r="BE343" s="265" t="str">
        <f t="shared" si="74"/>
        <v/>
      </c>
      <c r="BF343" s="265" t="str">
        <f t="shared" si="75"/>
        <v/>
      </c>
      <c r="BG343" s="265" t="str">
        <f t="shared" si="76"/>
        <v/>
      </c>
    </row>
    <row r="344" spans="3:59" ht="13.8">
      <c r="C344" s="266" t="s">
        <v>70</v>
      </c>
      <c r="D344" s="408" t="s">
        <v>2466</v>
      </c>
      <c r="E344" s="265" t="s">
        <v>1017</v>
      </c>
      <c r="F344" s="266" t="s">
        <v>1018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44397</v>
      </c>
      <c r="O344" s="273">
        <v>44397</v>
      </c>
      <c r="P344" s="273">
        <v>44398</v>
      </c>
      <c r="Q344" s="265" t="s">
        <v>2</v>
      </c>
      <c r="R344" s="265" t="s">
        <v>2939</v>
      </c>
      <c r="W344" s="265"/>
      <c r="Y344" s="265"/>
      <c r="Z344" s="265"/>
      <c r="AA344" s="266" t="str">
        <f>VLOOKUP(功能_33[[#This Row],[User]],SKL放款!A:G,7,FALSE)</f>
        <v>放款推展課</v>
      </c>
      <c r="AB344" s="273">
        <v>44533</v>
      </c>
      <c r="AC344" s="273" t="s">
        <v>168</v>
      </c>
      <c r="AD344" s="273">
        <v>44397</v>
      </c>
      <c r="AE344" s="273">
        <v>44397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44397</v>
      </c>
      <c r="AK344" s="273"/>
      <c r="AL344" s="273"/>
      <c r="AM344" s="266"/>
      <c r="AN344" s="273">
        <v>44397</v>
      </c>
      <c r="AO344" s="265" t="s">
        <v>163</v>
      </c>
      <c r="AQ344" s="595" t="s">
        <v>3208</v>
      </c>
      <c r="AR344" s="484" t="str">
        <f t="shared" si="77"/>
        <v>6-7</v>
      </c>
      <c r="AS344" s="486" t="str">
        <f t="shared" si="78"/>
        <v/>
      </c>
      <c r="AT344" s="488" t="str">
        <f t="shared" si="79"/>
        <v/>
      </c>
      <c r="AU344" s="490" t="str">
        <f t="shared" si="80"/>
        <v/>
      </c>
      <c r="AV344" s="492" t="str">
        <f t="shared" si="81"/>
        <v/>
      </c>
      <c r="AW344" s="494" t="str">
        <f t="shared" si="82"/>
        <v/>
      </c>
      <c r="AX344" s="515" t="str">
        <f>IFERROR(VLOOKUP(功能_33[[#This Row],[功能代號]],SIT_FT_2021tmp!D:D,1,FALSE),"")</f>
        <v>L6081</v>
      </c>
      <c r="AY344" s="589">
        <v>44515</v>
      </c>
      <c r="AZ344" s="589">
        <v>44515</v>
      </c>
      <c r="BA344" s="515" t="s">
        <v>3001</v>
      </c>
      <c r="BB344" s="266" t="s">
        <v>3065</v>
      </c>
      <c r="BC344" s="595"/>
      <c r="BD344" s="265" t="str">
        <f t="shared" si="73"/>
        <v>6-7</v>
      </c>
      <c r="BE344" s="265" t="str">
        <f t="shared" si="74"/>
        <v/>
      </c>
      <c r="BF344" s="265" t="str">
        <f t="shared" si="75"/>
        <v/>
      </c>
      <c r="BG344" s="265" t="str">
        <f t="shared" si="76"/>
        <v/>
      </c>
    </row>
    <row r="345" spans="3:59" ht="13.8">
      <c r="C345" s="266" t="s">
        <v>70</v>
      </c>
      <c r="D345" s="266" t="s">
        <v>2466</v>
      </c>
      <c r="E345" s="265" t="s">
        <v>981</v>
      </c>
      <c r="F345" s="266" t="s">
        <v>982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44396</v>
      </c>
      <c r="O345" s="273">
        <v>44396</v>
      </c>
      <c r="P345" s="273">
        <v>44402</v>
      </c>
      <c r="Q345" s="265" t="s">
        <v>6</v>
      </c>
      <c r="R345" s="252" t="s">
        <v>2789</v>
      </c>
      <c r="T345" s="265">
        <v>1</v>
      </c>
      <c r="U345" s="265" t="s">
        <v>983</v>
      </c>
      <c r="W345" s="265"/>
      <c r="Y345" s="265"/>
      <c r="Z345" s="265"/>
      <c r="AA345" s="266" t="e">
        <f>VLOOKUP(功能_33[[#This Row],[User]],SKL放款!A:G,7,FALSE)</f>
        <v>#N/A</v>
      </c>
      <c r="AB345" s="273">
        <v>44402</v>
      </c>
      <c r="AC345" s="273" t="s">
        <v>107</v>
      </c>
      <c r="AD345" s="259">
        <v>44550</v>
      </c>
      <c r="AE345" s="273">
        <v>44550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44396</v>
      </c>
      <c r="AK345" s="273"/>
      <c r="AL345" s="273"/>
      <c r="AM345" s="266"/>
      <c r="AN345" s="273">
        <v>44396</v>
      </c>
      <c r="AO345" s="277" t="s">
        <v>984</v>
      </c>
      <c r="AP345" s="278" t="s">
        <v>985</v>
      </c>
      <c r="AQ345" s="595" t="s">
        <v>3208</v>
      </c>
      <c r="AR345" s="484" t="str">
        <f t="shared" si="77"/>
        <v>6-7</v>
      </c>
      <c r="AS345" s="486" t="str">
        <f t="shared" si="78"/>
        <v/>
      </c>
      <c r="AT345" s="488" t="str">
        <f t="shared" si="79"/>
        <v/>
      </c>
      <c r="AU345" s="490" t="str">
        <f t="shared" si="80"/>
        <v/>
      </c>
      <c r="AV345" s="492" t="str">
        <f t="shared" si="81"/>
        <v/>
      </c>
      <c r="AW345" s="494" t="str">
        <f t="shared" si="82"/>
        <v/>
      </c>
      <c r="AX345" s="515" t="str">
        <f>IFERROR(VLOOKUP(功能_33[[#This Row],[功能代號]],SIT_FT_2021tmp!D:D,1,FALSE),"")</f>
        <v>L6082</v>
      </c>
      <c r="AY345" s="589">
        <v>44512</v>
      </c>
      <c r="AZ345" s="589">
        <v>44512</v>
      </c>
      <c r="BA345" s="515" t="s">
        <v>3001</v>
      </c>
      <c r="BB345" s="266" t="s">
        <v>3066</v>
      </c>
      <c r="BC345" s="595"/>
      <c r="BD345" s="265" t="str">
        <f t="shared" si="73"/>
        <v>6-7</v>
      </c>
      <c r="BE345" s="265" t="str">
        <f t="shared" si="74"/>
        <v/>
      </c>
      <c r="BF345" s="265" t="str">
        <f t="shared" si="75"/>
        <v/>
      </c>
      <c r="BG345" s="265" t="str">
        <f t="shared" si="76"/>
        <v/>
      </c>
    </row>
    <row r="346" spans="3:59" ht="13.8">
      <c r="C346" s="266" t="s">
        <v>70</v>
      </c>
      <c r="D346" s="408" t="s">
        <v>2466</v>
      </c>
      <c r="E346" s="265" t="s">
        <v>1009</v>
      </c>
      <c r="F346" s="266" t="s">
        <v>1010</v>
      </c>
      <c r="G346" s="266"/>
      <c r="H346" s="265" t="s">
        <v>166</v>
      </c>
      <c r="I346" s="265" t="s">
        <v>287</v>
      </c>
      <c r="J346" s="212" t="s">
        <v>2854</v>
      </c>
      <c r="K346" s="212"/>
      <c r="L346" s="273">
        <v>44565</v>
      </c>
      <c r="M346" s="273">
        <v>44565</v>
      </c>
      <c r="N346" s="273">
        <v>44398</v>
      </c>
      <c r="O346" s="273">
        <v>44398</v>
      </c>
      <c r="P346" s="273">
        <v>44402</v>
      </c>
      <c r="Q346" s="265" t="s">
        <v>6</v>
      </c>
      <c r="R346" s="265" t="s">
        <v>2939</v>
      </c>
      <c r="W346" s="265"/>
      <c r="Y346" s="265"/>
      <c r="Z346" s="265"/>
      <c r="AA346" s="266" t="str">
        <f>VLOOKUP(功能_33[[#This Row],[User]],SKL放款!A:G,7,FALSE)</f>
        <v>放款推展課</v>
      </c>
      <c r="AB346" s="273">
        <v>44402</v>
      </c>
      <c r="AC346" s="273" t="s">
        <v>168</v>
      </c>
      <c r="AD346" s="273">
        <v>44398</v>
      </c>
      <c r="AE346" s="273">
        <v>44398</v>
      </c>
      <c r="AF346" s="209">
        <v>44550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44398</v>
      </c>
      <c r="AK346" s="273"/>
      <c r="AL346" s="273"/>
      <c r="AM346" s="266"/>
      <c r="AN346" s="273">
        <v>44398</v>
      </c>
      <c r="AO346" s="265" t="s">
        <v>163</v>
      </c>
      <c r="AQ346" s="595" t="s">
        <v>3208</v>
      </c>
      <c r="AR346" s="484" t="str">
        <f t="shared" si="77"/>
        <v>6-7</v>
      </c>
      <c r="AS346" s="486" t="str">
        <f t="shared" si="78"/>
        <v/>
      </c>
      <c r="AT346" s="488" t="str">
        <f t="shared" si="79"/>
        <v/>
      </c>
      <c r="AU346" s="490" t="str">
        <f t="shared" si="80"/>
        <v/>
      </c>
      <c r="AV346" s="492" t="str">
        <f t="shared" si="81"/>
        <v/>
      </c>
      <c r="AW346" s="494" t="str">
        <f t="shared" si="82"/>
        <v/>
      </c>
      <c r="AX346" s="515" t="str">
        <f>IFERROR(VLOOKUP(功能_33[[#This Row],[功能代號]],SIT_FT_2021tmp!D:D,1,FALSE),"")</f>
        <v>L6084</v>
      </c>
      <c r="AY346" s="589">
        <v>44515</v>
      </c>
      <c r="AZ346" s="589">
        <v>44515</v>
      </c>
      <c r="BA346" s="515" t="s">
        <v>3001</v>
      </c>
      <c r="BB346" s="266" t="s">
        <v>3065</v>
      </c>
      <c r="BC346" s="595"/>
      <c r="BD346" s="265" t="str">
        <f t="shared" si="73"/>
        <v>6-7</v>
      </c>
      <c r="BE346" s="265" t="str">
        <f t="shared" si="74"/>
        <v/>
      </c>
      <c r="BF346" s="265" t="str">
        <f t="shared" si="75"/>
        <v/>
      </c>
      <c r="BG346" s="265" t="str">
        <f t="shared" si="76"/>
        <v/>
      </c>
    </row>
    <row r="347" spans="3:59" ht="13.8">
      <c r="C347" s="266" t="s">
        <v>69</v>
      </c>
      <c r="D347" s="266" t="s">
        <v>2468</v>
      </c>
      <c r="E347" s="265" t="s">
        <v>948</v>
      </c>
      <c r="F347" s="266" t="s">
        <v>949</v>
      </c>
      <c r="G347" s="266"/>
      <c r="H347" s="265" t="s">
        <v>166</v>
      </c>
      <c r="I347" s="265" t="s">
        <v>111</v>
      </c>
      <c r="J347" s="272" t="s">
        <v>2753</v>
      </c>
      <c r="K347" s="272"/>
      <c r="L347" s="273">
        <v>44575</v>
      </c>
      <c r="M347" s="273">
        <v>44572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>
        <v>44544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3208</v>
      </c>
      <c r="AR347" s="484" t="str">
        <f t="shared" si="77"/>
        <v>5-1</v>
      </c>
      <c r="AS347" s="486" t="str">
        <f t="shared" si="78"/>
        <v/>
      </c>
      <c r="AT347" s="488" t="str">
        <f t="shared" si="79"/>
        <v/>
      </c>
      <c r="AU347" s="490" t="str">
        <f t="shared" si="80"/>
        <v/>
      </c>
      <c r="AV347" s="492" t="str">
        <f t="shared" si="81"/>
        <v/>
      </c>
      <c r="AW347" s="494" t="str">
        <f t="shared" si="82"/>
        <v/>
      </c>
      <c r="AX347" s="515" t="str">
        <f>IFERROR(VLOOKUP(功能_33[[#This Row],[功能代號]],SIT_FT_2021tmp!D:D,1,FALSE),"")</f>
        <v>L5902</v>
      </c>
      <c r="AY347" s="589">
        <v>44517</v>
      </c>
      <c r="AZ347" s="589">
        <v>44517</v>
      </c>
      <c r="BA347" s="515" t="s">
        <v>3001</v>
      </c>
      <c r="BB347" s="266" t="s">
        <v>3067</v>
      </c>
      <c r="BC347" s="595"/>
      <c r="BD347" s="265" t="str">
        <f t="shared" si="73"/>
        <v>5-1</v>
      </c>
      <c r="BE347" s="265" t="str">
        <f t="shared" si="74"/>
        <v/>
      </c>
      <c r="BF347" s="265" t="str">
        <f t="shared" si="75"/>
        <v/>
      </c>
      <c r="BG347" s="265" t="str">
        <f t="shared" si="76"/>
        <v/>
      </c>
    </row>
    <row r="348" spans="3:59" ht="13.8">
      <c r="C348" s="266" t="s">
        <v>69</v>
      </c>
      <c r="D348" s="266" t="s">
        <v>2468</v>
      </c>
      <c r="E348" s="265" t="s">
        <v>952</v>
      </c>
      <c r="F348" s="266" t="s">
        <v>953</v>
      </c>
      <c r="G348" s="266"/>
      <c r="H348" s="265" t="s">
        <v>166</v>
      </c>
      <c r="I348" s="265" t="s">
        <v>111</v>
      </c>
      <c r="J348" s="212" t="s">
        <v>2948</v>
      </c>
      <c r="K348" s="212" t="s">
        <v>2993</v>
      </c>
      <c r="L348" s="273">
        <v>44582</v>
      </c>
      <c r="M348" s="273">
        <v>44574</v>
      </c>
      <c r="N348" s="273">
        <v>44504</v>
      </c>
      <c r="O348" s="273">
        <v>44503</v>
      </c>
      <c r="P348" s="273">
        <v>44533</v>
      </c>
      <c r="Q348" s="265" t="s">
        <v>2</v>
      </c>
      <c r="R348" s="265" t="s">
        <v>19</v>
      </c>
      <c r="W348" s="265"/>
      <c r="Y348" s="265"/>
      <c r="Z348" s="265"/>
      <c r="AA348" s="266" t="str">
        <f>VLOOKUP(功能_33[[#This Row],[User]],SKL放款!A:G,7,FALSE)</f>
        <v>放款審查課</v>
      </c>
      <c r="AB348" s="273">
        <v>44533</v>
      </c>
      <c r="AC348" s="273">
        <v>44526</v>
      </c>
      <c r="AD348" s="273">
        <v>44526</v>
      </c>
      <c r="AE348" s="273">
        <v>44526</v>
      </c>
      <c r="AF348" s="209" t="s">
        <v>2966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44503</v>
      </c>
      <c r="AK348" s="273"/>
      <c r="AL348" s="273"/>
      <c r="AM348" s="266"/>
      <c r="AN348" s="273"/>
      <c r="AO348" s="277" t="s">
        <v>950</v>
      </c>
      <c r="AP348" s="278" t="s">
        <v>951</v>
      </c>
      <c r="AQ348" s="595" t="s">
        <v>3208</v>
      </c>
      <c r="AR348" s="484" t="str">
        <f t="shared" si="77"/>
        <v>5-1</v>
      </c>
      <c r="AS348" s="486" t="str">
        <f t="shared" si="78"/>
        <v/>
      </c>
      <c r="AT348" s="488" t="str">
        <f t="shared" si="79"/>
        <v/>
      </c>
      <c r="AU348" s="490" t="str">
        <f t="shared" si="80"/>
        <v/>
      </c>
      <c r="AV348" s="492" t="str">
        <f t="shared" si="81"/>
        <v/>
      </c>
      <c r="AW348" s="494" t="str">
        <f t="shared" si="82"/>
        <v/>
      </c>
      <c r="AX348" s="515" t="str">
        <f>IFERROR(VLOOKUP(功能_33[[#This Row],[功能代號]],SIT_FT_2021tmp!D:D,1,FALSE),"")</f>
        <v>L5102</v>
      </c>
      <c r="AY348" s="589">
        <v>44517</v>
      </c>
      <c r="AZ348" s="589">
        <v>44517</v>
      </c>
      <c r="BA348" s="515" t="s">
        <v>3001</v>
      </c>
      <c r="BB348" s="266" t="s">
        <v>3067</v>
      </c>
      <c r="BC348" s="595"/>
      <c r="BD348" s="265" t="str">
        <f t="shared" si="73"/>
        <v>5-1</v>
      </c>
      <c r="BE348" s="265" t="str">
        <f t="shared" si="74"/>
        <v/>
      </c>
      <c r="BF348" s="265" t="str">
        <f t="shared" si="75"/>
        <v/>
      </c>
      <c r="BG348" s="265" t="str">
        <f t="shared" si="76"/>
        <v/>
      </c>
    </row>
    <row r="349" spans="3:59" ht="13.8">
      <c r="C349" s="266" t="s">
        <v>70</v>
      </c>
      <c r="D349" s="266" t="s">
        <v>2466</v>
      </c>
      <c r="E349" s="265" t="s">
        <v>505</v>
      </c>
      <c r="F349" s="266" t="s">
        <v>506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77" t="s">
        <v>508</v>
      </c>
      <c r="AP349" s="278" t="s">
        <v>509</v>
      </c>
      <c r="AQ349" s="595" t="s">
        <v>3208</v>
      </c>
      <c r="AR349" s="484" t="str">
        <f t="shared" si="77"/>
        <v>6-7</v>
      </c>
      <c r="AS349" s="486" t="str">
        <f t="shared" si="78"/>
        <v/>
      </c>
      <c r="AT349" s="488" t="str">
        <f t="shared" si="79"/>
        <v/>
      </c>
      <c r="AU349" s="490" t="str">
        <f t="shared" si="80"/>
        <v/>
      </c>
      <c r="AV349" s="492" t="str">
        <f t="shared" si="81"/>
        <v/>
      </c>
      <c r="AW349" s="494" t="str">
        <f t="shared" si="82"/>
        <v/>
      </c>
      <c r="AX349" s="515" t="str">
        <f>IFERROR(VLOOKUP(功能_33[[#This Row],[功能代號]],SIT_FT_2021tmp!D:D,1,FALSE),"")</f>
        <v>L6085</v>
      </c>
      <c r="AY349" s="589">
        <v>44512</v>
      </c>
      <c r="AZ349" s="589">
        <v>44512</v>
      </c>
      <c r="BA349" s="515" t="s">
        <v>3001</v>
      </c>
      <c r="BB349" s="266" t="s">
        <v>3037</v>
      </c>
      <c r="BC349" s="595"/>
      <c r="BD349" s="265" t="str">
        <f t="shared" si="73"/>
        <v>6-7</v>
      </c>
      <c r="BE349" s="265" t="str">
        <f t="shared" si="74"/>
        <v/>
      </c>
      <c r="BF349" s="265" t="str">
        <f t="shared" si="75"/>
        <v/>
      </c>
      <c r="BG349" s="265" t="str">
        <f t="shared" si="76"/>
        <v/>
      </c>
    </row>
    <row r="350" spans="3:59" ht="13.8">
      <c r="C350" s="266" t="s">
        <v>70</v>
      </c>
      <c r="D350" s="266" t="s">
        <v>2466</v>
      </c>
      <c r="E350" s="265" t="s">
        <v>512</v>
      </c>
      <c r="F350" s="266" t="s">
        <v>513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44565</v>
      </c>
      <c r="M350" s="273">
        <v>44565</v>
      </c>
      <c r="N350" s="273">
        <v>44515</v>
      </c>
      <c r="O350" s="273">
        <v>44466</v>
      </c>
      <c r="P350" s="273">
        <f>IFERROR(IF(VLOOKUP(功能_33[[#This Row],[功能代號]],討論項目!A:H,8,FALSE)=0,"",VLOOKUP(功能_33[[#This Row],[功能代號]],討論項目!A:H,8,FALSE)),"")</f>
        <v>44475</v>
      </c>
      <c r="Q350" s="265" t="s">
        <v>6</v>
      </c>
      <c r="R350" s="265" t="s">
        <v>7</v>
      </c>
      <c r="W350" s="265"/>
      <c r="Y350" s="265"/>
      <c r="Z350" s="265"/>
      <c r="AA350" s="266" t="str">
        <f>VLOOKUP(功能_33[[#This Row],[User]],SKL放款!A:G,7,FALSE)</f>
        <v>放款推展課</v>
      </c>
      <c r="AB350" s="273">
        <v>44533</v>
      </c>
      <c r="AC350" s="273">
        <v>44533</v>
      </c>
      <c r="AD350" s="273">
        <v>44533</v>
      </c>
      <c r="AE350" s="273">
        <v>44533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44466</v>
      </c>
      <c r="AK350" s="273"/>
      <c r="AL350" s="273"/>
      <c r="AM350" s="266"/>
      <c r="AN350" s="273"/>
      <c r="AO350" s="265" t="s">
        <v>163</v>
      </c>
      <c r="AQ350" s="595" t="s">
        <v>3208</v>
      </c>
      <c r="AR350" s="484" t="str">
        <f t="shared" si="77"/>
        <v>6-7</v>
      </c>
      <c r="AS350" s="486" t="str">
        <f t="shared" si="78"/>
        <v/>
      </c>
      <c r="AT350" s="488" t="str">
        <f t="shared" si="79"/>
        <v/>
      </c>
      <c r="AU350" s="490" t="str">
        <f t="shared" si="80"/>
        <v/>
      </c>
      <c r="AV350" s="492" t="str">
        <f t="shared" si="81"/>
        <v/>
      </c>
      <c r="AW350" s="494" t="str">
        <f t="shared" si="82"/>
        <v/>
      </c>
      <c r="AX350" s="515" t="str">
        <f>IFERROR(VLOOKUP(功能_33[[#This Row],[功能代號]],SIT_FT_2021tmp!D:D,1,FALSE),"")</f>
        <v>L6086</v>
      </c>
      <c r="AY350" s="589">
        <v>44512</v>
      </c>
      <c r="AZ350" s="589">
        <v>44512</v>
      </c>
      <c r="BA350" s="515" t="s">
        <v>3001</v>
      </c>
      <c r="BB350" s="266" t="s">
        <v>3037</v>
      </c>
      <c r="BC350" s="595"/>
      <c r="BD350" s="265" t="str">
        <f t="shared" si="73"/>
        <v>6-7</v>
      </c>
      <c r="BE350" s="265" t="str">
        <f t="shared" si="74"/>
        <v/>
      </c>
      <c r="BF350" s="265" t="str">
        <f t="shared" si="75"/>
        <v/>
      </c>
      <c r="BG350" s="265" t="str">
        <f t="shared" si="76"/>
        <v/>
      </c>
    </row>
    <row r="351" spans="3:59" ht="13.8">
      <c r="C351" s="266" t="s">
        <v>70</v>
      </c>
      <c r="D351" s="266" t="s">
        <v>2466</v>
      </c>
      <c r="E351" s="265" t="s">
        <v>579</v>
      </c>
      <c r="F351" s="266" t="s">
        <v>578</v>
      </c>
      <c r="G351" s="266"/>
      <c r="H351" s="265" t="s">
        <v>166</v>
      </c>
      <c r="I351" s="265" t="s">
        <v>287</v>
      </c>
      <c r="J351" s="212" t="s">
        <v>2854</v>
      </c>
      <c r="K351" s="212"/>
      <c r="L351" s="273">
        <v>44566</v>
      </c>
      <c r="M351" s="273">
        <v>44566</v>
      </c>
      <c r="N351" s="273">
        <v>44516</v>
      </c>
      <c r="O351" s="273">
        <v>44467</v>
      </c>
      <c r="P351" s="273">
        <v>44467</v>
      </c>
      <c r="Q351" s="265" t="s">
        <v>6</v>
      </c>
      <c r="R351" s="265" t="s">
        <v>145</v>
      </c>
      <c r="W351" s="265"/>
      <c r="Y351" s="265"/>
      <c r="Z351" s="265"/>
      <c r="AA351" s="266" t="str">
        <f>VLOOKUP(功能_33[[#This Row],[User]],SKL放款!A:G,7,FALSE)</f>
        <v>放款服務課</v>
      </c>
      <c r="AB351" s="273">
        <v>44533</v>
      </c>
      <c r="AC351" s="273" t="s">
        <v>168</v>
      </c>
      <c r="AD351" s="273">
        <v>44529</v>
      </c>
      <c r="AE351" s="273">
        <v>44529</v>
      </c>
      <c r="AF351" s="209">
        <v>44550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44467</v>
      </c>
      <c r="AK351" s="273"/>
      <c r="AL351" s="273"/>
      <c r="AM351" s="266"/>
      <c r="AN351" s="273"/>
      <c r="AO351" s="277" t="s">
        <v>577</v>
      </c>
      <c r="AP351" s="278" t="s">
        <v>578</v>
      </c>
      <c r="AQ351" s="595" t="s">
        <v>3208</v>
      </c>
      <c r="AR351" s="484" t="str">
        <f t="shared" si="77"/>
        <v>6-7</v>
      </c>
      <c r="AS351" s="486" t="str">
        <f t="shared" si="78"/>
        <v/>
      </c>
      <c r="AT351" s="488" t="str">
        <f t="shared" si="79"/>
        <v/>
      </c>
      <c r="AU351" s="490" t="str">
        <f t="shared" si="80"/>
        <v/>
      </c>
      <c r="AV351" s="492" t="str">
        <f t="shared" si="81"/>
        <v/>
      </c>
      <c r="AW351" s="494" t="str">
        <f t="shared" si="82"/>
        <v/>
      </c>
      <c r="AX351" s="515" t="str">
        <f>IFERROR(VLOOKUP(功能_33[[#This Row],[功能代號]],SIT_FT_2021tmp!D:D,1,FALSE),"")</f>
        <v>L6701</v>
      </c>
      <c r="AY351" s="589">
        <v>44512</v>
      </c>
      <c r="AZ351" s="589">
        <v>44512</v>
      </c>
      <c r="BA351" s="515" t="s">
        <v>3001</v>
      </c>
      <c r="BB351" s="266" t="s">
        <v>3061</v>
      </c>
      <c r="BC351" s="595"/>
      <c r="BD351" s="265" t="str">
        <f t="shared" si="73"/>
        <v>6-7</v>
      </c>
      <c r="BE351" s="265" t="str">
        <f t="shared" si="74"/>
        <v/>
      </c>
      <c r="BF351" s="265" t="str">
        <f t="shared" si="75"/>
        <v/>
      </c>
      <c r="BG351" s="265" t="str">
        <f t="shared" si="76"/>
        <v/>
      </c>
    </row>
    <row r="352" spans="3:59" ht="13.8">
      <c r="C352" s="266" t="s">
        <v>69</v>
      </c>
      <c r="D352" s="266" t="s">
        <v>2468</v>
      </c>
      <c r="E352" s="265" t="s">
        <v>964</v>
      </c>
      <c r="F352" s="266" t="s">
        <v>2759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44575</v>
      </c>
      <c r="M352" s="273">
        <v>44572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3208</v>
      </c>
      <c r="AR352" s="484" t="str">
        <f t="shared" si="77"/>
        <v>5-1</v>
      </c>
      <c r="AS352" s="486" t="str">
        <f t="shared" si="78"/>
        <v/>
      </c>
      <c r="AT352" s="488" t="str">
        <f t="shared" si="79"/>
        <v/>
      </c>
      <c r="AU352" s="490" t="str">
        <f t="shared" si="80"/>
        <v/>
      </c>
      <c r="AV352" s="492" t="str">
        <f t="shared" si="81"/>
        <v/>
      </c>
      <c r="AW352" s="494" t="str">
        <f t="shared" si="8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73"/>
        <v/>
      </c>
      <c r="BE352" s="266" t="str">
        <f t="shared" si="74"/>
        <v/>
      </c>
      <c r="BF352" s="266" t="str">
        <f t="shared" si="75"/>
        <v>5-1</v>
      </c>
      <c r="BG352" s="266" t="str">
        <f t="shared" si="76"/>
        <v/>
      </c>
    </row>
    <row r="353" spans="3:59" ht="13.8">
      <c r="C353" s="266" t="s">
        <v>69</v>
      </c>
      <c r="D353" s="266" t="s">
        <v>2468</v>
      </c>
      <c r="E353" s="265" t="s">
        <v>965</v>
      </c>
      <c r="F353" s="266" t="s">
        <v>966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44533</v>
      </c>
      <c r="Q353" s="265" t="s">
        <v>4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107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3208</v>
      </c>
      <c r="AR353" s="484" t="str">
        <f t="shared" si="77"/>
        <v>5-1</v>
      </c>
      <c r="AS353" s="486" t="str">
        <f t="shared" si="78"/>
        <v/>
      </c>
      <c r="AT353" s="488" t="str">
        <f t="shared" si="79"/>
        <v/>
      </c>
      <c r="AU353" s="490" t="str">
        <f t="shared" si="80"/>
        <v/>
      </c>
      <c r="AV353" s="492" t="str">
        <f t="shared" si="81"/>
        <v/>
      </c>
      <c r="AW353" s="494" t="str">
        <f t="shared" si="8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73"/>
        <v/>
      </c>
      <c r="BE353" s="266" t="str">
        <f t="shared" si="74"/>
        <v/>
      </c>
      <c r="BF353" s="266" t="str">
        <f t="shared" si="75"/>
        <v>5-1</v>
      </c>
      <c r="BG353" s="266" t="str">
        <f t="shared" si="76"/>
        <v/>
      </c>
    </row>
    <row r="354" spans="3:59" ht="13.8">
      <c r="C354" s="266" t="s">
        <v>69</v>
      </c>
      <c r="D354" s="266" t="s">
        <v>2468</v>
      </c>
      <c r="E354" s="265" t="s">
        <v>967</v>
      </c>
      <c r="F354" s="266" t="s">
        <v>968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44582</v>
      </c>
      <c r="M354" s="273">
        <v>44574</v>
      </c>
      <c r="N354" s="273">
        <v>44505</v>
      </c>
      <c r="O354" s="273">
        <v>44504</v>
      </c>
      <c r="P354" s="273">
        <v>44536</v>
      </c>
      <c r="Q354" s="265" t="s">
        <v>1</v>
      </c>
      <c r="R354" s="265" t="s">
        <v>16</v>
      </c>
      <c r="S354" s="252" t="s">
        <v>12</v>
      </c>
      <c r="W354" s="265"/>
      <c r="Y354" s="265"/>
      <c r="Z354" s="265"/>
      <c r="AA354" s="266" t="str">
        <f>VLOOKUP(功能_33[[#This Row],[User]],SKL放款!A:G,7,FALSE)</f>
        <v>放款管理課</v>
      </c>
      <c r="AB354" s="273">
        <v>44533</v>
      </c>
      <c r="AC354" s="273" t="s">
        <v>168</v>
      </c>
      <c r="AD354" s="273">
        <v>44525</v>
      </c>
      <c r="AE354" s="273">
        <v>44525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44504</v>
      </c>
      <c r="AK354" s="273"/>
      <c r="AL354" s="273"/>
      <c r="AM354" s="266"/>
      <c r="AN354" s="273"/>
      <c r="AO354" s="277" t="s">
        <v>2766</v>
      </c>
      <c r="AP354" s="266" t="s">
        <v>2767</v>
      </c>
      <c r="AQ354" s="595" t="s">
        <v>3208</v>
      </c>
      <c r="AR354" s="484" t="str">
        <f t="shared" si="77"/>
        <v>5-1</v>
      </c>
      <c r="AS354" s="486" t="str">
        <f t="shared" si="78"/>
        <v/>
      </c>
      <c r="AT354" s="488" t="str">
        <f t="shared" si="79"/>
        <v/>
      </c>
      <c r="AU354" s="490" t="str">
        <f t="shared" si="80"/>
        <v/>
      </c>
      <c r="AV354" s="492" t="str">
        <f t="shared" si="81"/>
        <v/>
      </c>
      <c r="AW354" s="494" t="str">
        <f t="shared" si="82"/>
        <v/>
      </c>
      <c r="AX354" s="515" t="str">
        <f>IFERROR(VLOOKUP(功能_33[[#This Row],[功能代號]],SIT_FT_2021tmp!D:D,1,FALSE),"")</f>
        <v/>
      </c>
      <c r="AY354" s="589">
        <v>44603</v>
      </c>
      <c r="BA354" s="515" t="s">
        <v>2453</v>
      </c>
      <c r="BB354" s="266" t="s">
        <v>2453</v>
      </c>
      <c r="BC354" s="595"/>
      <c r="BD354" s="266" t="str">
        <f t="shared" si="73"/>
        <v/>
      </c>
      <c r="BE354" s="266" t="str">
        <f t="shared" si="74"/>
        <v/>
      </c>
      <c r="BF354" s="266" t="str">
        <f t="shared" si="75"/>
        <v>5-1</v>
      </c>
      <c r="BG354" s="266" t="str">
        <f t="shared" si="76"/>
        <v/>
      </c>
    </row>
    <row r="355" spans="3:59" ht="13.8">
      <c r="C355" s="266" t="s">
        <v>69</v>
      </c>
      <c r="D355" s="266" t="s">
        <v>2468</v>
      </c>
      <c r="E355" s="265" t="s">
        <v>969</v>
      </c>
      <c r="F355" s="266" t="s">
        <v>970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44575</v>
      </c>
      <c r="M355" s="273">
        <v>44572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3208</v>
      </c>
      <c r="AR355" s="484" t="str">
        <f t="shared" si="77"/>
        <v>5-1</v>
      </c>
      <c r="AS355" s="486" t="str">
        <f t="shared" si="78"/>
        <v/>
      </c>
      <c r="AT355" s="488" t="str">
        <f t="shared" si="79"/>
        <v/>
      </c>
      <c r="AU355" s="490" t="str">
        <f t="shared" si="80"/>
        <v/>
      </c>
      <c r="AV355" s="492" t="str">
        <f t="shared" si="81"/>
        <v/>
      </c>
      <c r="AW355" s="494" t="str">
        <f t="shared" si="82"/>
        <v/>
      </c>
      <c r="AX355" s="515" t="str">
        <f>IFERROR(VLOOKUP(功能_33[[#This Row],[功能代號]],SIT_FT_2021tmp!D:D,1,FALSE),"")</f>
        <v>L5906</v>
      </c>
      <c r="AY355" s="589">
        <v>44516</v>
      </c>
      <c r="AZ355" s="589">
        <v>44516</v>
      </c>
      <c r="BA355" s="515" t="s">
        <v>3074</v>
      </c>
      <c r="BB355" s="266" t="s">
        <v>3068</v>
      </c>
      <c r="BC355" s="595"/>
      <c r="BD355" s="265" t="str">
        <f t="shared" si="73"/>
        <v>5-1</v>
      </c>
      <c r="BE355" s="265" t="str">
        <f t="shared" si="74"/>
        <v/>
      </c>
      <c r="BF355" s="265" t="str">
        <f t="shared" si="75"/>
        <v/>
      </c>
      <c r="BG355" s="265" t="str">
        <f t="shared" si="76"/>
        <v/>
      </c>
    </row>
    <row r="356" spans="3:59" ht="13.8">
      <c r="C356" s="266" t="s">
        <v>69</v>
      </c>
      <c r="D356" s="266" t="s">
        <v>2468</v>
      </c>
      <c r="E356" s="265" t="s">
        <v>971</v>
      </c>
      <c r="F356" s="266" t="s">
        <v>972</v>
      </c>
      <c r="G356" s="266"/>
      <c r="H356" s="265" t="s">
        <v>166</v>
      </c>
      <c r="I356" s="265" t="s">
        <v>111</v>
      </c>
      <c r="J356" s="272" t="s">
        <v>2753</v>
      </c>
      <c r="K356" s="272"/>
      <c r="L356" s="273">
        <v>44582</v>
      </c>
      <c r="M356" s="273">
        <v>44574</v>
      </c>
      <c r="N356" s="273">
        <v>44524</v>
      </c>
      <c r="O356" s="273">
        <v>44524</v>
      </c>
      <c r="P356" s="273">
        <v>44536</v>
      </c>
      <c r="Q356" s="265" t="s">
        <v>1</v>
      </c>
      <c r="R356" s="265" t="s">
        <v>15</v>
      </c>
      <c r="W356" s="265"/>
      <c r="Y356" s="265"/>
      <c r="Z356" s="265"/>
      <c r="AA356" s="266" t="str">
        <f>VLOOKUP(功能_33[[#This Row],[User]],SKL放款!A:G,7,FALSE)</f>
        <v>放款服務課</v>
      </c>
      <c r="AB356" s="273">
        <v>44533</v>
      </c>
      <c r="AC356" s="273" t="s">
        <v>168</v>
      </c>
      <c r="AD356" s="273">
        <v>44531</v>
      </c>
      <c r="AE356" s="273">
        <v>44531</v>
      </c>
      <c r="AF356" s="209">
        <v>44544</v>
      </c>
      <c r="AG356" s="273"/>
      <c r="AH356" s="273"/>
      <c r="AI356" s="323"/>
      <c r="AJ356" s="273">
        <f>IFERROR(IF(VLOOKUP(功能_33[[#This Row],[功能代號]],E:T,11,FALSE)=0,"",VLOOKUP(功能_33[[#This Row],[功能代號]],E:T,11,FALSE)),"")</f>
        <v>44524</v>
      </c>
      <c r="AK356" s="273"/>
      <c r="AL356" s="273"/>
      <c r="AM356" s="266"/>
      <c r="AN356" s="273"/>
      <c r="AO356" s="277" t="s">
        <v>2768</v>
      </c>
      <c r="AP356" s="266" t="s">
        <v>2769</v>
      </c>
      <c r="AQ356" s="595" t="s">
        <v>3208</v>
      </c>
      <c r="AR356" s="484" t="str">
        <f t="shared" si="77"/>
        <v>5-1</v>
      </c>
      <c r="AS356" s="486" t="str">
        <f t="shared" si="78"/>
        <v/>
      </c>
      <c r="AT356" s="488" t="str">
        <f t="shared" si="79"/>
        <v/>
      </c>
      <c r="AU356" s="490" t="str">
        <f t="shared" si="80"/>
        <v/>
      </c>
      <c r="AV356" s="492" t="str">
        <f t="shared" si="81"/>
        <v/>
      </c>
      <c r="AW356" s="494" t="str">
        <f t="shared" si="82"/>
        <v/>
      </c>
      <c r="AX356" s="515" t="str">
        <f>IFERROR(VLOOKUP(功能_33[[#This Row],[功能代號]],SIT_FT_2021tmp!D:D,1,FALSE),"")</f>
        <v>L5116</v>
      </c>
      <c r="AY356" s="589">
        <v>44516</v>
      </c>
      <c r="AZ356" s="589">
        <v>44516</v>
      </c>
      <c r="BA356" s="515" t="s">
        <v>3074</v>
      </c>
      <c r="BB356" s="266" t="s">
        <v>3068</v>
      </c>
      <c r="BC356" s="595"/>
      <c r="BD356" s="265" t="str">
        <f t="shared" si="73"/>
        <v>5-1</v>
      </c>
      <c r="BE356" s="265" t="str">
        <f t="shared" si="74"/>
        <v/>
      </c>
      <c r="BF356" s="265" t="str">
        <f t="shared" si="75"/>
        <v/>
      </c>
      <c r="BG356" s="265" t="str">
        <f t="shared" si="76"/>
        <v/>
      </c>
    </row>
    <row r="357" spans="3:59" ht="13.8">
      <c r="C357" s="266" t="s">
        <v>69</v>
      </c>
      <c r="D357" s="266" t="s">
        <v>2468</v>
      </c>
      <c r="E357" s="265" t="s">
        <v>974</v>
      </c>
      <c r="F357" s="258" t="s">
        <v>975</v>
      </c>
      <c r="G357" s="266" t="s">
        <v>976</v>
      </c>
      <c r="H357" s="265" t="s">
        <v>166</v>
      </c>
      <c r="I357" s="265" t="s">
        <v>111</v>
      </c>
      <c r="J357" s="272" t="s">
        <v>2753</v>
      </c>
      <c r="K357" s="272"/>
      <c r="L357" s="273">
        <v>44575</v>
      </c>
      <c r="M357" s="273">
        <v>44572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3208</v>
      </c>
      <c r="AR357" s="484" t="str">
        <f t="shared" si="77"/>
        <v>5-1</v>
      </c>
      <c r="AS357" s="486" t="str">
        <f t="shared" si="78"/>
        <v/>
      </c>
      <c r="AT357" s="488" t="str">
        <f t="shared" si="79"/>
        <v/>
      </c>
      <c r="AU357" s="490" t="str">
        <f t="shared" si="80"/>
        <v/>
      </c>
      <c r="AV357" s="492" t="str">
        <f t="shared" si="81"/>
        <v/>
      </c>
      <c r="AW357" s="494" t="str">
        <f t="shared" si="8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73"/>
        <v/>
      </c>
      <c r="BE357" s="266" t="str">
        <f t="shared" si="74"/>
        <v/>
      </c>
      <c r="BF357" s="266" t="str">
        <f t="shared" si="75"/>
        <v>5-1</v>
      </c>
      <c r="BG357" s="266" t="str">
        <f t="shared" si="76"/>
        <v/>
      </c>
    </row>
    <row r="358" spans="3:59" ht="13.8">
      <c r="C358" s="266" t="s">
        <v>69</v>
      </c>
      <c r="D358" s="266" t="s">
        <v>2468</v>
      </c>
      <c r="E358" s="265" t="s">
        <v>978</v>
      </c>
      <c r="F358" s="258" t="s">
        <v>979</v>
      </c>
      <c r="G358" s="266" t="s">
        <v>980</v>
      </c>
      <c r="H358" s="265" t="s">
        <v>166</v>
      </c>
      <c r="I358" s="265" t="s">
        <v>111</v>
      </c>
      <c r="J358" s="272" t="s">
        <v>2753</v>
      </c>
      <c r="K358" s="272"/>
      <c r="L358" s="273">
        <v>44582</v>
      </c>
      <c r="M358" s="273">
        <v>44574</v>
      </c>
      <c r="N358" s="273">
        <v>44505</v>
      </c>
      <c r="O358" s="273">
        <v>44504</v>
      </c>
      <c r="P358" s="273">
        <v>44536</v>
      </c>
      <c r="Q358" s="265" t="s">
        <v>4</v>
      </c>
      <c r="R358" s="265" t="s">
        <v>16</v>
      </c>
      <c r="S358" s="252" t="s">
        <v>12</v>
      </c>
      <c r="W358" s="265"/>
      <c r="Y358" s="265"/>
      <c r="Z358" s="265"/>
      <c r="AA358" s="266" t="s">
        <v>977</v>
      </c>
      <c r="AB358" s="273">
        <v>44533</v>
      </c>
      <c r="AC358" s="273" t="s">
        <v>168</v>
      </c>
      <c r="AD358" s="273">
        <v>44525</v>
      </c>
      <c r="AE358" s="273">
        <v>44525</v>
      </c>
      <c r="AF358" s="209">
        <v>44544</v>
      </c>
      <c r="AG358" s="260"/>
      <c r="AH358" s="260"/>
      <c r="AI358" s="260"/>
      <c r="AJ358" s="260" t="s">
        <v>16</v>
      </c>
      <c r="AK358" s="260"/>
      <c r="AL358" s="260"/>
      <c r="AM358" s="266"/>
      <c r="AO358" s="265" t="s">
        <v>2603</v>
      </c>
      <c r="AP358" s="265" t="s">
        <v>2603</v>
      </c>
      <c r="AQ358" s="595" t="s">
        <v>3208</v>
      </c>
      <c r="AR358" s="484" t="str">
        <f t="shared" si="77"/>
        <v>5-1</v>
      </c>
      <c r="AS358" s="486" t="str">
        <f t="shared" si="78"/>
        <v/>
      </c>
      <c r="AT358" s="488" t="str">
        <f t="shared" si="79"/>
        <v/>
      </c>
      <c r="AU358" s="490" t="str">
        <f t="shared" si="80"/>
        <v/>
      </c>
      <c r="AV358" s="492" t="str">
        <f t="shared" si="81"/>
        <v/>
      </c>
      <c r="AW358" s="494" t="str">
        <f t="shared" si="82"/>
        <v/>
      </c>
      <c r="AX358" s="515" t="str">
        <f>IFERROR(VLOOKUP(功能_33[[#This Row],[功能代號]],SIT_FT_2021tmp!D:D,1,FALSE),"")</f>
        <v/>
      </c>
      <c r="AY358" s="589">
        <v>44603</v>
      </c>
      <c r="BA358" s="515" t="s">
        <v>2453</v>
      </c>
      <c r="BB358" s="266" t="s">
        <v>2453</v>
      </c>
      <c r="BC358" s="595"/>
      <c r="BD358" s="266" t="str">
        <f t="shared" si="73"/>
        <v/>
      </c>
      <c r="BE358" s="266" t="str">
        <f t="shared" si="74"/>
        <v/>
      </c>
      <c r="BF358" s="266" t="str">
        <f t="shared" si="75"/>
        <v>5-1</v>
      </c>
      <c r="BG358" s="266" t="str">
        <f t="shared" si="76"/>
        <v/>
      </c>
    </row>
    <row r="359" spans="3:59" ht="13.8">
      <c r="C359" s="266" t="s">
        <v>70</v>
      </c>
      <c r="D359" s="408" t="s">
        <v>2466</v>
      </c>
      <c r="E359" s="265" t="s">
        <v>1092</v>
      </c>
      <c r="F359" s="266" t="s">
        <v>1091</v>
      </c>
      <c r="G359" s="266"/>
      <c r="H359" s="265" t="s">
        <v>166</v>
      </c>
      <c r="I359" s="265" t="s">
        <v>287</v>
      </c>
      <c r="J359" s="212" t="s">
        <v>2947</v>
      </c>
      <c r="K359" s="252" t="s">
        <v>2983</v>
      </c>
      <c r="L359" s="273">
        <v>44566</v>
      </c>
      <c r="M359" s="273">
        <v>44566</v>
      </c>
      <c r="N359" s="273">
        <v>44529</v>
      </c>
      <c r="O359" s="273">
        <v>44529</v>
      </c>
      <c r="P359" s="273">
        <v>44537</v>
      </c>
      <c r="Q359" s="265" t="s">
        <v>6</v>
      </c>
      <c r="R359" s="265" t="s">
        <v>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44533</v>
      </c>
      <c r="AC359" s="273" t="s">
        <v>2557</v>
      </c>
      <c r="AD359" s="273"/>
      <c r="AE359" s="273">
        <v>44529</v>
      </c>
      <c r="AF359" s="209" t="s">
        <v>2967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44529</v>
      </c>
      <c r="AK359" s="273"/>
      <c r="AL359" s="273"/>
      <c r="AM359" s="266"/>
      <c r="AN359" s="273"/>
      <c r="AO359" s="277" t="s">
        <v>1090</v>
      </c>
      <c r="AP359" s="278" t="s">
        <v>1091</v>
      </c>
      <c r="AQ359" s="595" t="s">
        <v>3208</v>
      </c>
      <c r="AR359" s="484" t="str">
        <f t="shared" si="77"/>
        <v>6-7</v>
      </c>
      <c r="AS359" s="486" t="str">
        <f t="shared" si="78"/>
        <v/>
      </c>
      <c r="AT359" s="488" t="str">
        <f t="shared" si="79"/>
        <v/>
      </c>
      <c r="AU359" s="490" t="str">
        <f t="shared" si="80"/>
        <v/>
      </c>
      <c r="AV359" s="492" t="str">
        <f t="shared" si="81"/>
        <v/>
      </c>
      <c r="AW359" s="494" t="str">
        <f t="shared" si="82"/>
        <v/>
      </c>
      <c r="AX359" s="515" t="str">
        <f>IFERROR(VLOOKUP(功能_33[[#This Row],[功能代號]],SIT_FT_2021tmp!D:D,1,FALSE),"")</f>
        <v>L6702</v>
      </c>
      <c r="AY359" s="589">
        <v>44512</v>
      </c>
      <c r="AZ359" s="589">
        <v>44512</v>
      </c>
      <c r="BA359" s="515" t="s">
        <v>3074</v>
      </c>
      <c r="BB359" s="266" t="s">
        <v>3062</v>
      </c>
      <c r="BC359" s="595"/>
      <c r="BD359" s="265" t="str">
        <f t="shared" si="73"/>
        <v>6-7</v>
      </c>
      <c r="BE359" s="265" t="str">
        <f t="shared" si="74"/>
        <v/>
      </c>
      <c r="BF359" s="265" t="str">
        <f t="shared" si="75"/>
        <v/>
      </c>
      <c r="BG359" s="265" t="str">
        <f t="shared" si="76"/>
        <v/>
      </c>
    </row>
    <row r="360" spans="3:59" ht="13.8">
      <c r="C360" s="266" t="s">
        <v>70</v>
      </c>
      <c r="D360" s="266" t="s">
        <v>2466</v>
      </c>
      <c r="E360" s="265" t="s">
        <v>584</v>
      </c>
      <c r="F360" s="266" t="s">
        <v>585</v>
      </c>
      <c r="G360" s="266"/>
      <c r="H360" s="265" t="s">
        <v>166</v>
      </c>
      <c r="I360" s="265" t="s">
        <v>287</v>
      </c>
      <c r="J360" s="212" t="s">
        <v>2854</v>
      </c>
      <c r="K360" s="212"/>
      <c r="L360" s="273">
        <v>44566</v>
      </c>
      <c r="M360" s="273">
        <v>44566</v>
      </c>
      <c r="N360" s="273">
        <v>44516</v>
      </c>
      <c r="O360" s="273">
        <v>44467</v>
      </c>
      <c r="P360" s="273">
        <v>44472</v>
      </c>
      <c r="Q360" s="265" t="s">
        <v>6</v>
      </c>
      <c r="R360" s="265" t="s">
        <v>145</v>
      </c>
      <c r="W360" s="265"/>
      <c r="Y360" s="265"/>
      <c r="Z360" s="265"/>
      <c r="AA360" s="266" t="str">
        <f>VLOOKUP(功能_33[[#This Row],[User]],SKL放款!A:G,7,FALSE)</f>
        <v>放款服務課</v>
      </c>
      <c r="AB360" s="273">
        <v>44472</v>
      </c>
      <c r="AC360" s="273" t="s">
        <v>107</v>
      </c>
      <c r="AD360" s="259">
        <v>44544</v>
      </c>
      <c r="AE360" s="259">
        <v>44544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44467</v>
      </c>
      <c r="AK360" s="273"/>
      <c r="AL360" s="273"/>
      <c r="AM360" s="266"/>
      <c r="AN360" s="273"/>
      <c r="AO360" s="277" t="s">
        <v>582</v>
      </c>
      <c r="AP360" s="278" t="s">
        <v>583</v>
      </c>
      <c r="AQ360" s="595" t="s">
        <v>3208</v>
      </c>
      <c r="AR360" s="484" t="str">
        <f t="shared" si="77"/>
        <v>6-7</v>
      </c>
      <c r="AS360" s="486" t="str">
        <f t="shared" si="78"/>
        <v/>
      </c>
      <c r="AT360" s="488" t="str">
        <f t="shared" si="79"/>
        <v/>
      </c>
      <c r="AU360" s="490" t="str">
        <f t="shared" si="80"/>
        <v/>
      </c>
      <c r="AV360" s="492" t="str">
        <f t="shared" si="81"/>
        <v/>
      </c>
      <c r="AW360" s="494" t="str">
        <f t="shared" si="82"/>
        <v/>
      </c>
      <c r="AX360" s="515" t="str">
        <f>IFERROR(VLOOKUP(功能_33[[#This Row],[功能代號]],SIT_FT_2021tmp!D:D,1,FALSE),"")</f>
        <v>L6703</v>
      </c>
      <c r="AY360" s="589">
        <v>44512</v>
      </c>
      <c r="AZ360" s="589">
        <v>44512</v>
      </c>
      <c r="BA360" s="515" t="s">
        <v>3001</v>
      </c>
      <c r="BB360" s="266" t="s">
        <v>3063</v>
      </c>
      <c r="BC360" s="595"/>
      <c r="BD360" s="265" t="str">
        <f t="shared" si="73"/>
        <v>6-7</v>
      </c>
      <c r="BE360" s="265" t="str">
        <f t="shared" si="74"/>
        <v/>
      </c>
      <c r="BF360" s="265" t="str">
        <f t="shared" si="75"/>
        <v/>
      </c>
      <c r="BG360" s="265" t="str">
        <f t="shared" si="76"/>
        <v/>
      </c>
    </row>
    <row r="361" spans="3:59" ht="16.2">
      <c r="C361" s="266" t="s">
        <v>69</v>
      </c>
      <c r="D361" s="408" t="s">
        <v>2476</v>
      </c>
      <c r="E361" s="265" t="s">
        <v>989</v>
      </c>
      <c r="F361" s="266" t="s">
        <v>990</v>
      </c>
      <c r="G361" s="266"/>
      <c r="H361" s="265" t="s">
        <v>110</v>
      </c>
      <c r="I361" s="265" t="s">
        <v>111</v>
      </c>
      <c r="J361" s="272" t="s">
        <v>3196</v>
      </c>
      <c r="K361" s="272" t="s">
        <v>3197</v>
      </c>
      <c r="L361" s="273">
        <v>44582</v>
      </c>
      <c r="M361" s="273">
        <v>44574</v>
      </c>
      <c r="N361" s="273">
        <v>44396</v>
      </c>
      <c r="O361" s="273">
        <v>44396</v>
      </c>
      <c r="P361" s="273">
        <v>44540</v>
      </c>
      <c r="Q361" s="265" t="s">
        <v>6</v>
      </c>
      <c r="R361" s="252" t="s">
        <v>2789</v>
      </c>
      <c r="T361" s="265">
        <v>1</v>
      </c>
      <c r="U361" s="265" t="s">
        <v>988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44540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3" t="s">
        <v>2793</v>
      </c>
      <c r="AQ361" s="595" t="s">
        <v>3208</v>
      </c>
      <c r="AR361" s="484" t="str">
        <f t="shared" si="77"/>
        <v>5-2</v>
      </c>
      <c r="AS361" s="486" t="str">
        <f t="shared" si="78"/>
        <v/>
      </c>
      <c r="AT361" s="488" t="str">
        <f t="shared" si="79"/>
        <v/>
      </c>
      <c r="AU361" s="490" t="str">
        <f t="shared" si="80"/>
        <v/>
      </c>
      <c r="AV361" s="492" t="str">
        <f t="shared" si="81"/>
        <v/>
      </c>
      <c r="AW361" s="494" t="str">
        <f t="shared" si="82"/>
        <v/>
      </c>
      <c r="AX361" s="515" t="str">
        <f>IFERROR(VLOOKUP(功能_33[[#This Row],[功能代號]],SIT_FT_2021tmp!D:D,1,FALSE),"")</f>
        <v>L5402</v>
      </c>
      <c r="AY361" s="589">
        <v>44512</v>
      </c>
      <c r="AZ361" s="589">
        <v>44512</v>
      </c>
      <c r="BA361" s="515" t="s">
        <v>3001</v>
      </c>
      <c r="BB361" s="266" t="s">
        <v>3069</v>
      </c>
      <c r="BC361" s="595"/>
      <c r="BD361" s="265" t="str">
        <f t="shared" si="73"/>
        <v>5-2</v>
      </c>
      <c r="BE361" s="265" t="str">
        <f t="shared" si="74"/>
        <v/>
      </c>
      <c r="BF361" s="265" t="str">
        <f t="shared" si="75"/>
        <v/>
      </c>
      <c r="BG361" s="265" t="str">
        <f t="shared" si="76"/>
        <v/>
      </c>
    </row>
    <row r="362" spans="3:59" ht="16.2">
      <c r="C362" s="266" t="s">
        <v>69</v>
      </c>
      <c r="D362" s="408" t="s">
        <v>2476</v>
      </c>
      <c r="E362" s="265" t="s">
        <v>991</v>
      </c>
      <c r="F362" s="266" t="s">
        <v>992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44575</v>
      </c>
      <c r="M362" s="273">
        <v>44573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983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4" t="s">
        <v>2793</v>
      </c>
      <c r="AQ362" s="595" t="s">
        <v>3208</v>
      </c>
      <c r="AR362" s="484" t="str">
        <f t="shared" si="77"/>
        <v>5-2</v>
      </c>
      <c r="AS362" s="486" t="str">
        <f t="shared" si="78"/>
        <v/>
      </c>
      <c r="AT362" s="488" t="str">
        <f t="shared" si="79"/>
        <v/>
      </c>
      <c r="AU362" s="490" t="str">
        <f t="shared" si="80"/>
        <v/>
      </c>
      <c r="AV362" s="492" t="str">
        <f t="shared" si="81"/>
        <v/>
      </c>
      <c r="AW362" s="494" t="str">
        <f t="shared" si="82"/>
        <v/>
      </c>
      <c r="AX362" s="515" t="str">
        <f>IFERROR(VLOOKUP(功能_33[[#This Row],[功能代號]],SIT_FT_2021tmp!D:D,1,FALSE),"")</f>
        <v>L5021</v>
      </c>
      <c r="AY362" s="589">
        <v>44512</v>
      </c>
      <c r="AZ362" s="589">
        <v>44512</v>
      </c>
      <c r="BA362" s="515" t="s">
        <v>3001</v>
      </c>
      <c r="BB362" s="266" t="s">
        <v>3069</v>
      </c>
      <c r="BC362" s="595"/>
      <c r="BD362" s="265" t="str">
        <f t="shared" si="73"/>
        <v>5-2</v>
      </c>
      <c r="BE362" s="265" t="str">
        <f t="shared" si="74"/>
        <v/>
      </c>
      <c r="BF362" s="265" t="str">
        <f t="shared" si="75"/>
        <v/>
      </c>
      <c r="BG362" s="265" t="str">
        <f t="shared" si="76"/>
        <v/>
      </c>
    </row>
    <row r="363" spans="3:59" ht="16.2">
      <c r="C363" s="266" t="s">
        <v>69</v>
      </c>
      <c r="D363" s="408" t="s">
        <v>2476</v>
      </c>
      <c r="E363" s="265" t="s">
        <v>993</v>
      </c>
      <c r="F363" s="266" t="s">
        <v>994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44582</v>
      </c>
      <c r="M363" s="273">
        <v>44580</v>
      </c>
      <c r="N363" s="273">
        <v>44396</v>
      </c>
      <c r="O363" s="273">
        <v>44396</v>
      </c>
      <c r="P363" s="273">
        <v>44533</v>
      </c>
      <c r="Q363" s="265" t="s">
        <v>6</v>
      </c>
      <c r="R363" s="252" t="s">
        <v>2789</v>
      </c>
      <c r="T363" s="265">
        <v>1</v>
      </c>
      <c r="U363" s="265" t="s">
        <v>988</v>
      </c>
      <c r="W363" s="265"/>
      <c r="Y363" s="265"/>
      <c r="Z363" s="265"/>
      <c r="AA363" s="266" t="e">
        <f>VLOOKUP(功能_33[[#This Row],[User]],SKL放款!A:G,7,FALSE)</f>
        <v>#N/A</v>
      </c>
      <c r="AB363" s="273">
        <v>44533</v>
      </c>
      <c r="AC363" s="273" t="s">
        <v>107</v>
      </c>
      <c r="AD363" s="259">
        <v>44550</v>
      </c>
      <c r="AE363" s="273">
        <v>44550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44396</v>
      </c>
      <c r="AK363" s="273"/>
      <c r="AL363" s="273"/>
      <c r="AM363" s="266"/>
      <c r="AN363" s="273">
        <v>44396</v>
      </c>
      <c r="AO363" s="558" t="s">
        <v>2792</v>
      </c>
      <c r="AP363" s="545" t="s">
        <v>2793</v>
      </c>
      <c r="AQ363" s="595" t="s">
        <v>3208</v>
      </c>
      <c r="AR363" s="484" t="str">
        <f t="shared" si="77"/>
        <v>5-2</v>
      </c>
      <c r="AS363" s="486" t="str">
        <f t="shared" si="78"/>
        <v/>
      </c>
      <c r="AT363" s="488" t="str">
        <f t="shared" si="79"/>
        <v/>
      </c>
      <c r="AU363" s="490" t="str">
        <f t="shared" si="80"/>
        <v/>
      </c>
      <c r="AV363" s="492" t="str">
        <f t="shared" si="81"/>
        <v/>
      </c>
      <c r="AW363" s="494" t="str">
        <f t="shared" si="82"/>
        <v/>
      </c>
      <c r="AX363" s="515" t="str">
        <f>IFERROR(VLOOKUP(功能_33[[#This Row],[功能代號]],SIT_FT_2021tmp!D:D,1,FALSE),"")</f>
        <v>L5401</v>
      </c>
      <c r="AY363" s="589">
        <v>44512</v>
      </c>
      <c r="AZ363" s="589">
        <v>44512</v>
      </c>
      <c r="BA363" s="515" t="s">
        <v>3001</v>
      </c>
      <c r="BB363" s="266" t="s">
        <v>3069</v>
      </c>
      <c r="BC363" s="595"/>
      <c r="BD363" s="265" t="str">
        <f t="shared" si="73"/>
        <v>5-2</v>
      </c>
      <c r="BE363" s="265" t="str">
        <f t="shared" si="74"/>
        <v/>
      </c>
      <c r="BF363" s="265" t="str">
        <f t="shared" si="75"/>
        <v/>
      </c>
      <c r="BG363" s="265" t="str">
        <f t="shared" si="76"/>
        <v/>
      </c>
    </row>
    <row r="364" spans="3:59" ht="16.2">
      <c r="C364" s="266" t="s">
        <v>69</v>
      </c>
      <c r="D364" s="408" t="s">
        <v>2476</v>
      </c>
      <c r="E364" s="265" t="s">
        <v>995</v>
      </c>
      <c r="F364" s="266" t="s">
        <v>996</v>
      </c>
      <c r="G364" s="266"/>
      <c r="H364" s="265" t="s">
        <v>110</v>
      </c>
      <c r="I364" s="265" t="s">
        <v>111</v>
      </c>
      <c r="J364" s="272" t="s">
        <v>2860</v>
      </c>
      <c r="K364" s="272"/>
      <c r="L364" s="273">
        <v>44575</v>
      </c>
      <c r="M364" s="273">
        <v>44573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983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6" t="s">
        <v>2793</v>
      </c>
      <c r="AQ364" s="595" t="s">
        <v>3208</v>
      </c>
      <c r="AR364" s="484" t="str">
        <f t="shared" si="77"/>
        <v>5-2</v>
      </c>
      <c r="AS364" s="486" t="str">
        <f t="shared" si="78"/>
        <v/>
      </c>
      <c r="AT364" s="488" t="str">
        <f t="shared" si="79"/>
        <v/>
      </c>
      <c r="AU364" s="490" t="str">
        <f t="shared" si="80"/>
        <v/>
      </c>
      <c r="AV364" s="492" t="str">
        <f t="shared" si="81"/>
        <v/>
      </c>
      <c r="AW364" s="494" t="str">
        <f t="shared" si="82"/>
        <v/>
      </c>
      <c r="AX364" s="515" t="str">
        <f>IFERROR(VLOOKUP(功能_33[[#This Row],[功能代號]],SIT_FT_2021tmp!D:D,1,FALSE),"")</f>
        <v>L5023</v>
      </c>
      <c r="AY364" s="589">
        <v>44512</v>
      </c>
      <c r="AZ364" s="589">
        <v>44512</v>
      </c>
      <c r="BA364" s="515" t="s">
        <v>3001</v>
      </c>
      <c r="BB364" s="266" t="s">
        <v>3070</v>
      </c>
      <c r="BC364" s="595"/>
      <c r="BD364" s="265" t="str">
        <f t="shared" si="73"/>
        <v>5-2</v>
      </c>
      <c r="BE364" s="265" t="str">
        <f t="shared" si="74"/>
        <v/>
      </c>
      <c r="BF364" s="265" t="str">
        <f t="shared" si="75"/>
        <v/>
      </c>
      <c r="BG364" s="265" t="str">
        <f t="shared" si="76"/>
        <v/>
      </c>
    </row>
    <row r="365" spans="3:59" ht="16.2">
      <c r="C365" s="266" t="s">
        <v>69</v>
      </c>
      <c r="D365" s="408" t="s">
        <v>2476</v>
      </c>
      <c r="E365" s="265" t="s">
        <v>997</v>
      </c>
      <c r="F365" s="266" t="s">
        <v>998</v>
      </c>
      <c r="G365" s="266"/>
      <c r="H365" s="265" t="s">
        <v>110</v>
      </c>
      <c r="I365" s="265" t="s">
        <v>111</v>
      </c>
      <c r="J365" s="272" t="s">
        <v>2941</v>
      </c>
      <c r="K365" s="272"/>
      <c r="L365" s="273">
        <v>44582</v>
      </c>
      <c r="M365" s="273">
        <v>44580</v>
      </c>
      <c r="N365" s="273">
        <v>44397</v>
      </c>
      <c r="O365" s="273">
        <v>44397</v>
      </c>
      <c r="P365" s="273">
        <v>44533</v>
      </c>
      <c r="Q365" s="265" t="s">
        <v>6</v>
      </c>
      <c r="R365" s="265" t="s">
        <v>7</v>
      </c>
      <c r="T365" s="265">
        <v>1</v>
      </c>
      <c r="U365" s="265" t="s">
        <v>988</v>
      </c>
      <c r="W365" s="265"/>
      <c r="Y365" s="265"/>
      <c r="Z365" s="265"/>
      <c r="AA365" s="266" t="str">
        <f>VLOOKUP(功能_33[[#This Row],[User]],SKL放款!A:G,7,FALSE)</f>
        <v>放款推展課</v>
      </c>
      <c r="AB365" s="273">
        <v>44533</v>
      </c>
      <c r="AC365" s="273">
        <v>44533</v>
      </c>
      <c r="AD365" s="273">
        <v>44533</v>
      </c>
      <c r="AE365" s="273">
        <v>44533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44397</v>
      </c>
      <c r="AK365" s="273"/>
      <c r="AL365" s="273"/>
      <c r="AM365" s="266"/>
      <c r="AN365" s="273">
        <v>44397</v>
      </c>
      <c r="AO365" s="558" t="s">
        <v>2792</v>
      </c>
      <c r="AP365" s="547" t="s">
        <v>2793</v>
      </c>
      <c r="AQ365" s="595" t="s">
        <v>3208</v>
      </c>
      <c r="AR365" s="484" t="str">
        <f t="shared" si="77"/>
        <v>5-2</v>
      </c>
      <c r="AS365" s="486" t="str">
        <f t="shared" si="78"/>
        <v/>
      </c>
      <c r="AT365" s="488" t="str">
        <f t="shared" si="79"/>
        <v/>
      </c>
      <c r="AU365" s="490" t="str">
        <f t="shared" si="80"/>
        <v/>
      </c>
      <c r="AV365" s="492" t="str">
        <f t="shared" si="81"/>
        <v/>
      </c>
      <c r="AW365" s="494" t="str">
        <f t="shared" si="82"/>
        <v/>
      </c>
      <c r="AX365" s="515" t="str">
        <f>IFERROR(VLOOKUP(功能_33[[#This Row],[功能代號]],SIT_FT_2021tmp!D:D,1,FALSE),"")</f>
        <v>L5406</v>
      </c>
      <c r="AY365" s="589">
        <v>44512</v>
      </c>
      <c r="AZ365" s="589">
        <v>44512</v>
      </c>
      <c r="BA365" s="515" t="s">
        <v>3001</v>
      </c>
      <c r="BB365" s="266" t="s">
        <v>3070</v>
      </c>
      <c r="BC365" s="595"/>
      <c r="BD365" s="265" t="str">
        <f t="shared" si="73"/>
        <v>5-2</v>
      </c>
      <c r="BE365" s="265" t="str">
        <f t="shared" si="74"/>
        <v/>
      </c>
      <c r="BF365" s="265" t="str">
        <f t="shared" si="75"/>
        <v/>
      </c>
      <c r="BG365" s="265" t="str">
        <f t="shared" si="76"/>
        <v/>
      </c>
    </row>
    <row r="366" spans="3:59" ht="16.2">
      <c r="C366" s="266" t="s">
        <v>69</v>
      </c>
      <c r="D366" s="408" t="s">
        <v>2476</v>
      </c>
      <c r="E366" s="265" t="s">
        <v>999</v>
      </c>
      <c r="F366" s="266" t="s">
        <v>1000</v>
      </c>
      <c r="G366" s="266"/>
      <c r="H366" s="265" t="s">
        <v>110</v>
      </c>
      <c r="I366" s="265" t="s">
        <v>111</v>
      </c>
      <c r="J366" s="272" t="s">
        <v>2860</v>
      </c>
      <c r="K366" s="272"/>
      <c r="L366" s="273">
        <v>44575</v>
      </c>
      <c r="M366" s="273">
        <v>44573</v>
      </c>
      <c r="N366" s="273">
        <v>44396</v>
      </c>
      <c r="O366" s="273">
        <v>44396</v>
      </c>
      <c r="P366" s="273">
        <v>44396</v>
      </c>
      <c r="Q366" s="265" t="s">
        <v>6</v>
      </c>
      <c r="R366" s="265" t="s">
        <v>2789</v>
      </c>
      <c r="T366" s="265">
        <v>1</v>
      </c>
      <c r="U366" s="265" t="s">
        <v>983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168</v>
      </c>
      <c r="AD366" s="273"/>
      <c r="AE366" s="273">
        <v>44396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8" t="s">
        <v>2793</v>
      </c>
      <c r="AQ366" s="595" t="s">
        <v>3208</v>
      </c>
      <c r="AR366" s="484" t="str">
        <f t="shared" si="77"/>
        <v>5-2</v>
      </c>
      <c r="AS366" s="486" t="str">
        <f t="shared" si="78"/>
        <v/>
      </c>
      <c r="AT366" s="488" t="str">
        <f t="shared" si="79"/>
        <v/>
      </c>
      <c r="AU366" s="490" t="str">
        <f t="shared" si="80"/>
        <v/>
      </c>
      <c r="AV366" s="492" t="str">
        <f t="shared" si="81"/>
        <v/>
      </c>
      <c r="AW366" s="494" t="str">
        <f t="shared" si="82"/>
        <v/>
      </c>
      <c r="AX366" s="515" t="str">
        <f>IFERROR(VLOOKUP(功能_33[[#This Row],[功能代號]],SIT_FT_2021tmp!D:D,1,FALSE),"")</f>
        <v>L5024</v>
      </c>
      <c r="AY366" s="589">
        <v>44512</v>
      </c>
      <c r="AZ366" s="589">
        <v>44512</v>
      </c>
      <c r="BA366" s="515" t="s">
        <v>3001</v>
      </c>
      <c r="BB366" s="266" t="s">
        <v>3071</v>
      </c>
      <c r="BC366" s="595"/>
      <c r="BD366" s="265" t="str">
        <f t="shared" si="73"/>
        <v>5-2</v>
      </c>
      <c r="BE366" s="265" t="str">
        <f t="shared" si="74"/>
        <v/>
      </c>
      <c r="BF366" s="265" t="str">
        <f t="shared" si="75"/>
        <v/>
      </c>
      <c r="BG366" s="265" t="str">
        <f t="shared" si="76"/>
        <v/>
      </c>
    </row>
    <row r="367" spans="3:59" ht="16.2">
      <c r="C367" s="266" t="s">
        <v>69</v>
      </c>
      <c r="D367" s="408" t="s">
        <v>2476</v>
      </c>
      <c r="E367" s="265" t="s">
        <v>1001</v>
      </c>
      <c r="F367" s="266" t="s">
        <v>1002</v>
      </c>
      <c r="G367" s="266"/>
      <c r="H367" s="265" t="s">
        <v>110</v>
      </c>
      <c r="I367" s="265" t="s">
        <v>111</v>
      </c>
      <c r="J367" s="272" t="s">
        <v>2941</v>
      </c>
      <c r="K367" s="272"/>
      <c r="L367" s="273">
        <v>44582</v>
      </c>
      <c r="M367" s="273">
        <v>44580</v>
      </c>
      <c r="N367" s="273">
        <v>44396</v>
      </c>
      <c r="O367" s="273">
        <v>44396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988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>
        <v>44550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44396</v>
      </c>
      <c r="AK367" s="273"/>
      <c r="AL367" s="273"/>
      <c r="AM367" s="266"/>
      <c r="AN367" s="273">
        <v>44396</v>
      </c>
      <c r="AO367" s="558" t="s">
        <v>2792</v>
      </c>
      <c r="AP367" s="549" t="s">
        <v>2793</v>
      </c>
      <c r="AQ367" s="595" t="s">
        <v>3208</v>
      </c>
      <c r="AR367" s="484" t="str">
        <f t="shared" si="77"/>
        <v>5-2</v>
      </c>
      <c r="AS367" s="486" t="str">
        <f t="shared" si="78"/>
        <v/>
      </c>
      <c r="AT367" s="488" t="str">
        <f t="shared" si="79"/>
        <v/>
      </c>
      <c r="AU367" s="490" t="str">
        <f t="shared" si="80"/>
        <v/>
      </c>
      <c r="AV367" s="492" t="str">
        <f t="shared" si="81"/>
        <v/>
      </c>
      <c r="AW367" s="494" t="str">
        <f t="shared" si="82"/>
        <v/>
      </c>
      <c r="AX367" s="515" t="str">
        <f>IFERROR(VLOOKUP(功能_33[[#This Row],[功能代號]],SIT_FT_2021tmp!D:D,1,FALSE),"")</f>
        <v>L5405</v>
      </c>
      <c r="AY367" s="589">
        <v>44512</v>
      </c>
      <c r="AZ367" s="589">
        <v>44512</v>
      </c>
      <c r="BA367" s="515" t="s">
        <v>3001</v>
      </c>
      <c r="BB367" s="266" t="s">
        <v>3071</v>
      </c>
      <c r="BC367" s="595"/>
      <c r="BD367" s="265" t="str">
        <f t="shared" si="73"/>
        <v>5-2</v>
      </c>
      <c r="BE367" s="265" t="str">
        <f t="shared" si="74"/>
        <v/>
      </c>
      <c r="BF367" s="265" t="str">
        <f t="shared" si="75"/>
        <v/>
      </c>
      <c r="BG367" s="265" t="str">
        <f t="shared" si="76"/>
        <v/>
      </c>
    </row>
    <row r="368" spans="3:59" ht="16.2">
      <c r="C368" s="266" t="s">
        <v>69</v>
      </c>
      <c r="D368" s="408" t="s">
        <v>2476</v>
      </c>
      <c r="E368" s="265" t="s">
        <v>1003</v>
      </c>
      <c r="F368" s="266" t="s">
        <v>1004</v>
      </c>
      <c r="G368" s="266"/>
      <c r="H368" s="265" t="s">
        <v>110</v>
      </c>
      <c r="I368" s="265" t="s">
        <v>111</v>
      </c>
      <c r="J368" s="272" t="s">
        <v>3099</v>
      </c>
      <c r="K368" s="272" t="s">
        <v>3089</v>
      </c>
      <c r="L368" s="273">
        <v>44575</v>
      </c>
      <c r="M368" s="273">
        <v>44573</v>
      </c>
      <c r="N368" s="273">
        <v>44397</v>
      </c>
      <c r="O368" s="273">
        <v>44397</v>
      </c>
      <c r="P368" s="273">
        <v>44533</v>
      </c>
      <c r="Q368" s="265" t="s">
        <v>6</v>
      </c>
      <c r="R368" s="252" t="s">
        <v>2789</v>
      </c>
      <c r="T368" s="265">
        <v>1</v>
      </c>
      <c r="U368" s="265" t="s">
        <v>983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107</v>
      </c>
      <c r="AD368" s="259">
        <v>44550</v>
      </c>
      <c r="AE368" s="273">
        <v>44550</v>
      </c>
      <c r="AF368" s="209" t="s">
        <v>3105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>
        <v>44397</v>
      </c>
      <c r="AO368" s="558" t="s">
        <v>2792</v>
      </c>
      <c r="AP368" s="551" t="s">
        <v>2793</v>
      </c>
      <c r="AQ368" s="595" t="s">
        <v>3208</v>
      </c>
      <c r="AR368" s="484" t="str">
        <f t="shared" si="77"/>
        <v>5-2</v>
      </c>
      <c r="AS368" s="486" t="str">
        <f t="shared" si="78"/>
        <v/>
      </c>
      <c r="AT368" s="488" t="str">
        <f t="shared" si="79"/>
        <v/>
      </c>
      <c r="AU368" s="490" t="str">
        <f t="shared" si="80"/>
        <v/>
      </c>
      <c r="AV368" s="492" t="str">
        <f t="shared" si="81"/>
        <v/>
      </c>
      <c r="AW368" s="494" t="str">
        <f t="shared" si="82"/>
        <v/>
      </c>
      <c r="AX368" s="515" t="str">
        <f>IFERROR(VLOOKUP(功能_33[[#This Row],[功能代號]],SIT_FT_2021tmp!D:D,1,FALSE),"")</f>
        <v>L5022</v>
      </c>
      <c r="AY368" s="589">
        <v>44512</v>
      </c>
      <c r="AZ368" s="589">
        <v>44512</v>
      </c>
      <c r="BA368" s="515" t="s">
        <v>3001</v>
      </c>
      <c r="BB368" s="266" t="s">
        <v>3041</v>
      </c>
      <c r="BC368" s="595"/>
      <c r="BD368" s="265" t="str">
        <f t="shared" si="73"/>
        <v>5-2</v>
      </c>
      <c r="BE368" s="265" t="str">
        <f t="shared" si="74"/>
        <v/>
      </c>
      <c r="BF368" s="265" t="str">
        <f t="shared" si="75"/>
        <v/>
      </c>
      <c r="BG368" s="265" t="str">
        <f t="shared" si="76"/>
        <v/>
      </c>
    </row>
    <row r="369" spans="3:59" ht="13.8">
      <c r="C369" s="266" t="s">
        <v>69</v>
      </c>
      <c r="D369" s="408" t="s">
        <v>2476</v>
      </c>
      <c r="E369" s="265" t="s">
        <v>1005</v>
      </c>
      <c r="F369" s="266" t="s">
        <v>1006</v>
      </c>
      <c r="G369" s="266" t="s">
        <v>379</v>
      </c>
      <c r="H369" s="265" t="s">
        <v>110</v>
      </c>
      <c r="I369" s="265" t="s">
        <v>111</v>
      </c>
      <c r="J369" s="272" t="s">
        <v>2860</v>
      </c>
      <c r="K369" s="272"/>
      <c r="L369" s="273">
        <v>44575</v>
      </c>
      <c r="M369" s="273">
        <v>44573</v>
      </c>
      <c r="N369" s="273">
        <v>44397</v>
      </c>
      <c r="O369" s="273">
        <v>44397</v>
      </c>
      <c r="P369" s="273">
        <v>44397</v>
      </c>
      <c r="Q369" s="265" t="s">
        <v>6</v>
      </c>
      <c r="R369" s="265" t="s">
        <v>2789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168</v>
      </c>
      <c r="AD369" s="273"/>
      <c r="AE369" s="273">
        <v>44397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/>
      <c r="AO369" s="265" t="s">
        <v>2603</v>
      </c>
      <c r="AQ369" s="595" t="s">
        <v>3208</v>
      </c>
      <c r="AR369" s="484" t="str">
        <f t="shared" si="77"/>
        <v>5-2</v>
      </c>
      <c r="AS369" s="486" t="str">
        <f t="shared" si="78"/>
        <v/>
      </c>
      <c r="AT369" s="488" t="str">
        <f t="shared" si="79"/>
        <v/>
      </c>
      <c r="AU369" s="490" t="str">
        <f t="shared" si="80"/>
        <v/>
      </c>
      <c r="AV369" s="492" t="str">
        <f t="shared" si="81"/>
        <v/>
      </c>
      <c r="AW369" s="494" t="str">
        <f t="shared" si="82"/>
        <v/>
      </c>
      <c r="AX369" s="515" t="str">
        <f>IFERROR(VLOOKUP(功能_33[[#This Row],[功能代號]],SIT_FT_2021tmp!D:D,1,FALSE),"")</f>
        <v>L5914</v>
      </c>
      <c r="AY369" s="589">
        <v>44512</v>
      </c>
      <c r="AZ369" s="589">
        <v>44512</v>
      </c>
      <c r="BA369" s="515" t="s">
        <v>3001</v>
      </c>
      <c r="BB369" s="266" t="s">
        <v>3072</v>
      </c>
      <c r="BC369" s="595"/>
      <c r="BD369" s="265" t="str">
        <f t="shared" si="73"/>
        <v>5-2</v>
      </c>
      <c r="BE369" s="265" t="str">
        <f t="shared" si="74"/>
        <v/>
      </c>
      <c r="BF369" s="265" t="str">
        <f t="shared" si="75"/>
        <v/>
      </c>
      <c r="BG369" s="265" t="str">
        <f t="shared" si="76"/>
        <v/>
      </c>
    </row>
    <row r="370" spans="3:59" ht="16.2">
      <c r="C370" s="266" t="s">
        <v>69</v>
      </c>
      <c r="D370" s="408" t="s">
        <v>2476</v>
      </c>
      <c r="E370" s="265" t="s">
        <v>1007</v>
      </c>
      <c r="F370" s="266" t="s">
        <v>1008</v>
      </c>
      <c r="G370" s="266"/>
      <c r="H370" s="265" t="s">
        <v>110</v>
      </c>
      <c r="I370" s="265" t="s">
        <v>111</v>
      </c>
      <c r="J370" s="272" t="s">
        <v>2860</v>
      </c>
      <c r="K370" s="272"/>
      <c r="L370" s="273">
        <v>44582</v>
      </c>
      <c r="M370" s="273">
        <v>44580</v>
      </c>
      <c r="N370" s="273">
        <v>44397</v>
      </c>
      <c r="O370" s="273">
        <v>44397</v>
      </c>
      <c r="P370" s="273">
        <v>44533</v>
      </c>
      <c r="Q370" s="265" t="s">
        <v>6</v>
      </c>
      <c r="R370" s="252" t="s">
        <v>2789</v>
      </c>
      <c r="T370" s="265">
        <v>1</v>
      </c>
      <c r="U370" s="265" t="s">
        <v>988</v>
      </c>
      <c r="W370" s="265"/>
      <c r="Y370" s="265"/>
      <c r="Z370" s="265"/>
      <c r="AA370" s="266" t="e">
        <f>VLOOKUP(功能_33[[#This Row],[User]],SKL放款!A:G,7,FALSE)</f>
        <v>#N/A</v>
      </c>
      <c r="AB370" s="273">
        <v>44533</v>
      </c>
      <c r="AC370" s="273" t="s">
        <v>107</v>
      </c>
      <c r="AD370" s="259">
        <v>44550</v>
      </c>
      <c r="AE370" s="273">
        <v>44550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44397</v>
      </c>
      <c r="AK370" s="273"/>
      <c r="AL370" s="273"/>
      <c r="AM370" s="266"/>
      <c r="AN370" s="273">
        <v>44397</v>
      </c>
      <c r="AO370" s="558" t="s">
        <v>2792</v>
      </c>
      <c r="AP370" s="551" t="s">
        <v>2793</v>
      </c>
      <c r="AQ370" s="595" t="s">
        <v>3208</v>
      </c>
      <c r="AR370" s="484" t="str">
        <f t="shared" si="77"/>
        <v>5-2</v>
      </c>
      <c r="AS370" s="486" t="str">
        <f t="shared" si="78"/>
        <v/>
      </c>
      <c r="AT370" s="488" t="str">
        <f t="shared" si="79"/>
        <v/>
      </c>
      <c r="AU370" s="490" t="str">
        <f t="shared" si="80"/>
        <v/>
      </c>
      <c r="AV370" s="492" t="str">
        <f t="shared" si="81"/>
        <v/>
      </c>
      <c r="AW370" s="494" t="str">
        <f t="shared" si="82"/>
        <v/>
      </c>
      <c r="AX370" s="515" t="str">
        <f>IFERROR(VLOOKUP(功能_33[[#This Row],[功能代號]],SIT_FT_2021tmp!D:D,1,FALSE),"")</f>
        <v>L5407</v>
      </c>
      <c r="AY370" s="589">
        <v>44512</v>
      </c>
      <c r="AZ370" s="589">
        <v>44512</v>
      </c>
      <c r="BA370" s="515" t="s">
        <v>3001</v>
      </c>
      <c r="BB370" s="266" t="s">
        <v>3041</v>
      </c>
      <c r="BC370" s="595"/>
      <c r="BD370" s="265" t="str">
        <f t="shared" si="73"/>
        <v>5-2</v>
      </c>
      <c r="BE370" s="265" t="str">
        <f t="shared" si="74"/>
        <v/>
      </c>
      <c r="BF370" s="265" t="str">
        <f t="shared" si="75"/>
        <v/>
      </c>
      <c r="BG370" s="265" t="str">
        <f t="shared" si="76"/>
        <v/>
      </c>
    </row>
    <row r="371" spans="3:59" ht="13.8">
      <c r="C371" s="266" t="s">
        <v>70</v>
      </c>
      <c r="D371" s="266" t="s">
        <v>2466</v>
      </c>
      <c r="E371" s="265" t="s">
        <v>562</v>
      </c>
      <c r="F371" s="266" t="s">
        <v>563</v>
      </c>
      <c r="G371" s="266"/>
      <c r="H371" s="265" t="s">
        <v>166</v>
      </c>
      <c r="I371" s="265" t="s">
        <v>287</v>
      </c>
      <c r="J371" s="212" t="s">
        <v>2854</v>
      </c>
      <c r="K371" s="212"/>
      <c r="L371" s="273">
        <v>44566</v>
      </c>
      <c r="M371" s="273">
        <v>44566</v>
      </c>
      <c r="N371" s="273">
        <v>44516</v>
      </c>
      <c r="O371" s="273">
        <v>44467</v>
      </c>
      <c r="P371" s="273">
        <v>44472</v>
      </c>
      <c r="Q371" s="265" t="s">
        <v>6</v>
      </c>
      <c r="R371" s="265" t="s">
        <v>539</v>
      </c>
      <c r="W371" s="265"/>
      <c r="Y371" s="265"/>
      <c r="Z371" s="265"/>
      <c r="AA371" s="266" t="str">
        <f>VLOOKUP(功能_33[[#This Row],[User]],SKL放款!A:G,7,FALSE)</f>
        <v>放款審查課</v>
      </c>
      <c r="AB371" s="273">
        <v>44472</v>
      </c>
      <c r="AC371" s="273" t="s">
        <v>107</v>
      </c>
      <c r="AD371" s="259">
        <v>44544</v>
      </c>
      <c r="AE371" s="259">
        <v>44544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44467</v>
      </c>
      <c r="AK371" s="273"/>
      <c r="AL371" s="273"/>
      <c r="AM371" s="266"/>
      <c r="AN371" s="273"/>
      <c r="AO371" s="277" t="s">
        <v>552</v>
      </c>
      <c r="AP371" s="278" t="s">
        <v>553</v>
      </c>
      <c r="AQ371" s="595" t="s">
        <v>3208</v>
      </c>
      <c r="AR371" s="484" t="str">
        <f t="shared" si="77"/>
        <v>6-7</v>
      </c>
      <c r="AS371" s="486" t="str">
        <f t="shared" si="78"/>
        <v/>
      </c>
      <c r="AT371" s="488" t="str">
        <f t="shared" si="79"/>
        <v/>
      </c>
      <c r="AU371" s="490" t="str">
        <f t="shared" si="80"/>
        <v/>
      </c>
      <c r="AV371" s="492" t="str">
        <f t="shared" si="81"/>
        <v/>
      </c>
      <c r="AW371" s="494" t="str">
        <f t="shared" si="82"/>
        <v/>
      </c>
      <c r="AX371" s="515" t="str">
        <f>IFERROR(VLOOKUP(功能_33[[#This Row],[功能代號]],SIT_FT_2021tmp!D:D,1,FALSE),"")</f>
        <v>L6704</v>
      </c>
      <c r="AY371" s="589">
        <v>44512</v>
      </c>
      <c r="AZ371" s="589">
        <v>44512</v>
      </c>
      <c r="BA371" s="515" t="s">
        <v>3001</v>
      </c>
      <c r="BB371" s="266" t="s">
        <v>3064</v>
      </c>
      <c r="BC371" s="595"/>
      <c r="BD371" s="265" t="str">
        <f t="shared" si="73"/>
        <v>6-7</v>
      </c>
      <c r="BE371" s="265" t="str">
        <f t="shared" si="74"/>
        <v/>
      </c>
      <c r="BF371" s="265" t="str">
        <f t="shared" si="75"/>
        <v/>
      </c>
      <c r="BG371" s="265" t="str">
        <f t="shared" si="76"/>
        <v/>
      </c>
    </row>
    <row r="372" spans="3:59" ht="13.8">
      <c r="C372" s="266" t="s">
        <v>70</v>
      </c>
      <c r="D372" s="408" t="s">
        <v>2466</v>
      </c>
      <c r="E372" s="265" t="s">
        <v>1011</v>
      </c>
      <c r="F372" s="266" t="s">
        <v>1012</v>
      </c>
      <c r="G372" s="266"/>
      <c r="H372" s="265" t="s">
        <v>110</v>
      </c>
      <c r="I372" s="265" t="s">
        <v>111</v>
      </c>
      <c r="J372" s="212" t="s">
        <v>2854</v>
      </c>
      <c r="K372" s="212"/>
      <c r="L372" s="273">
        <v>44575</v>
      </c>
      <c r="M372" s="273">
        <v>44573</v>
      </c>
      <c r="N372" s="273">
        <v>44398</v>
      </c>
      <c r="O372" s="273">
        <v>44398</v>
      </c>
      <c r="P372" s="273">
        <v>44533</v>
      </c>
      <c r="Q372" s="265" t="s">
        <v>6</v>
      </c>
      <c r="R372" s="252" t="s">
        <v>2789</v>
      </c>
      <c r="W372" s="265"/>
      <c r="Y372" s="265"/>
      <c r="Z372" s="265"/>
      <c r="AA372" s="266" t="e">
        <f>VLOOKUP(功能_33[[#This Row],[User]],SKL放款!A:G,7,FALSE)</f>
        <v>#N/A</v>
      </c>
      <c r="AB372" s="273">
        <v>44533</v>
      </c>
      <c r="AC372" s="273" t="s">
        <v>107</v>
      </c>
      <c r="AD372" s="259">
        <v>44550</v>
      </c>
      <c r="AE372" s="273">
        <v>44550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44398</v>
      </c>
      <c r="AK372" s="273"/>
      <c r="AL372" s="273"/>
      <c r="AM372" s="266"/>
      <c r="AN372" s="273">
        <v>44398</v>
      </c>
      <c r="AO372" s="265" t="s">
        <v>2603</v>
      </c>
      <c r="AQ372" s="595" t="s">
        <v>3208</v>
      </c>
      <c r="AR372" s="484" t="str">
        <f t="shared" si="77"/>
        <v>6-7</v>
      </c>
      <c r="AS372" s="486" t="str">
        <f t="shared" si="78"/>
        <v/>
      </c>
      <c r="AT372" s="488" t="str">
        <f t="shared" si="79"/>
        <v/>
      </c>
      <c r="AU372" s="490" t="str">
        <f t="shared" si="80"/>
        <v/>
      </c>
      <c r="AV372" s="492" t="str">
        <f t="shared" si="81"/>
        <v/>
      </c>
      <c r="AW372" s="494" t="str">
        <f t="shared" si="82"/>
        <v/>
      </c>
      <c r="AX372" s="515" t="str">
        <f>IFERROR(VLOOKUP(功能_33[[#This Row],[功能代號]],SIT_FT_2021tmp!D:D,1,FALSE),"")</f>
        <v>L6994</v>
      </c>
      <c r="AY372" s="589">
        <v>44515</v>
      </c>
      <c r="AZ372" s="589">
        <v>44515</v>
      </c>
      <c r="BA372" s="515" t="s">
        <v>3001</v>
      </c>
      <c r="BB372" s="266" t="s">
        <v>3065</v>
      </c>
      <c r="BC372" s="595"/>
      <c r="BD372" s="265" t="str">
        <f t="shared" si="73"/>
        <v>6-7</v>
      </c>
      <c r="BE372" s="265" t="str">
        <f t="shared" si="74"/>
        <v/>
      </c>
      <c r="BF372" s="265" t="str">
        <f t="shared" si="75"/>
        <v/>
      </c>
      <c r="BG372" s="265" t="str">
        <f t="shared" si="76"/>
        <v/>
      </c>
    </row>
    <row r="373" spans="3:59" ht="13.8">
      <c r="C373" s="266" t="s">
        <v>70</v>
      </c>
      <c r="D373" s="266" t="s">
        <v>2466</v>
      </c>
      <c r="E373" s="265" t="s">
        <v>554</v>
      </c>
      <c r="F373" s="266" t="s">
        <v>553</v>
      </c>
      <c r="G373" s="266"/>
      <c r="H373" s="265" t="s">
        <v>166</v>
      </c>
      <c r="I373" s="265" t="s">
        <v>287</v>
      </c>
      <c r="J373" s="212" t="s">
        <v>2854</v>
      </c>
      <c r="K373" s="212"/>
      <c r="L373" s="273">
        <v>44566</v>
      </c>
      <c r="M373" s="273">
        <v>44566</v>
      </c>
      <c r="N373" s="273">
        <v>44516</v>
      </c>
      <c r="O373" s="273">
        <v>44467</v>
      </c>
      <c r="P373" s="273">
        <v>44472</v>
      </c>
      <c r="Q373" s="265" t="s">
        <v>6</v>
      </c>
      <c r="R373" s="265" t="s">
        <v>539</v>
      </c>
      <c r="W373" s="265"/>
      <c r="Y373" s="265"/>
      <c r="Z373" s="265"/>
      <c r="AA373" s="266" t="str">
        <f>VLOOKUP(功能_33[[#This Row],[User]],SKL放款!A:G,7,FALSE)</f>
        <v>放款審查課</v>
      </c>
      <c r="AB373" s="273">
        <v>44472</v>
      </c>
      <c r="AC373" s="273" t="s">
        <v>107</v>
      </c>
      <c r="AD373" s="259">
        <v>44544</v>
      </c>
      <c r="AE373" s="259">
        <v>44544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44467</v>
      </c>
      <c r="AK373" s="273"/>
      <c r="AL373" s="273"/>
      <c r="AM373" s="266"/>
      <c r="AN373" s="273"/>
      <c r="AO373" s="277" t="s">
        <v>552</v>
      </c>
      <c r="AP373" s="278" t="s">
        <v>553</v>
      </c>
      <c r="AQ373" s="595" t="s">
        <v>3208</v>
      </c>
      <c r="AR373" s="484" t="str">
        <f t="shared" si="77"/>
        <v>6-7</v>
      </c>
      <c r="AS373" s="486" t="str">
        <f t="shared" si="78"/>
        <v/>
      </c>
      <c r="AT373" s="488" t="str">
        <f t="shared" si="79"/>
        <v/>
      </c>
      <c r="AU373" s="490" t="str">
        <f t="shared" si="80"/>
        <v/>
      </c>
      <c r="AV373" s="492" t="str">
        <f t="shared" si="81"/>
        <v/>
      </c>
      <c r="AW373" s="494" t="str">
        <f t="shared" si="82"/>
        <v/>
      </c>
      <c r="AX373" s="515" t="str">
        <f>IFERROR(VLOOKUP(功能_33[[#This Row],[功能代號]],SIT_FT_2021tmp!D:D,1,FALSE),"")</f>
        <v>L6705</v>
      </c>
      <c r="AY373" s="589">
        <v>44512</v>
      </c>
      <c r="AZ373" s="589">
        <v>44512</v>
      </c>
      <c r="BA373" s="515" t="s">
        <v>3001</v>
      </c>
      <c r="BB373" s="266" t="s">
        <v>3064</v>
      </c>
      <c r="BC373" s="595"/>
      <c r="BD373" s="265" t="str">
        <f t="shared" si="73"/>
        <v>6-7</v>
      </c>
      <c r="BE373" s="265" t="str">
        <f t="shared" si="74"/>
        <v/>
      </c>
      <c r="BF373" s="265" t="str">
        <f t="shared" si="75"/>
        <v/>
      </c>
      <c r="BG373" s="265" t="str">
        <f t="shared" si="76"/>
        <v/>
      </c>
    </row>
    <row r="374" spans="3:59" ht="13.8">
      <c r="C374" s="266" t="s">
        <v>70</v>
      </c>
      <c r="D374" s="408" t="s">
        <v>2466</v>
      </c>
      <c r="E374" s="265" t="s">
        <v>1015</v>
      </c>
      <c r="F374" s="266" t="s">
        <v>1016</v>
      </c>
      <c r="G374" s="266"/>
      <c r="H374" s="265" t="s">
        <v>110</v>
      </c>
      <c r="I374" s="265" t="s">
        <v>111</v>
      </c>
      <c r="J374" s="212" t="s">
        <v>2854</v>
      </c>
      <c r="K374" s="212"/>
      <c r="L374" s="273">
        <v>44582</v>
      </c>
      <c r="M374" s="273">
        <v>44573</v>
      </c>
      <c r="N374" s="273">
        <v>44398</v>
      </c>
      <c r="O374" s="273">
        <v>44398</v>
      </c>
      <c r="P374" s="273">
        <v>44536</v>
      </c>
      <c r="Q374" s="265" t="s">
        <v>6</v>
      </c>
      <c r="R374" s="252" t="s">
        <v>2789</v>
      </c>
      <c r="W374" s="265"/>
      <c r="Y374" s="265"/>
      <c r="Z374" s="265"/>
      <c r="AA374" s="266" t="e">
        <f>VLOOKUP(功能_33[[#This Row],[User]],SKL放款!A:G,7,FALSE)</f>
        <v>#N/A</v>
      </c>
      <c r="AB374" s="273">
        <v>44536</v>
      </c>
      <c r="AC374" s="273" t="s">
        <v>107</v>
      </c>
      <c r="AD374" s="259">
        <v>44550</v>
      </c>
      <c r="AE374" s="273">
        <v>44550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44398</v>
      </c>
      <c r="AK374" s="273"/>
      <c r="AL374" s="273"/>
      <c r="AM374" s="266"/>
      <c r="AN374" s="273">
        <v>44398</v>
      </c>
      <c r="AO374" s="265" t="s">
        <v>2603</v>
      </c>
      <c r="AQ374" s="595" t="s">
        <v>3208</v>
      </c>
      <c r="AR374" s="484" t="str">
        <f t="shared" si="77"/>
        <v>6-7</v>
      </c>
      <c r="AS374" s="486" t="str">
        <f t="shared" si="78"/>
        <v/>
      </c>
      <c r="AT374" s="488" t="str">
        <f t="shared" si="79"/>
        <v/>
      </c>
      <c r="AU374" s="490" t="str">
        <f t="shared" si="80"/>
        <v/>
      </c>
      <c r="AV374" s="492" t="str">
        <f t="shared" si="81"/>
        <v/>
      </c>
      <c r="AW374" s="494" t="str">
        <f t="shared" si="82"/>
        <v/>
      </c>
      <c r="AX374" s="515" t="str">
        <f>IFERROR(VLOOKUP(功能_33[[#This Row],[功能代號]],SIT_FT_2021tmp!D:D,1,FALSE),"")</f>
        <v>L6757</v>
      </c>
      <c r="AY374" s="589">
        <v>44515</v>
      </c>
      <c r="AZ374" s="589">
        <v>44515</v>
      </c>
      <c r="BA374" s="515" t="s">
        <v>3001</v>
      </c>
      <c r="BB374" s="266" t="s">
        <v>3065</v>
      </c>
      <c r="BC374" s="595"/>
      <c r="BD374" s="265" t="str">
        <f t="shared" si="73"/>
        <v>6-7</v>
      </c>
      <c r="BE374" s="265" t="str">
        <f t="shared" si="74"/>
        <v/>
      </c>
      <c r="BF374" s="265" t="str">
        <f t="shared" si="75"/>
        <v/>
      </c>
      <c r="BG374" s="265" t="str">
        <f t="shared" si="76"/>
        <v/>
      </c>
    </row>
    <row r="375" spans="3:59" ht="13.8">
      <c r="C375" s="266" t="s">
        <v>70</v>
      </c>
      <c r="D375" s="266" t="s">
        <v>2466</v>
      </c>
      <c r="E375" s="265" t="s">
        <v>532</v>
      </c>
      <c r="F375" s="266" t="s">
        <v>531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6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77" t="s">
        <v>530</v>
      </c>
      <c r="AP375" s="278" t="s">
        <v>531</v>
      </c>
      <c r="AQ375" s="595" t="s">
        <v>3208</v>
      </c>
      <c r="AR375" s="484" t="str">
        <f t="shared" si="77"/>
        <v>6-7</v>
      </c>
      <c r="AS375" s="486" t="str">
        <f t="shared" si="78"/>
        <v/>
      </c>
      <c r="AT375" s="488" t="str">
        <f t="shared" si="79"/>
        <v/>
      </c>
      <c r="AU375" s="490" t="str">
        <f t="shared" si="80"/>
        <v/>
      </c>
      <c r="AV375" s="492" t="str">
        <f t="shared" si="81"/>
        <v/>
      </c>
      <c r="AW375" s="494" t="str">
        <f t="shared" si="82"/>
        <v/>
      </c>
      <c r="AX375" s="515" t="str">
        <f>IFERROR(VLOOKUP(功能_33[[#This Row],[功能代號]],SIT_FT_2021tmp!D:D,1,FALSE),"")</f>
        <v>L6707</v>
      </c>
      <c r="AY375" s="589">
        <v>44512</v>
      </c>
      <c r="AZ375" s="589">
        <v>44512</v>
      </c>
      <c r="BA375" s="515" t="s">
        <v>3074</v>
      </c>
      <c r="BB375" s="266" t="s">
        <v>3015</v>
      </c>
      <c r="BC375" s="595"/>
      <c r="BD375" s="265" t="str">
        <f t="shared" si="73"/>
        <v>6-7</v>
      </c>
      <c r="BE375" s="265" t="str">
        <f t="shared" si="74"/>
        <v/>
      </c>
      <c r="BF375" s="265" t="str">
        <f t="shared" si="75"/>
        <v/>
      </c>
      <c r="BG375" s="265" t="str">
        <f t="shared" si="76"/>
        <v/>
      </c>
    </row>
    <row r="376" spans="3:59" ht="13.8">
      <c r="C376" s="266" t="s">
        <v>70</v>
      </c>
      <c r="D376" s="266" t="s">
        <v>2466</v>
      </c>
      <c r="E376" s="265" t="s">
        <v>535</v>
      </c>
      <c r="F376" s="266" t="s">
        <v>536</v>
      </c>
      <c r="G376" s="266"/>
      <c r="H376" s="265" t="s">
        <v>166</v>
      </c>
      <c r="I376" s="265" t="s">
        <v>287</v>
      </c>
      <c r="J376" s="212" t="s">
        <v>2854</v>
      </c>
      <c r="K376" s="212"/>
      <c r="L376" s="273">
        <v>44567</v>
      </c>
      <c r="M376" s="273">
        <v>44567</v>
      </c>
      <c r="N376" s="273">
        <v>44515</v>
      </c>
      <c r="O376" s="273">
        <v>44466</v>
      </c>
      <c r="P376" s="273">
        <v>44466</v>
      </c>
      <c r="Q376" s="265" t="s">
        <v>1</v>
      </c>
      <c r="R376" s="265" t="s">
        <v>5</v>
      </c>
      <c r="W376" s="265"/>
      <c r="Y376" s="265"/>
      <c r="Z376" s="265"/>
      <c r="AA376" s="266" t="str">
        <f>VLOOKUP(功能_33[[#This Row],[User]],SKL放款!A:G,7,FALSE)</f>
        <v>放款服務課</v>
      </c>
      <c r="AB376" s="273">
        <v>44533</v>
      </c>
      <c r="AC376" s="273" t="s">
        <v>168</v>
      </c>
      <c r="AD376" s="273">
        <v>44529</v>
      </c>
      <c r="AE376" s="273">
        <v>44529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44466</v>
      </c>
      <c r="AK376" s="273"/>
      <c r="AL376" s="273"/>
      <c r="AM376" s="266"/>
      <c r="AN376" s="273"/>
      <c r="AO376" s="265" t="s">
        <v>163</v>
      </c>
      <c r="AQ376" s="595" t="s">
        <v>3208</v>
      </c>
      <c r="AR376" s="484" t="str">
        <f t="shared" si="77"/>
        <v>6-7</v>
      </c>
      <c r="AS376" s="486" t="str">
        <f t="shared" si="78"/>
        <v/>
      </c>
      <c r="AT376" s="488" t="str">
        <f t="shared" si="79"/>
        <v/>
      </c>
      <c r="AU376" s="490" t="str">
        <f t="shared" si="80"/>
        <v/>
      </c>
      <c r="AV376" s="492" t="str">
        <f t="shared" si="81"/>
        <v/>
      </c>
      <c r="AW376" s="494" t="str">
        <f t="shared" si="82"/>
        <v/>
      </c>
      <c r="AX376" s="515" t="str">
        <f>IFERROR(VLOOKUP(功能_33[[#This Row],[功能代號]],SIT_FT_2021tmp!D:D,1,FALSE),"")</f>
        <v>L6708</v>
      </c>
      <c r="AY376" s="589">
        <v>44512</v>
      </c>
      <c r="AZ376" s="589">
        <v>44512</v>
      </c>
      <c r="BA376" s="515" t="s">
        <v>3074</v>
      </c>
      <c r="BB376" s="266" t="s">
        <v>3015</v>
      </c>
      <c r="BC376" s="595"/>
      <c r="BD376" s="265" t="str">
        <f t="shared" si="73"/>
        <v>6-7</v>
      </c>
      <c r="BE376" s="265" t="str">
        <f t="shared" si="74"/>
        <v/>
      </c>
      <c r="BF376" s="265" t="str">
        <f t="shared" si="75"/>
        <v/>
      </c>
      <c r="BG376" s="265" t="str">
        <f t="shared" si="76"/>
        <v/>
      </c>
    </row>
    <row r="377" spans="3:59" ht="13.8">
      <c r="C377" s="266" t="s">
        <v>70</v>
      </c>
      <c r="D377" s="408" t="s">
        <v>2466</v>
      </c>
      <c r="E377" s="265" t="s">
        <v>1021</v>
      </c>
      <c r="F377" s="266" t="s">
        <v>1022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44575</v>
      </c>
      <c r="M377" s="273">
        <v>44573</v>
      </c>
      <c r="N377" s="273">
        <v>44397</v>
      </c>
      <c r="O377" s="273">
        <v>44397</v>
      </c>
      <c r="P377" s="273">
        <v>44397</v>
      </c>
      <c r="Q377" s="265" t="s">
        <v>6</v>
      </c>
      <c r="R377" s="265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44533</v>
      </c>
      <c r="AC377" s="273" t="s">
        <v>168</v>
      </c>
      <c r="AD377" s="273"/>
      <c r="AE377" s="273">
        <v>44397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3208</v>
      </c>
      <c r="AR377" s="484" t="str">
        <f t="shared" si="77"/>
        <v>6-7</v>
      </c>
      <c r="AS377" s="486" t="str">
        <f t="shared" si="78"/>
        <v/>
      </c>
      <c r="AT377" s="488" t="str">
        <f t="shared" si="79"/>
        <v/>
      </c>
      <c r="AU377" s="490" t="str">
        <f t="shared" si="80"/>
        <v/>
      </c>
      <c r="AV377" s="492" t="str">
        <f t="shared" si="81"/>
        <v/>
      </c>
      <c r="AW377" s="494" t="str">
        <f t="shared" si="82"/>
        <v/>
      </c>
      <c r="AX377" s="515" t="str">
        <f>IFERROR(VLOOKUP(功能_33[[#This Row],[功能代號]],SIT_FT_2021tmp!D:D,1,FALSE),"")</f>
        <v>L6087</v>
      </c>
      <c r="AY377" s="589">
        <v>44515</v>
      </c>
      <c r="AZ377" s="589">
        <v>44515</v>
      </c>
      <c r="BA377" s="515" t="s">
        <v>3001</v>
      </c>
      <c r="BB377" s="266" t="s">
        <v>3065</v>
      </c>
      <c r="BC377" s="595"/>
      <c r="BD377" s="265" t="str">
        <f t="shared" si="73"/>
        <v>6-7</v>
      </c>
      <c r="BE377" s="265" t="str">
        <f t="shared" si="74"/>
        <v/>
      </c>
      <c r="BF377" s="265" t="str">
        <f t="shared" si="75"/>
        <v/>
      </c>
      <c r="BG377" s="265" t="str">
        <f t="shared" si="76"/>
        <v/>
      </c>
    </row>
    <row r="378" spans="3:59" ht="13.8">
      <c r="C378" s="266" t="s">
        <v>70</v>
      </c>
      <c r="D378" s="408" t="s">
        <v>2466</v>
      </c>
      <c r="E378" s="265" t="s">
        <v>1023</v>
      </c>
      <c r="F378" s="266" t="s">
        <v>1024</v>
      </c>
      <c r="G378" s="266"/>
      <c r="H378" s="265" t="s">
        <v>110</v>
      </c>
      <c r="I378" s="265" t="s">
        <v>111</v>
      </c>
      <c r="J378" s="212" t="s">
        <v>2854</v>
      </c>
      <c r="K378" s="212"/>
      <c r="L378" s="273">
        <v>44582</v>
      </c>
      <c r="M378" s="273">
        <v>44580</v>
      </c>
      <c r="N378" s="273">
        <v>44397</v>
      </c>
      <c r="O378" s="273">
        <v>44397</v>
      </c>
      <c r="P378" s="273">
        <v>44536</v>
      </c>
      <c r="Q378" s="265" t="s">
        <v>6</v>
      </c>
      <c r="R378" s="252" t="s">
        <v>2789</v>
      </c>
      <c r="W378" s="265"/>
      <c r="Y378" s="265"/>
      <c r="Z378" s="265"/>
      <c r="AA378" s="266" t="e">
        <f>VLOOKUP(功能_33[[#This Row],[User]],SKL放款!A:G,7,FALSE)</f>
        <v>#N/A</v>
      </c>
      <c r="AB378" s="273">
        <v>44536</v>
      </c>
      <c r="AC378" s="273" t="s">
        <v>107</v>
      </c>
      <c r="AD378" s="259">
        <v>44550</v>
      </c>
      <c r="AE378" s="273">
        <v>44550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44397</v>
      </c>
      <c r="AK378" s="273"/>
      <c r="AL378" s="273"/>
      <c r="AM378" s="266"/>
      <c r="AN378" s="273">
        <v>44397</v>
      </c>
      <c r="AO378" s="265" t="s">
        <v>2603</v>
      </c>
      <c r="AQ378" s="595" t="s">
        <v>3208</v>
      </c>
      <c r="AR378" s="484" t="str">
        <f t="shared" si="77"/>
        <v>6-7</v>
      </c>
      <c r="AS378" s="486" t="str">
        <f t="shared" si="78"/>
        <v/>
      </c>
      <c r="AT378" s="488" t="str">
        <f t="shared" si="79"/>
        <v/>
      </c>
      <c r="AU378" s="490" t="str">
        <f t="shared" si="80"/>
        <v/>
      </c>
      <c r="AV378" s="492" t="str">
        <f t="shared" si="81"/>
        <v/>
      </c>
      <c r="AW378" s="494" t="str">
        <f t="shared" si="82"/>
        <v/>
      </c>
      <c r="AX378" s="515" t="str">
        <f>IFERROR(VLOOKUP(功能_33[[#This Row],[功能代號]],SIT_FT_2021tmp!D:D,1,FALSE),"")</f>
        <v>L6787</v>
      </c>
      <c r="AY378" s="589">
        <v>44515</v>
      </c>
      <c r="AZ378" s="589">
        <v>44515</v>
      </c>
      <c r="BA378" s="515" t="s">
        <v>3001</v>
      </c>
      <c r="BB378" s="266" t="s">
        <v>3065</v>
      </c>
      <c r="BC378" s="595"/>
      <c r="BD378" s="265" t="str">
        <f t="shared" si="73"/>
        <v>6-7</v>
      </c>
      <c r="BE378" s="265" t="str">
        <f t="shared" si="74"/>
        <v/>
      </c>
      <c r="BF378" s="265" t="str">
        <f t="shared" si="75"/>
        <v/>
      </c>
      <c r="BG378" s="265" t="str">
        <f t="shared" si="76"/>
        <v/>
      </c>
    </row>
    <row r="379" spans="3:59" ht="13.8">
      <c r="C379" s="266" t="s">
        <v>70</v>
      </c>
      <c r="D379" s="266" t="s">
        <v>2466</v>
      </c>
      <c r="E379" s="265" t="s">
        <v>590</v>
      </c>
      <c r="F379" s="266" t="s">
        <v>591</v>
      </c>
      <c r="G379" s="266"/>
      <c r="H379" s="265" t="s">
        <v>166</v>
      </c>
      <c r="I379" s="265" t="s">
        <v>287</v>
      </c>
      <c r="J379" s="212" t="s">
        <v>2854</v>
      </c>
      <c r="K379" s="212"/>
      <c r="L379" s="273">
        <v>44567</v>
      </c>
      <c r="M379" s="273">
        <v>44567</v>
      </c>
      <c r="N379" s="273">
        <v>44516</v>
      </c>
      <c r="O379" s="273">
        <v>44467</v>
      </c>
      <c r="P379" s="273">
        <v>44467</v>
      </c>
      <c r="Q379" s="265" t="s">
        <v>6</v>
      </c>
      <c r="R379" s="265" t="s">
        <v>145</v>
      </c>
      <c r="W379" s="265"/>
      <c r="Y379" s="265"/>
      <c r="Z379" s="265"/>
      <c r="AA379" s="266" t="str">
        <f>VLOOKUP(功能_33[[#This Row],[User]],SKL放款!A:G,7,FALSE)</f>
        <v>放款服務課</v>
      </c>
      <c r="AB379" s="273">
        <v>44533</v>
      </c>
      <c r="AC379" s="273" t="s">
        <v>168</v>
      </c>
      <c r="AD379" s="273">
        <v>44529</v>
      </c>
      <c r="AE379" s="273">
        <v>44529</v>
      </c>
      <c r="AF379" s="209">
        <v>44550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44467</v>
      </c>
      <c r="AK379" s="273"/>
      <c r="AL379" s="273"/>
      <c r="AM379" s="266"/>
      <c r="AN379" s="273"/>
      <c r="AO379" s="277" t="s">
        <v>588</v>
      </c>
      <c r="AP379" s="278" t="s">
        <v>589</v>
      </c>
      <c r="AQ379" s="595" t="s">
        <v>3208</v>
      </c>
      <c r="AR379" s="484" t="str">
        <f t="shared" si="77"/>
        <v>6-7</v>
      </c>
      <c r="AS379" s="486" t="str">
        <f t="shared" si="78"/>
        <v/>
      </c>
      <c r="AT379" s="488" t="str">
        <f t="shared" si="79"/>
        <v/>
      </c>
      <c r="AU379" s="490" t="str">
        <f t="shared" si="80"/>
        <v/>
      </c>
      <c r="AV379" s="492" t="str">
        <f t="shared" si="81"/>
        <v/>
      </c>
      <c r="AW379" s="494" t="str">
        <f t="shared" si="82"/>
        <v/>
      </c>
      <c r="AX379" s="515" t="str">
        <f>IFERROR(VLOOKUP(功能_33[[#This Row],[功能代號]],SIT_FT_2021tmp!D:D,1,FALSE),"")</f>
        <v>L6709</v>
      </c>
      <c r="AY379" s="589">
        <v>44529</v>
      </c>
      <c r="AZ379" s="589">
        <v>44529</v>
      </c>
      <c r="BA379" s="515" t="s">
        <v>3074</v>
      </c>
      <c r="BB379" s="266" t="s">
        <v>3036</v>
      </c>
      <c r="BC379" s="595"/>
      <c r="BD379" s="265" t="str">
        <f t="shared" si="73"/>
        <v>6-7</v>
      </c>
      <c r="BE379" s="265" t="str">
        <f t="shared" si="74"/>
        <v/>
      </c>
      <c r="BF379" s="265" t="str">
        <f t="shared" si="75"/>
        <v/>
      </c>
      <c r="BG379" s="265" t="str">
        <f t="shared" si="76"/>
        <v/>
      </c>
    </row>
    <row r="380" spans="3:59" ht="13.8">
      <c r="C380" s="266" t="s">
        <v>70</v>
      </c>
      <c r="D380" s="408" t="s">
        <v>2464</v>
      </c>
      <c r="E380" s="265" t="s">
        <v>1027</v>
      </c>
      <c r="F380" s="252" t="s">
        <v>1028</v>
      </c>
      <c r="G380" s="252" t="s">
        <v>1029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3208</v>
      </c>
      <c r="AR380" s="484" t="str">
        <f t="shared" si="77"/>
        <v>6-5</v>
      </c>
      <c r="AS380" s="486" t="str">
        <f t="shared" si="78"/>
        <v/>
      </c>
      <c r="AT380" s="488" t="str">
        <f t="shared" si="79"/>
        <v/>
      </c>
      <c r="AU380" s="490" t="str">
        <f t="shared" si="80"/>
        <v/>
      </c>
      <c r="AV380" s="492" t="str">
        <f t="shared" si="81"/>
        <v/>
      </c>
      <c r="AW380" s="494" t="str">
        <f t="shared" si="82"/>
        <v/>
      </c>
      <c r="AX380" s="515" t="str">
        <f>IFERROR(VLOOKUP(功能_33[[#This Row],[功能代號]],SIT_FT_2021tmp!D:D,1,FALSE),"")</f>
        <v>L650A</v>
      </c>
      <c r="AY380" s="589">
        <v>44515</v>
      </c>
      <c r="AZ380" s="589">
        <v>44515</v>
      </c>
      <c r="BA380" s="515" t="s">
        <v>3001</v>
      </c>
      <c r="BB380" s="266" t="s">
        <v>3065</v>
      </c>
      <c r="BC380" s="595"/>
      <c r="BD380" s="265" t="str">
        <f t="shared" si="73"/>
        <v>6-5</v>
      </c>
      <c r="BE380" s="265" t="str">
        <f t="shared" si="74"/>
        <v/>
      </c>
      <c r="BF380" s="265" t="str">
        <f t="shared" si="75"/>
        <v/>
      </c>
      <c r="BG380" s="265" t="str">
        <f t="shared" si="76"/>
        <v/>
      </c>
    </row>
    <row r="381" spans="3:59" ht="13.8">
      <c r="C381" s="266" t="s">
        <v>70</v>
      </c>
      <c r="D381" s="408" t="s">
        <v>2464</v>
      </c>
      <c r="E381" s="265" t="s">
        <v>1030</v>
      </c>
      <c r="F381" s="252" t="s">
        <v>1031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3208</v>
      </c>
      <c r="AR381" s="484" t="str">
        <f t="shared" si="77"/>
        <v>6-5</v>
      </c>
      <c r="AS381" s="486" t="str">
        <f t="shared" si="78"/>
        <v/>
      </c>
      <c r="AT381" s="488" t="str">
        <f t="shared" si="79"/>
        <v/>
      </c>
      <c r="AU381" s="490" t="str">
        <f t="shared" si="80"/>
        <v/>
      </c>
      <c r="AV381" s="492" t="str">
        <f t="shared" si="81"/>
        <v/>
      </c>
      <c r="AW381" s="494" t="str">
        <f t="shared" si="82"/>
        <v/>
      </c>
      <c r="AX381" s="515" t="str">
        <f>IFERROR(VLOOKUP(功能_33[[#This Row],[功能代號]],SIT_FT_2021tmp!D:D,1,FALSE),"")</f>
        <v>L650B</v>
      </c>
      <c r="AY381" s="589">
        <v>44515</v>
      </c>
      <c r="AZ381" s="589">
        <v>44515</v>
      </c>
      <c r="BA381" s="515" t="s">
        <v>3001</v>
      </c>
      <c r="BB381" s="266" t="s">
        <v>3065</v>
      </c>
      <c r="BC381" s="595"/>
      <c r="BD381" s="265" t="str">
        <f t="shared" si="73"/>
        <v>6-5</v>
      </c>
      <c r="BE381" s="265" t="str">
        <f t="shared" si="74"/>
        <v/>
      </c>
      <c r="BF381" s="265" t="str">
        <f t="shared" si="75"/>
        <v/>
      </c>
      <c r="BG381" s="265" t="str">
        <f t="shared" si="76"/>
        <v/>
      </c>
    </row>
    <row r="382" spans="3:59" ht="13.8">
      <c r="C382" s="266" t="s">
        <v>70</v>
      </c>
      <c r="D382" s="408" t="s">
        <v>2464</v>
      </c>
      <c r="E382" s="265" t="s">
        <v>1033</v>
      </c>
      <c r="F382" s="252" t="s">
        <v>1034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3208</v>
      </c>
      <c r="AR382" s="484" t="str">
        <f t="shared" si="77"/>
        <v>6-5</v>
      </c>
      <c r="AS382" s="486" t="str">
        <f t="shared" si="78"/>
        <v/>
      </c>
      <c r="AT382" s="488" t="str">
        <f t="shared" si="79"/>
        <v/>
      </c>
      <c r="AU382" s="490" t="str">
        <f t="shared" si="80"/>
        <v/>
      </c>
      <c r="AV382" s="492" t="str">
        <f t="shared" si="81"/>
        <v/>
      </c>
      <c r="AW382" s="494" t="str">
        <f t="shared" si="82"/>
        <v/>
      </c>
      <c r="AX382" s="515" t="str">
        <f>IFERROR(VLOOKUP(功能_33[[#This Row],[功能代號]],SIT_FT_2021tmp!D:D,1,FALSE),"")</f>
        <v>L650C</v>
      </c>
      <c r="AY382" s="589">
        <v>44515</v>
      </c>
      <c r="AZ382" s="589">
        <v>44515</v>
      </c>
      <c r="BA382" s="515" t="s">
        <v>3001</v>
      </c>
      <c r="BB382" s="266" t="s">
        <v>3065</v>
      </c>
      <c r="BC382" s="595"/>
      <c r="BD382" s="265" t="str">
        <f t="shared" si="73"/>
        <v>6-5</v>
      </c>
      <c r="BE382" s="265" t="str">
        <f t="shared" si="74"/>
        <v/>
      </c>
      <c r="BF382" s="265" t="str">
        <f t="shared" si="75"/>
        <v/>
      </c>
      <c r="BG382" s="265" t="str">
        <f t="shared" si="76"/>
        <v/>
      </c>
    </row>
    <row r="383" spans="3:59" ht="13.8">
      <c r="C383" s="266" t="s">
        <v>70</v>
      </c>
      <c r="D383" s="408" t="s">
        <v>2464</v>
      </c>
      <c r="E383" s="265" t="s">
        <v>1035</v>
      </c>
      <c r="F383" s="252" t="s">
        <v>1036</v>
      </c>
      <c r="G383" s="252" t="s">
        <v>1032</v>
      </c>
      <c r="H383" s="265" t="s">
        <v>166</v>
      </c>
      <c r="I383" s="265" t="s">
        <v>111</v>
      </c>
      <c r="J383" s="212" t="s">
        <v>389</v>
      </c>
      <c r="K383" s="212"/>
      <c r="L383" s="273">
        <v>44579</v>
      </c>
      <c r="M383" s="273">
        <v>44579</v>
      </c>
      <c r="N383" s="273">
        <v>44397</v>
      </c>
      <c r="O383" s="273">
        <v>44397</v>
      </c>
      <c r="P383" s="273">
        <v>44397</v>
      </c>
      <c r="Q383" s="265" t="s">
        <v>6</v>
      </c>
      <c r="R383" s="265" t="s">
        <v>2789</v>
      </c>
      <c r="W383" s="265"/>
      <c r="Y383" s="265"/>
      <c r="Z383" s="265"/>
      <c r="AA383" s="266" t="e">
        <f>VLOOKUP(功能_33[[#This Row],[User]],SKL放款!A:G,7,FALSE)</f>
        <v>#N/A</v>
      </c>
      <c r="AB383" s="273">
        <v>44533</v>
      </c>
      <c r="AC383" s="273" t="s">
        <v>168</v>
      </c>
      <c r="AD383" s="273"/>
      <c r="AE383" s="273">
        <v>44397</v>
      </c>
      <c r="AF383" s="209">
        <v>44544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44397</v>
      </c>
      <c r="AK383" s="273"/>
      <c r="AL383" s="273"/>
      <c r="AM383" s="266"/>
      <c r="AN383" s="273">
        <v>44397</v>
      </c>
      <c r="AO383" s="265" t="s">
        <v>2603</v>
      </c>
      <c r="AQ383" s="595" t="s">
        <v>3208</v>
      </c>
      <c r="AR383" s="484" t="str">
        <f t="shared" si="77"/>
        <v>6-5</v>
      </c>
      <c r="AS383" s="486" t="str">
        <f t="shared" si="78"/>
        <v/>
      </c>
      <c r="AT383" s="488" t="str">
        <f t="shared" si="79"/>
        <v/>
      </c>
      <c r="AU383" s="490" t="str">
        <f t="shared" si="80"/>
        <v/>
      </c>
      <c r="AV383" s="492" t="str">
        <f t="shared" si="81"/>
        <v/>
      </c>
      <c r="AW383" s="494" t="str">
        <f t="shared" si="82"/>
        <v/>
      </c>
      <c r="AX383" s="515" t="str">
        <f>IFERROR(VLOOKUP(功能_33[[#This Row],[功能代號]],SIT_FT_2021tmp!D:D,1,FALSE),"")</f>
        <v>L650D</v>
      </c>
      <c r="AY383" s="589">
        <v>44515</v>
      </c>
      <c r="AZ383" s="589">
        <v>44515</v>
      </c>
      <c r="BA383" s="515" t="s">
        <v>3001</v>
      </c>
      <c r="BB383" s="266" t="s">
        <v>3065</v>
      </c>
      <c r="BC383" s="595"/>
      <c r="BD383" s="265" t="str">
        <f t="shared" si="73"/>
        <v>6-5</v>
      </c>
      <c r="BE383" s="265" t="str">
        <f t="shared" si="74"/>
        <v/>
      </c>
      <c r="BF383" s="265" t="str">
        <f t="shared" si="75"/>
        <v/>
      </c>
      <c r="BG383" s="265" t="str">
        <f t="shared" si="76"/>
        <v/>
      </c>
    </row>
    <row r="384" spans="3:59" ht="13.8">
      <c r="C384" s="266" t="s">
        <v>69</v>
      </c>
      <c r="D384" s="408" t="s">
        <v>2452</v>
      </c>
      <c r="E384" s="265" t="s">
        <v>1037</v>
      </c>
      <c r="F384" s="252" t="s">
        <v>1038</v>
      </c>
      <c r="G384" s="266"/>
      <c r="H384" s="265" t="s">
        <v>110</v>
      </c>
      <c r="I384" s="265" t="s">
        <v>110</v>
      </c>
      <c r="J384" s="272" t="s">
        <v>2941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2603</v>
      </c>
      <c r="AQ384" s="595" t="s">
        <v>3208</v>
      </c>
      <c r="AR384" s="484" t="str">
        <f t="shared" si="77"/>
        <v>5-3</v>
      </c>
      <c r="AS384" s="486" t="str">
        <f t="shared" si="78"/>
        <v/>
      </c>
      <c r="AT384" s="488" t="str">
        <f t="shared" si="79"/>
        <v/>
      </c>
      <c r="AU384" s="490" t="str">
        <f t="shared" si="80"/>
        <v/>
      </c>
      <c r="AV384" s="492" t="str">
        <f t="shared" si="81"/>
        <v/>
      </c>
      <c r="AW384" s="494" t="str">
        <f t="shared" si="8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73"/>
        <v/>
      </c>
      <c r="BE384" s="266" t="str">
        <f t="shared" si="74"/>
        <v/>
      </c>
      <c r="BF384" s="266" t="str">
        <f t="shared" si="75"/>
        <v/>
      </c>
      <c r="BG384" s="266" t="str">
        <f t="shared" si="76"/>
        <v>5-3</v>
      </c>
    </row>
    <row r="385" spans="3:59" ht="13.8">
      <c r="C385" s="266" t="s">
        <v>69</v>
      </c>
      <c r="D385" s="408" t="s">
        <v>2452</v>
      </c>
      <c r="E385" s="265" t="s">
        <v>1039</v>
      </c>
      <c r="F385" s="252" t="s">
        <v>1040</v>
      </c>
      <c r="G385" s="266"/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>
        <v>44533</v>
      </c>
      <c r="AD385" s="273">
        <v>44533</v>
      </c>
      <c r="AE385" s="273">
        <v>44533</v>
      </c>
      <c r="AF385" s="209">
        <v>44550</v>
      </c>
      <c r="AG385" s="273"/>
      <c r="AH385" s="273"/>
      <c r="AI385" s="323"/>
      <c r="AJ385" s="273">
        <f>IFERROR(IF(VLOOKUP(功能_33[[#This Row],[功能代號]],E:T,11,FALSE)=0,"",VLOOKUP(功能_33[[#This Row],[功能代號]],E:T,11,FALSE)),"")</f>
        <v>44517</v>
      </c>
      <c r="AK385" s="273"/>
      <c r="AL385" s="273"/>
      <c r="AM385" s="266"/>
      <c r="AN385" s="273"/>
      <c r="AO385" s="265" t="s">
        <v>2799</v>
      </c>
      <c r="AP385" s="266" t="s">
        <v>2732</v>
      </c>
      <c r="AQ385" s="595" t="s">
        <v>3208</v>
      </c>
      <c r="AR385" s="484" t="str">
        <f t="shared" si="77"/>
        <v>5-3</v>
      </c>
      <c r="AS385" s="486" t="str">
        <f t="shared" si="78"/>
        <v/>
      </c>
      <c r="AT385" s="488" t="str">
        <f t="shared" si="79"/>
        <v/>
      </c>
      <c r="AU385" s="490" t="str">
        <f t="shared" si="80"/>
        <v/>
      </c>
      <c r="AV385" s="492" t="str">
        <f t="shared" si="81"/>
        <v/>
      </c>
      <c r="AW385" s="494" t="str">
        <f t="shared" si="8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73"/>
        <v/>
      </c>
      <c r="BE385" s="266" t="str">
        <f t="shared" si="74"/>
        <v/>
      </c>
      <c r="BF385" s="266" t="str">
        <f t="shared" si="75"/>
        <v/>
      </c>
      <c r="BG385" s="266" t="str">
        <f t="shared" si="76"/>
        <v>5-3</v>
      </c>
    </row>
    <row r="386" spans="3:59" ht="13.8">
      <c r="C386" s="266" t="s">
        <v>69</v>
      </c>
      <c r="D386" s="409" t="s">
        <v>2452</v>
      </c>
      <c r="E386" s="265" t="s">
        <v>1041</v>
      </c>
      <c r="F386" s="252" t="s">
        <v>1042</v>
      </c>
      <c r="G386" s="258" t="s">
        <v>1043</v>
      </c>
      <c r="H386" s="265" t="s">
        <v>110</v>
      </c>
      <c r="I386" s="265" t="s">
        <v>110</v>
      </c>
      <c r="J386" s="272" t="s">
        <v>2860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44533</v>
      </c>
      <c r="AC386" s="273" t="s">
        <v>168</v>
      </c>
      <c r="AD386" s="273"/>
      <c r="AE386" s="273">
        <v>44533</v>
      </c>
      <c r="AF386" s="209">
        <v>44550</v>
      </c>
      <c r="AG386" s="260"/>
      <c r="AH386" s="260"/>
      <c r="AI386" s="260"/>
      <c r="AJ386" s="260">
        <f>IFERROR(IF(VLOOKUP(功能_33[[#This Row],[功能代號]],E:T,11,FALSE)=0,"",VLOOKUP(功能_33[[#This Row],[功能代號]],E:T,11,FALSE)),"")</f>
        <v>44517</v>
      </c>
      <c r="AK386" s="260"/>
      <c r="AL386" s="260"/>
      <c r="AM386" s="266"/>
      <c r="AO386" s="265" t="s">
        <v>2795</v>
      </c>
      <c r="AP386" s="266" t="s">
        <v>2796</v>
      </c>
      <c r="AQ386" s="595" t="s">
        <v>3208</v>
      </c>
      <c r="AR386" s="484" t="str">
        <f t="shared" si="77"/>
        <v>5-3</v>
      </c>
      <c r="AS386" s="486" t="str">
        <f t="shared" si="78"/>
        <v/>
      </c>
      <c r="AT386" s="488" t="str">
        <f t="shared" si="79"/>
        <v/>
      </c>
      <c r="AU386" s="490" t="str">
        <f t="shared" si="80"/>
        <v/>
      </c>
      <c r="AV386" s="492" t="str">
        <f t="shared" si="81"/>
        <v/>
      </c>
      <c r="AW386" s="494" t="str">
        <f t="shared" si="82"/>
        <v/>
      </c>
      <c r="AX386" s="515" t="str">
        <f>IFERROR(VLOOKUP(功能_33[[#This Row],[功能代號]],SIT_FT_2021tmp!D:D,1,FALSE),"")</f>
        <v/>
      </c>
      <c r="AY386" s="589">
        <v>44603</v>
      </c>
      <c r="BA386" s="515" t="s">
        <v>2453</v>
      </c>
      <c r="BB386" s="266" t="s">
        <v>2453</v>
      </c>
      <c r="BC386" s="595"/>
      <c r="BD386" s="266" t="str">
        <f t="shared" si="73"/>
        <v/>
      </c>
      <c r="BE386" s="266" t="str">
        <f t="shared" si="74"/>
        <v/>
      </c>
      <c r="BF386" s="266" t="str">
        <f t="shared" si="75"/>
        <v/>
      </c>
      <c r="BG386" s="266" t="str">
        <f t="shared" si="76"/>
        <v>5-3</v>
      </c>
    </row>
    <row r="387" spans="3:59" ht="13.8">
      <c r="C387" s="266" t="s">
        <v>69</v>
      </c>
      <c r="D387" s="408" t="s">
        <v>2452</v>
      </c>
      <c r="E387" s="265" t="s">
        <v>1044</v>
      </c>
      <c r="F387" s="252" t="s">
        <v>1045</v>
      </c>
      <c r="G387" s="266"/>
      <c r="H387" s="265" t="s">
        <v>110</v>
      </c>
      <c r="I387" s="265" t="s">
        <v>110</v>
      </c>
      <c r="J387" s="272" t="s">
        <v>2941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>
        <v>44546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2603</v>
      </c>
      <c r="AQ387" s="595" t="s">
        <v>3208</v>
      </c>
      <c r="AR387" s="484" t="str">
        <f t="shared" si="77"/>
        <v>5-3</v>
      </c>
      <c r="AS387" s="486" t="str">
        <f t="shared" si="78"/>
        <v/>
      </c>
      <c r="AT387" s="488" t="str">
        <f t="shared" si="79"/>
        <v/>
      </c>
      <c r="AU387" s="490" t="str">
        <f t="shared" si="80"/>
        <v/>
      </c>
      <c r="AV387" s="492" t="str">
        <f t="shared" si="81"/>
        <v/>
      </c>
      <c r="AW387" s="494" t="str">
        <f t="shared" si="82"/>
        <v/>
      </c>
      <c r="AX387" s="515" t="str">
        <f>IFERROR(VLOOKUP(功能_33[[#This Row],[功能代號]],SIT_FT_2021tmp!D:D,1,FALSE),"")</f>
        <v>L5052</v>
      </c>
      <c r="AY387" s="589">
        <v>44512</v>
      </c>
      <c r="AZ387" s="589">
        <v>44512</v>
      </c>
      <c r="BA387" s="515" t="s">
        <v>3001</v>
      </c>
      <c r="BB387" s="266" t="s">
        <v>3041</v>
      </c>
      <c r="BC387" s="595"/>
      <c r="BD387" s="265" t="str">
        <f t="shared" si="73"/>
        <v/>
      </c>
      <c r="BE387" s="265" t="str">
        <f t="shared" si="74"/>
        <v>5-3</v>
      </c>
      <c r="BF387" s="265" t="str">
        <f t="shared" si="75"/>
        <v/>
      </c>
      <c r="BG387" s="265" t="str">
        <f t="shared" si="76"/>
        <v/>
      </c>
    </row>
    <row r="388" spans="3:59" ht="13.8">
      <c r="C388" s="266" t="s">
        <v>69</v>
      </c>
      <c r="D388" s="408" t="s">
        <v>2452</v>
      </c>
      <c r="E388" s="265" t="s">
        <v>1046</v>
      </c>
      <c r="F388" s="252" t="s">
        <v>1047</v>
      </c>
      <c r="G388" s="266"/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44517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 t="s">
        <v>2844</v>
      </c>
      <c r="AC388" s="273">
        <v>44533</v>
      </c>
      <c r="AD388" s="273">
        <v>44533</v>
      </c>
      <c r="AE388" s="273">
        <v>44533</v>
      </c>
      <c r="AF388" s="209">
        <v>44550</v>
      </c>
      <c r="AG388" s="273"/>
      <c r="AH388" s="273"/>
      <c r="AI388" s="323"/>
      <c r="AJ388" s="273">
        <f>IFERROR(IF(VLOOKUP(功能_33[[#This Row],[功能代號]],E:T,11,FALSE)=0,"",VLOOKUP(功能_33[[#This Row],[功能代號]],E:T,11,FALSE)),"")</f>
        <v>44517</v>
      </c>
      <c r="AK388" s="273"/>
      <c r="AL388" s="273"/>
      <c r="AM388" s="266"/>
      <c r="AN388" s="273"/>
      <c r="AO388" s="265" t="s">
        <v>2797</v>
      </c>
      <c r="AP388" s="252" t="s">
        <v>1047</v>
      </c>
      <c r="AQ388" s="595" t="s">
        <v>3208</v>
      </c>
      <c r="AR388" s="484" t="str">
        <f t="shared" si="77"/>
        <v>5-3</v>
      </c>
      <c r="AS388" s="486" t="str">
        <f t="shared" si="78"/>
        <v/>
      </c>
      <c r="AT388" s="488" t="str">
        <f t="shared" si="79"/>
        <v/>
      </c>
      <c r="AU388" s="490" t="str">
        <f t="shared" si="80"/>
        <v/>
      </c>
      <c r="AV388" s="492" t="str">
        <f t="shared" si="81"/>
        <v/>
      </c>
      <c r="AW388" s="494" t="str">
        <f t="shared" si="82"/>
        <v/>
      </c>
      <c r="AX388" s="515" t="str">
        <f>IFERROR(VLOOKUP(功能_33[[#This Row],[功能代號]],SIT_FT_2021tmp!D:D,1,FALSE),"")</f>
        <v>L5502</v>
      </c>
      <c r="AY388" s="589">
        <v>44512</v>
      </c>
      <c r="AZ388" s="589">
        <v>44512</v>
      </c>
      <c r="BA388" s="515" t="s">
        <v>3001</v>
      </c>
      <c r="BB388" s="266" t="s">
        <v>3041</v>
      </c>
      <c r="BC388" s="595"/>
      <c r="BD388" s="265" t="str">
        <f t="shared" ref="BD388:BD451" si="83">IF(AND(COUNTIF(AX388,"&gt;&lt;0")=1,COUNTA(M388)=1),LEFT(D388,3),"")</f>
        <v/>
      </c>
      <c r="BE388" s="265" t="str">
        <f t="shared" ref="BE388:BE451" si="84">IF(AND(COUNTIF(AX388,"&gt;&lt;")=1,COUNTA(M388)=0),LEFT(D388,3),"")</f>
        <v>5-3</v>
      </c>
      <c r="BF388" s="265" t="str">
        <f t="shared" ref="BF388:BF451" si="85">IF(AND(COUNTIF(AX388,"&gt;&lt;0")=0,COUNTA(M388)=1),LEFT(D388,3),"")</f>
        <v/>
      </c>
      <c r="BG388" s="265" t="str">
        <f t="shared" ref="BG388:BG451" si="86">IF(AND(COUNTIF(AX388,"&gt;&lt;0")=0,COUNTA(M388)=0),LEFT(D388,3),"")</f>
        <v/>
      </c>
    </row>
    <row r="389" spans="3:59" ht="13.8">
      <c r="C389" s="266" t="s">
        <v>69</v>
      </c>
      <c r="D389" s="409" t="s">
        <v>2452</v>
      </c>
      <c r="E389" s="265" t="s">
        <v>1048</v>
      </c>
      <c r="F389" s="252" t="s">
        <v>1049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2603</v>
      </c>
      <c r="AP389" s="252"/>
      <c r="AQ389" s="595" t="s">
        <v>3208</v>
      </c>
      <c r="AR389" s="484" t="str">
        <f t="shared" si="77"/>
        <v>5-3</v>
      </c>
      <c r="AS389" s="486" t="str">
        <f t="shared" si="78"/>
        <v/>
      </c>
      <c r="AT389" s="488" t="str">
        <f t="shared" si="79"/>
        <v/>
      </c>
      <c r="AU389" s="490" t="str">
        <f t="shared" si="80"/>
        <v/>
      </c>
      <c r="AV389" s="492" t="str">
        <f t="shared" si="81"/>
        <v/>
      </c>
      <c r="AW389" s="494" t="str">
        <f t="shared" si="8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83"/>
        <v/>
      </c>
      <c r="BE389" s="266" t="str">
        <f t="shared" si="84"/>
        <v/>
      </c>
      <c r="BF389" s="266" t="str">
        <f t="shared" si="85"/>
        <v/>
      </c>
      <c r="BG389" s="266" t="str">
        <f t="shared" si="86"/>
        <v>5-3</v>
      </c>
    </row>
    <row r="390" spans="3:59" ht="13.8">
      <c r="C390" s="266" t="s">
        <v>69</v>
      </c>
      <c r="D390" s="409" t="s">
        <v>2452</v>
      </c>
      <c r="E390" s="265" t="s">
        <v>1050</v>
      </c>
      <c r="F390" s="252" t="s">
        <v>1051</v>
      </c>
      <c r="G390" s="258" t="s">
        <v>1043</v>
      </c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44518</v>
      </c>
      <c r="O390" s="273">
        <v>44518</v>
      </c>
      <c r="P390" s="273">
        <v>44547</v>
      </c>
      <c r="Q390" s="265" t="s">
        <v>6</v>
      </c>
      <c r="R390" s="265" t="s">
        <v>7</v>
      </c>
      <c r="W390" s="265"/>
      <c r="Y390" s="265"/>
      <c r="Z390" s="265"/>
      <c r="AA390" s="266" t="str">
        <f>VLOOKUP(功能_33[[#This Row],[User]],SKL放款!A:G,7,FALSE)</f>
        <v>放款推展課</v>
      </c>
      <c r="AB390" s="273">
        <v>44533</v>
      </c>
      <c r="AC390" s="273" t="s">
        <v>168</v>
      </c>
      <c r="AD390" s="273"/>
      <c r="AE390" s="273">
        <v>44533</v>
      </c>
      <c r="AF390" s="209">
        <v>44550</v>
      </c>
      <c r="AG390" s="260"/>
      <c r="AH390" s="260"/>
      <c r="AI390" s="260"/>
      <c r="AJ390" s="260">
        <f>IFERROR(IF(VLOOKUP(功能_33[[#This Row],[功能代號]],E:T,11,FALSE)=0,"",VLOOKUP(功能_33[[#This Row],[功能代號]],E:T,11,FALSE)),"")</f>
        <v>44518</v>
      </c>
      <c r="AK390" s="260"/>
      <c r="AL390" s="260"/>
      <c r="AM390" s="266"/>
      <c r="AO390" s="265" t="s">
        <v>2798</v>
      </c>
      <c r="AP390" s="252" t="s">
        <v>1051</v>
      </c>
      <c r="AQ390" s="595" t="s">
        <v>3208</v>
      </c>
      <c r="AR390" s="484" t="str">
        <f t="shared" si="77"/>
        <v>5-3</v>
      </c>
      <c r="AS390" s="486" t="str">
        <f t="shared" si="78"/>
        <v/>
      </c>
      <c r="AT390" s="488" t="str">
        <f t="shared" si="79"/>
        <v/>
      </c>
      <c r="AU390" s="490" t="str">
        <f t="shared" si="80"/>
        <v/>
      </c>
      <c r="AV390" s="492" t="str">
        <f t="shared" si="81"/>
        <v/>
      </c>
      <c r="AW390" s="494" t="str">
        <f t="shared" si="82"/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83"/>
        <v/>
      </c>
      <c r="BE390" s="266" t="str">
        <f t="shared" si="84"/>
        <v/>
      </c>
      <c r="BF390" s="266" t="str">
        <f t="shared" si="85"/>
        <v/>
      </c>
      <c r="BG390" s="266" t="str">
        <f t="shared" si="86"/>
        <v>5-3</v>
      </c>
    </row>
    <row r="391" spans="3:59" ht="13.8">
      <c r="C391" s="266" t="s">
        <v>69</v>
      </c>
      <c r="D391" s="408" t="s">
        <v>2691</v>
      </c>
      <c r="E391" s="265" t="s">
        <v>1052</v>
      </c>
      <c r="F391" s="252" t="s">
        <v>1053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44517</v>
      </c>
      <c r="O391" s="273">
        <v>44518</v>
      </c>
      <c r="P391" s="273">
        <v>44547</v>
      </c>
      <c r="Q391" s="265" t="s">
        <v>6</v>
      </c>
      <c r="R391" s="252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44546</v>
      </c>
      <c r="AC391" s="273" t="s">
        <v>107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>
        <v>44398</v>
      </c>
      <c r="AO391" s="265" t="s">
        <v>2603</v>
      </c>
      <c r="AQ391" s="595" t="s">
        <v>3208</v>
      </c>
      <c r="AR391" s="484" t="str">
        <f t="shared" ref="AR391:AR422" si="87">IF(COUNTA(AF391)=1,LEFT(D391,3),"")</f>
        <v>5-3</v>
      </c>
      <c r="AS391" s="486" t="str">
        <f t="shared" ref="AS391:AS422" si="88">IF(AND(COUNTA(O391)=1,COUNTA(P391)=1,COUNTA(AB391)=1,COUNTA(AE391)=1,COUNTA(AF391)=0),LEFT(D391,3),"")</f>
        <v/>
      </c>
      <c r="AT391" s="488" t="str">
        <f t="shared" ref="AT391:AT422" si="89">IF(AND(COUNTA(O391)=1,COUNTA(P391)=1,COUNTA(AB391)=1,COUNTA(AE391)=0,COUNTA(AF391)=0),LEFT(D391,3),"")</f>
        <v/>
      </c>
      <c r="AU391" s="490" t="str">
        <f t="shared" ref="AU391:AU422" si="90">IF(AND(COUNTA(P391)=0,COUNTA(AB391)=1),LEFT(D391,3),"")</f>
        <v/>
      </c>
      <c r="AV391" s="492" t="str">
        <f t="shared" ref="AV391:AV422" si="91">IF(AND(COUNTA(P391)=1,COUNTA(AB391)=0),LEFT(D391,3),"")</f>
        <v/>
      </c>
      <c r="AW391" s="494" t="str">
        <f t="shared" ref="AW391:AW422" si="92">IF(AND(COUNTA(P391)=0,COUNTA(AB391)=0),LEFT(D391,3),"")</f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83"/>
        <v/>
      </c>
      <c r="BE391" s="266" t="str">
        <f t="shared" si="84"/>
        <v/>
      </c>
      <c r="BF391" s="266" t="str">
        <f t="shared" si="85"/>
        <v/>
      </c>
      <c r="BG391" s="266" t="str">
        <f t="shared" si="86"/>
        <v>5-3</v>
      </c>
    </row>
    <row r="392" spans="3:59" ht="13.8">
      <c r="C392" s="266" t="s">
        <v>69</v>
      </c>
      <c r="D392" s="408" t="s">
        <v>2452</v>
      </c>
      <c r="E392" s="265" t="s">
        <v>1054</v>
      </c>
      <c r="F392" s="252" t="s">
        <v>1055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44518</v>
      </c>
      <c r="O392" s="273">
        <v>44518</v>
      </c>
      <c r="P392" s="273">
        <v>44547</v>
      </c>
      <c r="Q392" s="265" t="s">
        <v>6</v>
      </c>
      <c r="R392" s="265" t="s">
        <v>2789</v>
      </c>
      <c r="W392" s="265"/>
      <c r="Y392" s="265"/>
      <c r="Z392" s="265"/>
      <c r="AA392" s="266" t="e">
        <f>VLOOKUP(功能_33[[#This Row],[User]],SKL放款!A:G,7,FALSE)</f>
        <v>#N/A</v>
      </c>
      <c r="AB392" s="273">
        <v>44533</v>
      </c>
      <c r="AC392" s="273" t="s">
        <v>168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44518</v>
      </c>
      <c r="AK392" s="273"/>
      <c r="AL392" s="273"/>
      <c r="AM392" s="266"/>
      <c r="AN392" s="273"/>
      <c r="AO392" s="265" t="s">
        <v>2603</v>
      </c>
      <c r="AQ392" s="595" t="s">
        <v>3208</v>
      </c>
      <c r="AR392" s="484" t="str">
        <f t="shared" si="87"/>
        <v>5-3</v>
      </c>
      <c r="AS392" s="486" t="str">
        <f t="shared" si="88"/>
        <v/>
      </c>
      <c r="AT392" s="488" t="str">
        <f t="shared" si="89"/>
        <v/>
      </c>
      <c r="AU392" s="490" t="str">
        <f t="shared" si="90"/>
        <v/>
      </c>
      <c r="AV392" s="492" t="str">
        <f t="shared" si="91"/>
        <v/>
      </c>
      <c r="AW392" s="494" t="str">
        <f t="shared" si="9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83"/>
        <v/>
      </c>
      <c r="BE392" s="266" t="str">
        <f t="shared" si="84"/>
        <v/>
      </c>
      <c r="BF392" s="266" t="str">
        <f t="shared" si="85"/>
        <v/>
      </c>
      <c r="BG392" s="266" t="str">
        <f t="shared" si="86"/>
        <v>5-3</v>
      </c>
    </row>
    <row r="393" spans="3:59" ht="13.8">
      <c r="C393" s="266" t="s">
        <v>69</v>
      </c>
      <c r="D393" s="408" t="s">
        <v>2452</v>
      </c>
      <c r="E393" s="265" t="s">
        <v>1056</v>
      </c>
      <c r="F393" s="252" t="s">
        <v>2794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3208</v>
      </c>
      <c r="AR393" s="484" t="str">
        <f t="shared" si="87"/>
        <v>5-3</v>
      </c>
      <c r="AS393" s="486" t="str">
        <f t="shared" si="88"/>
        <v/>
      </c>
      <c r="AT393" s="488" t="str">
        <f t="shared" si="89"/>
        <v/>
      </c>
      <c r="AU393" s="490" t="str">
        <f t="shared" si="90"/>
        <v/>
      </c>
      <c r="AV393" s="492" t="str">
        <f t="shared" si="91"/>
        <v/>
      </c>
      <c r="AW393" s="494" t="str">
        <f t="shared" si="9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83"/>
        <v/>
      </c>
      <c r="BE393" s="266" t="str">
        <f t="shared" si="84"/>
        <v/>
      </c>
      <c r="BF393" s="266" t="str">
        <f t="shared" si="85"/>
        <v/>
      </c>
      <c r="BG393" s="266" t="str">
        <f t="shared" si="86"/>
        <v>5-3</v>
      </c>
    </row>
    <row r="394" spans="3:59" ht="13.8">
      <c r="C394" s="266" t="s">
        <v>69</v>
      </c>
      <c r="D394" s="408" t="s">
        <v>2452</v>
      </c>
      <c r="E394" s="265" t="s">
        <v>1057</v>
      </c>
      <c r="F394" s="252" t="s">
        <v>1058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3208</v>
      </c>
      <c r="AR394" s="484" t="str">
        <f t="shared" si="87"/>
        <v>5-3</v>
      </c>
      <c r="AS394" s="486" t="str">
        <f t="shared" si="88"/>
        <v/>
      </c>
      <c r="AT394" s="488" t="str">
        <f t="shared" si="89"/>
        <v/>
      </c>
      <c r="AU394" s="490" t="str">
        <f t="shared" si="90"/>
        <v/>
      </c>
      <c r="AV394" s="492" t="str">
        <f t="shared" si="91"/>
        <v/>
      </c>
      <c r="AW394" s="494" t="str">
        <f t="shared" si="9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83"/>
        <v/>
      </c>
      <c r="BE394" s="266" t="str">
        <f t="shared" si="84"/>
        <v/>
      </c>
      <c r="BF394" s="266" t="str">
        <f t="shared" si="85"/>
        <v/>
      </c>
      <c r="BG394" s="266" t="str">
        <f t="shared" si="86"/>
        <v>5-3</v>
      </c>
    </row>
    <row r="395" spans="3:59" ht="13.8">
      <c r="C395" s="266" t="s">
        <v>69</v>
      </c>
      <c r="D395" s="408" t="s">
        <v>2452</v>
      </c>
      <c r="E395" s="265" t="s">
        <v>1059</v>
      </c>
      <c r="F395" s="252" t="s">
        <v>1060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44523</v>
      </c>
      <c r="O395" s="273">
        <v>44524</v>
      </c>
      <c r="P395" s="273">
        <v>44547</v>
      </c>
      <c r="Q395" s="265" t="s">
        <v>6</v>
      </c>
      <c r="R395" s="265" t="s">
        <v>10</v>
      </c>
      <c r="W395" s="265"/>
      <c r="Y395" s="265"/>
      <c r="Z395" s="265"/>
      <c r="AA395" s="266" t="str">
        <f>VLOOKUP(功能_33[[#This Row],[User]],SKL放款!A:G,7,FALSE)</f>
        <v>放款服務課</v>
      </c>
      <c r="AB395" s="273">
        <v>44533</v>
      </c>
      <c r="AC395" s="273" t="s">
        <v>107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44524</v>
      </c>
      <c r="AK395" s="273"/>
      <c r="AL395" s="273"/>
      <c r="AM395" s="266"/>
      <c r="AN395" s="273"/>
      <c r="AO395" s="265" t="s">
        <v>2603</v>
      </c>
      <c r="AQ395" s="595" t="s">
        <v>3208</v>
      </c>
      <c r="AR395" s="484" t="str">
        <f t="shared" si="87"/>
        <v>5-3</v>
      </c>
      <c r="AS395" s="486" t="str">
        <f t="shared" si="88"/>
        <v/>
      </c>
      <c r="AT395" s="488" t="str">
        <f t="shared" si="89"/>
        <v/>
      </c>
      <c r="AU395" s="490" t="str">
        <f t="shared" si="90"/>
        <v/>
      </c>
      <c r="AV395" s="492" t="str">
        <f t="shared" si="91"/>
        <v/>
      </c>
      <c r="AW395" s="494" t="str">
        <f t="shared" si="9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83"/>
        <v/>
      </c>
      <c r="BE395" s="266" t="str">
        <f t="shared" si="84"/>
        <v/>
      </c>
      <c r="BF395" s="266" t="str">
        <f t="shared" si="85"/>
        <v/>
      </c>
      <c r="BG395" s="266" t="str">
        <f t="shared" si="86"/>
        <v>5-3</v>
      </c>
    </row>
    <row r="396" spans="3:59" ht="13.8">
      <c r="C396" s="266" t="s">
        <v>69</v>
      </c>
      <c r="D396" s="408" t="s">
        <v>2452</v>
      </c>
      <c r="E396" s="265" t="s">
        <v>1061</v>
      </c>
      <c r="F396" s="252" t="s">
        <v>1062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3208</v>
      </c>
      <c r="AR396" s="484" t="str">
        <f t="shared" si="87"/>
        <v>5-3</v>
      </c>
      <c r="AS396" s="486" t="str">
        <f t="shared" si="88"/>
        <v/>
      </c>
      <c r="AT396" s="488" t="str">
        <f t="shared" si="89"/>
        <v/>
      </c>
      <c r="AU396" s="490" t="str">
        <f t="shared" si="90"/>
        <v/>
      </c>
      <c r="AV396" s="492" t="str">
        <f t="shared" si="91"/>
        <v/>
      </c>
      <c r="AW396" s="494" t="str">
        <f t="shared" si="9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83"/>
        <v/>
      </c>
      <c r="BE396" s="266" t="str">
        <f t="shared" si="84"/>
        <v/>
      </c>
      <c r="BF396" s="266" t="str">
        <f t="shared" si="85"/>
        <v/>
      </c>
      <c r="BG396" s="266" t="str">
        <f t="shared" si="86"/>
        <v>5-3</v>
      </c>
    </row>
    <row r="397" spans="3:59" ht="13.8">
      <c r="C397" s="266" t="s">
        <v>69</v>
      </c>
      <c r="D397" s="408" t="s">
        <v>2452</v>
      </c>
      <c r="E397" s="265" t="s">
        <v>1063</v>
      </c>
      <c r="F397" s="252" t="s">
        <v>1064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3208</v>
      </c>
      <c r="AR397" s="484" t="str">
        <f t="shared" si="87"/>
        <v>5-3</v>
      </c>
      <c r="AS397" s="486" t="str">
        <f t="shared" si="88"/>
        <v/>
      </c>
      <c r="AT397" s="488" t="str">
        <f t="shared" si="89"/>
        <v/>
      </c>
      <c r="AU397" s="490" t="str">
        <f t="shared" si="90"/>
        <v/>
      </c>
      <c r="AV397" s="492" t="str">
        <f t="shared" si="91"/>
        <v/>
      </c>
      <c r="AW397" s="494" t="str">
        <f t="shared" si="9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83"/>
        <v/>
      </c>
      <c r="BE397" s="266" t="str">
        <f t="shared" si="84"/>
        <v/>
      </c>
      <c r="BF397" s="266" t="str">
        <f t="shared" si="85"/>
        <v/>
      </c>
      <c r="BG397" s="266" t="str">
        <f t="shared" si="86"/>
        <v>5-3</v>
      </c>
    </row>
    <row r="398" spans="3:59" ht="13.8">
      <c r="C398" s="266" t="s">
        <v>69</v>
      </c>
      <c r="D398" s="408" t="s">
        <v>2452</v>
      </c>
      <c r="E398" s="265" t="s">
        <v>1065</v>
      </c>
      <c r="F398" s="252" t="s">
        <v>1066</v>
      </c>
      <c r="G398" s="266"/>
      <c r="H398" s="265" t="s">
        <v>110</v>
      </c>
      <c r="I398" s="265" t="s">
        <v>110</v>
      </c>
      <c r="J398" s="272" t="s">
        <v>2860</v>
      </c>
      <c r="K398" s="272"/>
      <c r="L398" s="273">
        <v>44589</v>
      </c>
      <c r="M398" s="265"/>
      <c r="N398" s="273">
        <v>44519</v>
      </c>
      <c r="O398" s="273">
        <v>44518</v>
      </c>
      <c r="P398" s="273">
        <v>44547</v>
      </c>
      <c r="Q398" s="265" t="s">
        <v>6</v>
      </c>
      <c r="R398" s="265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168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265" t="s">
        <v>2603</v>
      </c>
      <c r="AQ398" s="595" t="s">
        <v>3208</v>
      </c>
      <c r="AR398" s="484" t="str">
        <f t="shared" si="87"/>
        <v>5-3</v>
      </c>
      <c r="AS398" s="486" t="str">
        <f t="shared" si="88"/>
        <v/>
      </c>
      <c r="AT398" s="488" t="str">
        <f t="shared" si="89"/>
        <v/>
      </c>
      <c r="AU398" s="490" t="str">
        <f t="shared" si="90"/>
        <v/>
      </c>
      <c r="AV398" s="492" t="str">
        <f t="shared" si="91"/>
        <v/>
      </c>
      <c r="AW398" s="494" t="str">
        <f t="shared" si="92"/>
        <v/>
      </c>
      <c r="AX398" s="515" t="str">
        <f>IFERROR(VLOOKUP(功能_33[[#This Row],[功能代號]],SIT_FT_2021tmp!D:D,1,FALSE),"")</f>
        <v/>
      </c>
      <c r="AY398" s="589">
        <v>44603</v>
      </c>
      <c r="BA398" s="515" t="s">
        <v>2453</v>
      </c>
      <c r="BB398" s="266" t="s">
        <v>2453</v>
      </c>
      <c r="BC398" s="595"/>
      <c r="BD398" s="266" t="str">
        <f t="shared" si="83"/>
        <v/>
      </c>
      <c r="BE398" s="266" t="str">
        <f t="shared" si="84"/>
        <v/>
      </c>
      <c r="BF398" s="266" t="str">
        <f t="shared" si="85"/>
        <v/>
      </c>
      <c r="BG398" s="266" t="str">
        <f t="shared" si="86"/>
        <v>5-3</v>
      </c>
    </row>
    <row r="399" spans="3:59" ht="16.2">
      <c r="C399" s="266" t="s">
        <v>69</v>
      </c>
      <c r="D399" s="408" t="s">
        <v>2476</v>
      </c>
      <c r="E399" s="265" t="s">
        <v>1070</v>
      </c>
      <c r="F399" s="252" t="s">
        <v>1071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1" t="s">
        <v>2793</v>
      </c>
      <c r="AQ399" s="595" t="s">
        <v>3208</v>
      </c>
      <c r="AR399" s="484" t="str">
        <f t="shared" si="87"/>
        <v>5-2</v>
      </c>
      <c r="AS399" s="486" t="str">
        <f t="shared" si="88"/>
        <v/>
      </c>
      <c r="AT399" s="488" t="str">
        <f t="shared" si="89"/>
        <v/>
      </c>
      <c r="AU399" s="490" t="str">
        <f t="shared" si="90"/>
        <v/>
      </c>
      <c r="AV399" s="492" t="str">
        <f t="shared" si="91"/>
        <v/>
      </c>
      <c r="AW399" s="494" t="str">
        <f t="shared" si="92"/>
        <v/>
      </c>
      <c r="AX399" s="515" t="str">
        <f>IFERROR(VLOOKUP(功能_33[[#This Row],[功能代號]],SIT_FT_2021tmp!D:D,1,FALSE),"")</f>
        <v>L5910</v>
      </c>
      <c r="AY399" s="589">
        <v>44550</v>
      </c>
      <c r="AZ399" s="589">
        <v>44550</v>
      </c>
      <c r="BA399" s="515" t="s">
        <v>3001</v>
      </c>
      <c r="BB399" s="266" t="s">
        <v>3073</v>
      </c>
      <c r="BC399" s="595"/>
      <c r="BD399" s="265" t="str">
        <f t="shared" si="83"/>
        <v>5-2</v>
      </c>
      <c r="BE399" s="265" t="str">
        <f t="shared" si="84"/>
        <v/>
      </c>
      <c r="BF399" s="265" t="str">
        <f t="shared" si="85"/>
        <v/>
      </c>
      <c r="BG399" s="265" t="str">
        <f t="shared" si="86"/>
        <v/>
      </c>
    </row>
    <row r="400" spans="3:59" ht="16.2">
      <c r="C400" s="266" t="s">
        <v>69</v>
      </c>
      <c r="D400" s="408" t="s">
        <v>2476</v>
      </c>
      <c r="E400" s="265" t="s">
        <v>1072</v>
      </c>
      <c r="F400" s="252" t="s">
        <v>1073</v>
      </c>
      <c r="G400" s="266"/>
      <c r="H400" s="265" t="s">
        <v>110</v>
      </c>
      <c r="I400" s="265" t="s">
        <v>111</v>
      </c>
      <c r="J400" s="272" t="s">
        <v>2860</v>
      </c>
      <c r="K400" s="272"/>
      <c r="L400" s="273">
        <v>44582</v>
      </c>
      <c r="M400" s="273">
        <v>44580</v>
      </c>
      <c r="N400" s="273">
        <v>44519</v>
      </c>
      <c r="O400" s="273">
        <v>44518</v>
      </c>
      <c r="P400" s="273">
        <v>44533</v>
      </c>
      <c r="Q400" s="265" t="s">
        <v>6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44533</v>
      </c>
      <c r="AC400" s="273" t="s">
        <v>2394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44518</v>
      </c>
      <c r="AK400" s="273"/>
      <c r="AL400" s="273"/>
      <c r="AM400" s="266"/>
      <c r="AN400" s="273"/>
      <c r="AO400" s="558" t="s">
        <v>2792</v>
      </c>
      <c r="AP400" s="550" t="s">
        <v>2793</v>
      </c>
      <c r="AQ400" s="595" t="s">
        <v>3208</v>
      </c>
      <c r="AR400" s="484" t="str">
        <f t="shared" si="87"/>
        <v>5-2</v>
      </c>
      <c r="AS400" s="486" t="str">
        <f t="shared" si="88"/>
        <v/>
      </c>
      <c r="AT400" s="488" t="str">
        <f t="shared" si="89"/>
        <v/>
      </c>
      <c r="AU400" s="490" t="str">
        <f t="shared" si="90"/>
        <v/>
      </c>
      <c r="AV400" s="492" t="str">
        <f t="shared" si="91"/>
        <v/>
      </c>
      <c r="AW400" s="494" t="str">
        <f t="shared" si="92"/>
        <v/>
      </c>
      <c r="AX400" s="515" t="str">
        <f>IFERROR(VLOOKUP(功能_33[[#This Row],[功能代號]],SIT_FT_2021tmp!D:D,1,FALSE),"")</f>
        <v>L5912</v>
      </c>
      <c r="AY400" s="589">
        <v>44550</v>
      </c>
      <c r="AZ400" s="589">
        <v>44550</v>
      </c>
      <c r="BA400" s="515" t="s">
        <v>3001</v>
      </c>
      <c r="BB400" s="266" t="s">
        <v>3073</v>
      </c>
      <c r="BC400" s="595"/>
      <c r="BD400" s="265" t="str">
        <f t="shared" si="83"/>
        <v>5-2</v>
      </c>
      <c r="BE400" s="265" t="str">
        <f t="shared" si="84"/>
        <v/>
      </c>
      <c r="BF400" s="265" t="str">
        <f t="shared" si="85"/>
        <v/>
      </c>
      <c r="BG400" s="265" t="str">
        <f t="shared" si="86"/>
        <v/>
      </c>
    </row>
    <row r="401" spans="1:59" ht="13.8">
      <c r="C401" s="266" t="s">
        <v>70</v>
      </c>
      <c r="D401" s="408" t="s">
        <v>2466</v>
      </c>
      <c r="E401" s="265" t="s">
        <v>1019</v>
      </c>
      <c r="F401" s="266" t="s">
        <v>1020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44397</v>
      </c>
      <c r="O401" s="273">
        <v>44397</v>
      </c>
      <c r="P401" s="273">
        <v>44402</v>
      </c>
      <c r="Q401" s="265" t="s">
        <v>2</v>
      </c>
      <c r="R401" s="252" t="s">
        <v>2789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44397</v>
      </c>
      <c r="AK401" s="273"/>
      <c r="AL401" s="273"/>
      <c r="AM401" s="266"/>
      <c r="AN401" s="273">
        <v>44397</v>
      </c>
      <c r="AO401" s="265" t="s">
        <v>163</v>
      </c>
      <c r="AQ401" s="595" t="s">
        <v>3208</v>
      </c>
      <c r="AR401" s="484" t="str">
        <f t="shared" si="87"/>
        <v>6-7</v>
      </c>
      <c r="AS401" s="486" t="str">
        <f t="shared" si="88"/>
        <v/>
      </c>
      <c r="AT401" s="488" t="str">
        <f t="shared" si="89"/>
        <v/>
      </c>
      <c r="AU401" s="490" t="str">
        <f t="shared" si="90"/>
        <v/>
      </c>
      <c r="AV401" s="492" t="str">
        <f t="shared" si="91"/>
        <v/>
      </c>
      <c r="AW401" s="494" t="str">
        <f t="shared" si="92"/>
        <v/>
      </c>
      <c r="AX401" s="515" t="str">
        <f>IFERROR(VLOOKUP(功能_33[[#This Row],[功能代號]],SIT_FT_2021tmp!D:D,1,FALSE),"")</f>
        <v>L6751</v>
      </c>
      <c r="AY401" s="589">
        <v>44515</v>
      </c>
      <c r="AZ401" s="589">
        <v>44515</v>
      </c>
      <c r="BA401" s="515" t="s">
        <v>3001</v>
      </c>
      <c r="BB401" s="266" t="s">
        <v>3065</v>
      </c>
      <c r="BC401" s="595"/>
      <c r="BD401" s="265" t="str">
        <f t="shared" si="83"/>
        <v>6-7</v>
      </c>
      <c r="BE401" s="265" t="str">
        <f t="shared" si="84"/>
        <v/>
      </c>
      <c r="BF401" s="265" t="str">
        <f t="shared" si="85"/>
        <v/>
      </c>
      <c r="BG401" s="265" t="str">
        <f t="shared" si="86"/>
        <v/>
      </c>
    </row>
    <row r="402" spans="1:59" ht="13.8">
      <c r="C402" s="266" t="s">
        <v>70</v>
      </c>
      <c r="D402" s="408" t="s">
        <v>2466</v>
      </c>
      <c r="E402" s="265" t="s">
        <v>986</v>
      </c>
      <c r="F402" s="266" t="s">
        <v>987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44396</v>
      </c>
      <c r="O402" s="273">
        <v>44396</v>
      </c>
      <c r="P402" s="273">
        <v>44402</v>
      </c>
      <c r="Q402" s="265" t="s">
        <v>6</v>
      </c>
      <c r="R402" s="252" t="s">
        <v>2789</v>
      </c>
      <c r="T402" s="265">
        <v>1</v>
      </c>
      <c r="U402" s="265" t="s">
        <v>988</v>
      </c>
      <c r="W402" s="265"/>
      <c r="Y402" s="265"/>
      <c r="Z402" s="265"/>
      <c r="AA402" s="266" t="e">
        <f>VLOOKUP(功能_33[[#This Row],[User]],SKL放款!A:G,7,FALSE)</f>
        <v>#N/A</v>
      </c>
      <c r="AB402" s="273">
        <v>44402</v>
      </c>
      <c r="AC402" s="273" t="s">
        <v>107</v>
      </c>
      <c r="AD402" s="259">
        <v>44550</v>
      </c>
      <c r="AE402" s="273">
        <v>44550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44396</v>
      </c>
      <c r="AK402" s="273"/>
      <c r="AL402" s="273"/>
      <c r="AM402" s="266"/>
      <c r="AN402" s="273">
        <v>44396</v>
      </c>
      <c r="AO402" s="277" t="s">
        <v>984</v>
      </c>
      <c r="AP402" s="278" t="s">
        <v>985</v>
      </c>
      <c r="AQ402" s="595" t="s">
        <v>3208</v>
      </c>
      <c r="AR402" s="484" t="str">
        <f t="shared" si="87"/>
        <v>6-7</v>
      </c>
      <c r="AS402" s="486" t="str">
        <f t="shared" si="88"/>
        <v/>
      </c>
      <c r="AT402" s="488" t="str">
        <f t="shared" si="89"/>
        <v/>
      </c>
      <c r="AU402" s="490" t="str">
        <f t="shared" si="90"/>
        <v/>
      </c>
      <c r="AV402" s="492" t="str">
        <f t="shared" si="91"/>
        <v/>
      </c>
      <c r="AW402" s="494" t="str">
        <f t="shared" si="92"/>
        <v/>
      </c>
      <c r="AX402" s="515" t="str">
        <f>IFERROR(VLOOKUP(功能_33[[#This Row],[功能代號]],SIT_FT_2021tmp!D:D,1,FALSE),"")</f>
        <v>L6752</v>
      </c>
      <c r="AY402" s="589">
        <v>44512</v>
      </c>
      <c r="AZ402" s="589">
        <v>44512</v>
      </c>
      <c r="BA402" s="515" t="s">
        <v>3001</v>
      </c>
      <c r="BB402" s="266" t="s">
        <v>3066</v>
      </c>
      <c r="BC402" s="595"/>
      <c r="BD402" s="265" t="str">
        <f t="shared" si="83"/>
        <v>6-7</v>
      </c>
      <c r="BE402" s="265" t="str">
        <f t="shared" si="84"/>
        <v/>
      </c>
      <c r="BF402" s="265" t="str">
        <f t="shared" si="85"/>
        <v/>
      </c>
      <c r="BG402" s="265" t="str">
        <f t="shared" si="86"/>
        <v/>
      </c>
    </row>
    <row r="403" spans="1:59" ht="13.8">
      <c r="C403" s="266" t="s">
        <v>70</v>
      </c>
      <c r="D403" s="408" t="s">
        <v>2466</v>
      </c>
      <c r="E403" s="265" t="s">
        <v>1013</v>
      </c>
      <c r="F403" s="266" t="s">
        <v>1014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44398</v>
      </c>
      <c r="O403" s="273">
        <v>44398</v>
      </c>
      <c r="P403" s="273">
        <v>44402</v>
      </c>
      <c r="Q403" s="265" t="s">
        <v>6</v>
      </c>
      <c r="R403" s="265" t="s">
        <v>145</v>
      </c>
      <c r="W403" s="265"/>
      <c r="Y403" s="265"/>
      <c r="Z403" s="265"/>
      <c r="AA403" s="266" t="str">
        <f>VLOOKUP(功能_33[[#This Row],[User]],SKL放款!A:G,7,FALSE)</f>
        <v>放款服務課</v>
      </c>
      <c r="AB403" s="273">
        <v>44402</v>
      </c>
      <c r="AC403" s="273" t="s">
        <v>107</v>
      </c>
      <c r="AD403" s="259">
        <v>44544</v>
      </c>
      <c r="AE403" s="259">
        <v>44544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44398</v>
      </c>
      <c r="AK403" s="273"/>
      <c r="AL403" s="273"/>
      <c r="AM403" s="266"/>
      <c r="AN403" s="273">
        <v>44398</v>
      </c>
      <c r="AO403" s="265" t="s">
        <v>163</v>
      </c>
      <c r="AQ403" s="595" t="s">
        <v>3208</v>
      </c>
      <c r="AR403" s="484" t="str">
        <f t="shared" si="87"/>
        <v>6-7</v>
      </c>
      <c r="AS403" s="486" t="str">
        <f t="shared" si="88"/>
        <v/>
      </c>
      <c r="AT403" s="488" t="str">
        <f t="shared" si="89"/>
        <v/>
      </c>
      <c r="AU403" s="490" t="str">
        <f t="shared" si="90"/>
        <v/>
      </c>
      <c r="AV403" s="492" t="str">
        <f t="shared" si="91"/>
        <v/>
      </c>
      <c r="AW403" s="494" t="str">
        <f t="shared" si="92"/>
        <v/>
      </c>
      <c r="AX403" s="515" t="str">
        <f>IFERROR(VLOOKUP(功能_33[[#This Row],[功能代號]],SIT_FT_2021tmp!D:D,1,FALSE),"")</f>
        <v>L6754</v>
      </c>
      <c r="AY403" s="589">
        <v>44515</v>
      </c>
      <c r="AZ403" s="589">
        <v>44515</v>
      </c>
      <c r="BA403" s="515" t="s">
        <v>3001</v>
      </c>
      <c r="BB403" s="266" t="s">
        <v>3065</v>
      </c>
      <c r="BC403" s="595"/>
      <c r="BD403" s="265" t="str">
        <f t="shared" si="83"/>
        <v>6-7</v>
      </c>
      <c r="BE403" s="265" t="str">
        <f t="shared" si="84"/>
        <v/>
      </c>
      <c r="BF403" s="265" t="str">
        <f t="shared" si="85"/>
        <v/>
      </c>
      <c r="BG403" s="265" t="str">
        <f t="shared" si="86"/>
        <v/>
      </c>
    </row>
    <row r="404" spans="1:59" ht="13.8">
      <c r="A404" s="266"/>
      <c r="C404" s="266" t="s">
        <v>70</v>
      </c>
      <c r="D404" s="266" t="s">
        <v>2466</v>
      </c>
      <c r="E404" s="265" t="s">
        <v>510</v>
      </c>
      <c r="F404" s="266" t="s">
        <v>511</v>
      </c>
      <c r="G404" s="266"/>
      <c r="H404" s="265" t="s">
        <v>166</v>
      </c>
      <c r="I404" s="265" t="s">
        <v>287</v>
      </c>
      <c r="J404" s="212" t="s">
        <v>2854</v>
      </c>
      <c r="K404" s="212"/>
      <c r="L404" s="273">
        <v>44565</v>
      </c>
      <c r="M404" s="273">
        <v>44565</v>
      </c>
      <c r="N404" s="273">
        <v>44515</v>
      </c>
      <c r="O404" s="273">
        <v>44466</v>
      </c>
      <c r="P404" s="273">
        <f>IFERROR(IF(VLOOKUP(功能_33[[#This Row],[功能代號]],討論項目!A:H,8,FALSE)=0,"",VLOOKUP(功能_33[[#This Row],[功能代號]],討論項目!A:H,8,FALSE)),"")</f>
        <v>44475</v>
      </c>
      <c r="Q404" s="265" t="s">
        <v>6</v>
      </c>
      <c r="R404" s="265" t="s">
        <v>7</v>
      </c>
      <c r="W404" s="265"/>
      <c r="Y404" s="265"/>
      <c r="Z404" s="265"/>
      <c r="AA404" s="266" t="str">
        <f>VLOOKUP(功能_33[[#This Row],[User]],SKL放款!A:G,7,FALSE)</f>
        <v>放款推展課</v>
      </c>
      <c r="AB404" s="273">
        <v>44533</v>
      </c>
      <c r="AC404" s="273">
        <v>44533</v>
      </c>
      <c r="AD404" s="273">
        <v>44533</v>
      </c>
      <c r="AE404" s="273">
        <v>44533</v>
      </c>
      <c r="AF404" s="209">
        <v>44550</v>
      </c>
      <c r="AG404" s="273"/>
      <c r="AH404" s="273"/>
      <c r="AI404" s="323"/>
      <c r="AJ404" s="273">
        <f>IFERROR(IF(VLOOKUP(功能_33[[#This Row],[功能代號]],E:T,11,FALSE)=0,"",VLOOKUP(功能_33[[#This Row],[功能代號]],E:T,11,FALSE)),"")</f>
        <v>44466</v>
      </c>
      <c r="AK404" s="273"/>
      <c r="AL404" s="273"/>
      <c r="AM404" s="266"/>
      <c r="AN404" s="273"/>
      <c r="AO404" s="277" t="s">
        <v>508</v>
      </c>
      <c r="AP404" s="278" t="s">
        <v>509</v>
      </c>
      <c r="AQ404" s="595" t="s">
        <v>3208</v>
      </c>
      <c r="AR404" s="484" t="str">
        <f t="shared" si="87"/>
        <v>6-7</v>
      </c>
      <c r="AS404" s="486" t="str">
        <f t="shared" si="88"/>
        <v/>
      </c>
      <c r="AT404" s="488" t="str">
        <f t="shared" si="89"/>
        <v/>
      </c>
      <c r="AU404" s="490" t="str">
        <f t="shared" si="90"/>
        <v/>
      </c>
      <c r="AV404" s="492" t="str">
        <f t="shared" si="91"/>
        <v/>
      </c>
      <c r="AW404" s="494" t="str">
        <f t="shared" si="92"/>
        <v/>
      </c>
      <c r="AX404" s="515" t="str">
        <f>IFERROR(VLOOKUP(功能_33[[#This Row],[功能代號]],SIT_FT_2021tmp!D:D,1,FALSE),"")</f>
        <v>L6755</v>
      </c>
      <c r="AY404" s="589">
        <v>44512</v>
      </c>
      <c r="AZ404" s="589">
        <v>44512</v>
      </c>
      <c r="BA404" s="515" t="s">
        <v>3001</v>
      </c>
      <c r="BB404" s="266" t="s">
        <v>3037</v>
      </c>
      <c r="BC404" s="595"/>
      <c r="BD404" s="265" t="str">
        <f t="shared" si="83"/>
        <v>6-7</v>
      </c>
      <c r="BE404" s="265" t="str">
        <f t="shared" si="84"/>
        <v/>
      </c>
      <c r="BF404" s="265" t="str">
        <f t="shared" si="85"/>
        <v/>
      </c>
      <c r="BG404" s="265" t="str">
        <f t="shared" si="86"/>
        <v/>
      </c>
    </row>
    <row r="405" spans="1:59" ht="13.8">
      <c r="A405" s="266"/>
      <c r="B405" s="361"/>
      <c r="C405" s="266" t="s">
        <v>70</v>
      </c>
      <c r="D405" s="266" t="s">
        <v>2951</v>
      </c>
      <c r="E405" s="265" t="s">
        <v>2952</v>
      </c>
      <c r="F405" s="266" t="s">
        <v>2961</v>
      </c>
      <c r="G405" s="266" t="s">
        <v>3160</v>
      </c>
      <c r="H405" s="265" t="s">
        <v>2871</v>
      </c>
      <c r="I405" s="265" t="s">
        <v>2871</v>
      </c>
      <c r="J405" s="212"/>
      <c r="K405" s="212"/>
      <c r="L405" s="273">
        <v>44582</v>
      </c>
      <c r="M405" s="273">
        <v>44582</v>
      </c>
      <c r="N405" s="273"/>
      <c r="O405" s="273"/>
      <c r="P405" s="273"/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209"/>
      <c r="AG405" s="277" t="s">
        <v>508</v>
      </c>
      <c r="AH405" s="278" t="s">
        <v>509</v>
      </c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584"/>
      <c r="AQ405" s="595" t="s">
        <v>3208</v>
      </c>
      <c r="AR405" s="537" t="str">
        <f t="shared" ref="AR405:AR406" si="93">IF(COUNTA(AF405)=1,LEFT(D405,3),"")</f>
        <v/>
      </c>
      <c r="AS405" s="486" t="str">
        <f t="shared" ref="AS405:AS406" si="94">IF(AND(COUNTA(O405)=1,COUNTA(P405)=1,COUNTA(AB405)=1,COUNTA(AE405)=1,COUNTA(AF405)=0),LEFT(D405,3),"")</f>
        <v/>
      </c>
      <c r="AT405" s="488" t="str">
        <f t="shared" ref="AT405:AT406" si="95">IF(AND(COUNTA(O405)=1,COUNTA(P405)=1,COUNTA(AB405)=1,COUNTA(AE405)=0,COUNTA(AF405)=0),LEFT(D405,3),"")</f>
        <v/>
      </c>
      <c r="AU405" s="490" t="str">
        <f t="shared" ref="AU405:AU406" si="96">IF(AND(COUNTA(P405)=0,COUNTA(AB405)=1),LEFT(D405,3),"")</f>
        <v/>
      </c>
      <c r="AV405" s="492" t="str">
        <f t="shared" ref="AV405:AV406" si="97">IF(AND(COUNTA(P405)=1,COUNTA(AB405)=0),LEFT(D405,3),"")</f>
        <v/>
      </c>
      <c r="AW405" s="494" t="str">
        <f t="shared" ref="AW405:AW406" si="98">IF(AND(COUNTA(P405)=0,COUNTA(AB405)=0),LEFT(D405,3),"")</f>
        <v>6-9</v>
      </c>
      <c r="AX405" s="515" t="str">
        <f>IFERROR(VLOOKUP(功能_33[[#This Row],[功能代號]],SIT_FT_2021tmp!D:D,1,FALSE),"")</f>
        <v/>
      </c>
      <c r="AY405" s="589">
        <f t="shared" ref="AY405:AY409" si="99">L405+7</f>
        <v>44589</v>
      </c>
      <c r="BA405" s="515" t="s">
        <v>2453</v>
      </c>
      <c r="BB405" s="266" t="s">
        <v>2453</v>
      </c>
      <c r="BC405" s="595"/>
      <c r="BD405" s="266" t="str">
        <f t="shared" si="83"/>
        <v/>
      </c>
      <c r="BE405" s="266" t="str">
        <f t="shared" si="84"/>
        <v/>
      </c>
      <c r="BF405" s="266" t="str">
        <f t="shared" si="85"/>
        <v>6-9</v>
      </c>
      <c r="BG405" s="266" t="str">
        <f t="shared" si="86"/>
        <v/>
      </c>
    </row>
    <row r="406" spans="1:59" ht="13.8">
      <c r="A406" s="266"/>
      <c r="B406" s="361"/>
      <c r="C406" s="266" t="s">
        <v>70</v>
      </c>
      <c r="D406" s="266" t="s">
        <v>2951</v>
      </c>
      <c r="E406" s="265" t="s">
        <v>2953</v>
      </c>
      <c r="F406" s="266" t="s">
        <v>2957</v>
      </c>
      <c r="G406" s="266" t="s">
        <v>3161</v>
      </c>
      <c r="H406" s="265" t="s">
        <v>2871</v>
      </c>
      <c r="I406" s="265" t="s">
        <v>2871</v>
      </c>
      <c r="J406" s="212" t="s">
        <v>3110</v>
      </c>
      <c r="K406" s="272" t="s">
        <v>2835</v>
      </c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585">
        <v>44578</v>
      </c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266" t="s">
        <v>163</v>
      </c>
      <c r="AQ406" s="595" t="s">
        <v>3208</v>
      </c>
      <c r="AR406" s="537" t="str">
        <f t="shared" si="93"/>
        <v>6-9</v>
      </c>
      <c r="AS406" s="486" t="str">
        <f t="shared" si="94"/>
        <v/>
      </c>
      <c r="AT406" s="488" t="str">
        <f t="shared" si="95"/>
        <v/>
      </c>
      <c r="AU406" s="490" t="str">
        <f t="shared" si="96"/>
        <v/>
      </c>
      <c r="AV406" s="492" t="str">
        <f t="shared" si="97"/>
        <v>6-9</v>
      </c>
      <c r="AW406" s="494" t="str">
        <f t="shared" si="98"/>
        <v/>
      </c>
      <c r="AX406" s="515" t="str">
        <f>IFERROR(VLOOKUP(功能_33[[#This Row],[功能代號]],SIT_FT_2021tmp!D:D,1,FALSE),"")</f>
        <v/>
      </c>
      <c r="AY406" s="589">
        <f t="shared" si="99"/>
        <v>44589</v>
      </c>
      <c r="BA406" s="515" t="s">
        <v>2453</v>
      </c>
      <c r="BB406" s="266" t="s">
        <v>2453</v>
      </c>
      <c r="BC406" s="595"/>
      <c r="BD406" s="266" t="str">
        <f t="shared" si="83"/>
        <v/>
      </c>
      <c r="BE406" s="266" t="str">
        <f t="shared" si="84"/>
        <v/>
      </c>
      <c r="BF406" s="266" t="str">
        <f t="shared" si="85"/>
        <v>6-9</v>
      </c>
      <c r="BG406" s="266" t="str">
        <f t="shared" si="86"/>
        <v/>
      </c>
    </row>
    <row r="407" spans="1:59" ht="13.8">
      <c r="A407" s="266"/>
      <c r="B407" s="361"/>
      <c r="C407" s="266" t="s">
        <v>70</v>
      </c>
      <c r="D407" s="266" t="s">
        <v>2951</v>
      </c>
      <c r="E407" s="265" t="s">
        <v>2954</v>
      </c>
      <c r="F407" s="266" t="s">
        <v>2958</v>
      </c>
      <c r="G407" s="266" t="s">
        <v>3162</v>
      </c>
      <c r="H407" s="265" t="s">
        <v>2871</v>
      </c>
      <c r="I407" s="265" t="s">
        <v>2871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3208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99"/>
        <v>44589</v>
      </c>
      <c r="BA407" s="515" t="s">
        <v>2453</v>
      </c>
      <c r="BB407" s="266" t="s">
        <v>2453</v>
      </c>
      <c r="BC407" s="595"/>
      <c r="BD407" s="266" t="str">
        <f t="shared" si="83"/>
        <v/>
      </c>
      <c r="BE407" s="266" t="str">
        <f t="shared" si="84"/>
        <v/>
      </c>
      <c r="BF407" s="266" t="str">
        <f t="shared" si="85"/>
        <v>6-9</v>
      </c>
      <c r="BG407" s="266" t="str">
        <f t="shared" si="86"/>
        <v/>
      </c>
    </row>
    <row r="408" spans="1:59" ht="13.8">
      <c r="A408" s="266"/>
      <c r="B408" s="361"/>
      <c r="C408" s="266" t="s">
        <v>70</v>
      </c>
      <c r="D408" s="266" t="s">
        <v>2951</v>
      </c>
      <c r="E408" s="265" t="s">
        <v>2955</v>
      </c>
      <c r="F408" s="266" t="s">
        <v>2959</v>
      </c>
      <c r="G408" s="266" t="s">
        <v>3163</v>
      </c>
      <c r="H408" s="265" t="s">
        <v>2871</v>
      </c>
      <c r="I408" s="265" t="s">
        <v>287</v>
      </c>
      <c r="J408" s="212"/>
      <c r="K408" s="212"/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209"/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584"/>
      <c r="AQ408" s="595" t="s">
        <v>3208</v>
      </c>
      <c r="AR408" s="537" t="str">
        <f>IF(COUNTA(AF408)=1,LEFT(D408,3),"")</f>
        <v/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99"/>
        <v>44589</v>
      </c>
      <c r="BA408" s="515" t="s">
        <v>2453</v>
      </c>
      <c r="BB408" s="266" t="s">
        <v>2453</v>
      </c>
      <c r="BC408" s="595"/>
      <c r="BD408" s="266" t="str">
        <f t="shared" si="83"/>
        <v/>
      </c>
      <c r="BE408" s="266" t="str">
        <f t="shared" si="84"/>
        <v/>
      </c>
      <c r="BF408" s="266" t="str">
        <f t="shared" si="85"/>
        <v>6-9</v>
      </c>
      <c r="BG408" s="266" t="str">
        <f t="shared" si="86"/>
        <v/>
      </c>
    </row>
    <row r="409" spans="1:59" ht="13.8">
      <c r="A409" s="266"/>
      <c r="B409" s="361"/>
      <c r="C409" s="266" t="s">
        <v>70</v>
      </c>
      <c r="D409" s="266" t="s">
        <v>2951</v>
      </c>
      <c r="E409" s="265" t="s">
        <v>2956</v>
      </c>
      <c r="F409" s="266" t="s">
        <v>2960</v>
      </c>
      <c r="G409" s="266" t="s">
        <v>3164</v>
      </c>
      <c r="H409" s="265" t="s">
        <v>2871</v>
      </c>
      <c r="I409" s="265" t="s">
        <v>2871</v>
      </c>
      <c r="J409" s="212" t="s">
        <v>3110</v>
      </c>
      <c r="K409" s="272" t="s">
        <v>2835</v>
      </c>
      <c r="L409" s="273">
        <v>44582</v>
      </c>
      <c r="M409" s="273">
        <v>44582</v>
      </c>
      <c r="N409" s="273"/>
      <c r="O409" s="273"/>
      <c r="P409" s="273" t="str">
        <f>IFERROR(IF(VLOOKUP(功能_33[[#This Row],[功能代號]],討論項目!A:H,8,FALSE)=0,"",VLOOKUP(功能_33[[#This Row],[功能代號]],討論項目!A:H,8,FALSE)),"")</f>
        <v/>
      </c>
      <c r="Q409" s="265" t="s">
        <v>1</v>
      </c>
      <c r="R409" s="265" t="s">
        <v>2800</v>
      </c>
      <c r="W409" s="265"/>
      <c r="Y409" s="265"/>
      <c r="Z409" s="265"/>
      <c r="AA409" s="361" t="str">
        <f>VLOOKUP(功能_33[[#This Row],[User]],SKL放款!A:G,7,FALSE)</f>
        <v>放款服務課</v>
      </c>
      <c r="AB409" s="273"/>
      <c r="AC409" s="273"/>
      <c r="AD409" s="273"/>
      <c r="AE409" s="273"/>
      <c r="AF409" s="585">
        <v>44578</v>
      </c>
      <c r="AG409" s="260"/>
      <c r="AH409" s="260"/>
      <c r="AI409" s="260"/>
      <c r="AJ409" s="260" t="str">
        <f>IFERROR(IF(VLOOKUP(功能_33[[#This Row],[功能代號]],E:T,11,FALSE)=0,"",VLOOKUP(功能_33[[#This Row],[功能代號]],E:T,11,FALSE)),"")</f>
        <v/>
      </c>
      <c r="AK409" s="260"/>
      <c r="AL409" s="260"/>
      <c r="AM409" s="361"/>
      <c r="AO409" s="265" t="s">
        <v>163</v>
      </c>
      <c r="AP409" s="266" t="s">
        <v>163</v>
      </c>
      <c r="AQ409" s="595" t="s">
        <v>3208</v>
      </c>
      <c r="AR409" s="537" t="str">
        <f>IF(COUNTA(AF409)=1,LEFT(D409,3),"")</f>
        <v>6-9</v>
      </c>
      <c r="AS409" s="486" t="str">
        <f>IF(AND(COUNTA(O409)=1,COUNTA(P409)=1,COUNTA(AB409)=1,COUNTA(AE409)=1,COUNTA(AF409)=0),LEFT(D409,3),"")</f>
        <v/>
      </c>
      <c r="AT409" s="488" t="str">
        <f>IF(AND(COUNTA(O409)=1,COUNTA(P409)=1,COUNTA(AB409)=1,COUNTA(AE409)=0,COUNTA(AF409)=0),LEFT(D409,3),"")</f>
        <v/>
      </c>
      <c r="AU409" s="490" t="str">
        <f>IF(AND(COUNTA(P409)=0,COUNTA(AB409)=1),LEFT(D409,3),"")</f>
        <v/>
      </c>
      <c r="AV409" s="492" t="str">
        <f>IF(AND(COUNTA(P409)=1,COUNTA(AB409)=0),LEFT(D409,3),"")</f>
        <v>6-9</v>
      </c>
      <c r="AW409" s="494" t="str">
        <f>IF(AND(COUNTA(P409)=0,COUNTA(AB409)=0),LEFT(D409,3),"")</f>
        <v/>
      </c>
      <c r="AX409" s="515" t="str">
        <f>IFERROR(VLOOKUP(功能_33[[#This Row],[功能代號]],SIT_FT_2021tmp!D:D,1,FALSE),"")</f>
        <v/>
      </c>
      <c r="AY409" s="589">
        <f t="shared" si="99"/>
        <v>44589</v>
      </c>
      <c r="BA409" s="515" t="s">
        <v>2453</v>
      </c>
      <c r="BB409" s="266" t="s">
        <v>2453</v>
      </c>
      <c r="BC409" s="595"/>
      <c r="BD409" s="266" t="str">
        <f t="shared" si="83"/>
        <v/>
      </c>
      <c r="BE409" s="266" t="str">
        <f t="shared" si="84"/>
        <v/>
      </c>
      <c r="BF409" s="266" t="str">
        <f t="shared" si="85"/>
        <v>6-9</v>
      </c>
      <c r="BG409" s="266" t="str">
        <f t="shared" si="86"/>
        <v/>
      </c>
    </row>
    <row r="410" spans="1:59" ht="13.8">
      <c r="A410" s="266"/>
      <c r="C410" s="266" t="s">
        <v>72</v>
      </c>
      <c r="D410" s="266" t="s">
        <v>890</v>
      </c>
      <c r="E410" s="265" t="s">
        <v>894</v>
      </c>
      <c r="F410" s="266" t="s">
        <v>895</v>
      </c>
      <c r="G410" s="266"/>
      <c r="H410" s="265" t="s">
        <v>166</v>
      </c>
      <c r="I410" s="265" t="s">
        <v>287</v>
      </c>
      <c r="J410" s="212" t="s">
        <v>2842</v>
      </c>
      <c r="K410" s="212"/>
      <c r="L410" s="273">
        <v>44579</v>
      </c>
      <c r="M410" s="273">
        <v>44572</v>
      </c>
      <c r="N410" s="273">
        <v>44502</v>
      </c>
      <c r="O410" s="273">
        <v>44503</v>
      </c>
      <c r="P410" s="273">
        <v>44503</v>
      </c>
      <c r="Q410" s="265" t="s">
        <v>1</v>
      </c>
      <c r="R410" s="265" t="s">
        <v>19</v>
      </c>
      <c r="S410" s="252" t="s">
        <v>893</v>
      </c>
      <c r="W410" s="265"/>
      <c r="Y410" s="265"/>
      <c r="Z410" s="265"/>
      <c r="AA410" s="266" t="str">
        <f>VLOOKUP(功能_33[[#This Row],[User]],SKL放款!A:G,7,FALSE)</f>
        <v>放款審查課</v>
      </c>
      <c r="AB410" s="273">
        <v>44533</v>
      </c>
      <c r="AC410" s="273" t="s">
        <v>168</v>
      </c>
      <c r="AD410" s="273">
        <v>44526</v>
      </c>
      <c r="AE410" s="273">
        <v>44526</v>
      </c>
      <c r="AF410" s="209">
        <v>44546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44503</v>
      </c>
      <c r="AK410" s="273"/>
      <c r="AL410" s="273"/>
      <c r="AM410" s="266"/>
      <c r="AN410" s="273"/>
      <c r="AO410" s="265" t="s">
        <v>163</v>
      </c>
      <c r="AQ410" s="595" t="s">
        <v>3208</v>
      </c>
      <c r="AR410" s="484" t="str">
        <f t="shared" si="87"/>
        <v>8-1</v>
      </c>
      <c r="AS410" s="486" t="str">
        <f t="shared" si="88"/>
        <v/>
      </c>
      <c r="AT410" s="488" t="str">
        <f t="shared" si="89"/>
        <v/>
      </c>
      <c r="AU410" s="490" t="str">
        <f t="shared" si="90"/>
        <v/>
      </c>
      <c r="AV410" s="492" t="str">
        <f t="shared" si="91"/>
        <v/>
      </c>
      <c r="AW410" s="494" t="str">
        <f t="shared" si="92"/>
        <v/>
      </c>
      <c r="AX410" s="515" t="str">
        <f>IFERROR(VLOOKUP(功能_33[[#This Row],[功能代號]],SIT_FT_2021tmp!D:D,1,FALSE),"")</f>
        <v>L8100</v>
      </c>
      <c r="AY410" s="589">
        <v>44540</v>
      </c>
      <c r="AZ410" s="589">
        <v>44540</v>
      </c>
      <c r="BA410" s="515" t="s">
        <v>3001</v>
      </c>
      <c r="BB410" s="266" t="s">
        <v>3033</v>
      </c>
      <c r="BC410" s="595"/>
      <c r="BD410" s="265" t="str">
        <f t="shared" si="83"/>
        <v>8-1</v>
      </c>
      <c r="BE410" s="265" t="str">
        <f t="shared" si="84"/>
        <v/>
      </c>
      <c r="BF410" s="265" t="str">
        <f t="shared" si="85"/>
        <v/>
      </c>
      <c r="BG410" s="265" t="str">
        <f t="shared" si="86"/>
        <v/>
      </c>
    </row>
    <row r="411" spans="1:59" ht="13.8">
      <c r="C411" s="266" t="s">
        <v>72</v>
      </c>
      <c r="D411" s="266" t="s">
        <v>2777</v>
      </c>
      <c r="E411" s="265" t="s">
        <v>909</v>
      </c>
      <c r="F411" s="266" t="s">
        <v>910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44573</v>
      </c>
      <c r="N411" s="273">
        <v>44498</v>
      </c>
      <c r="O411" s="273">
        <v>44498</v>
      </c>
      <c r="P411" s="273">
        <v>44498</v>
      </c>
      <c r="Q411" s="265" t="s">
        <v>1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2696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65" t="s">
        <v>163</v>
      </c>
      <c r="AQ411" s="595" t="s">
        <v>3208</v>
      </c>
      <c r="AR411" s="484" t="str">
        <f t="shared" si="87"/>
        <v>8-2</v>
      </c>
      <c r="AS411" s="486" t="str">
        <f t="shared" si="88"/>
        <v/>
      </c>
      <c r="AT411" s="488" t="str">
        <f t="shared" si="89"/>
        <v/>
      </c>
      <c r="AU411" s="490" t="str">
        <f t="shared" si="90"/>
        <v/>
      </c>
      <c r="AV411" s="492" t="str">
        <f t="shared" si="91"/>
        <v/>
      </c>
      <c r="AW411" s="494" t="str">
        <f t="shared" si="92"/>
        <v/>
      </c>
      <c r="AX411" s="515" t="str">
        <f>IFERROR(VLOOKUP(功能_33[[#This Row],[功能代號]],SIT_FT_2021tmp!D:D,1,FALSE),"")</f>
        <v/>
      </c>
      <c r="AY411" s="589">
        <f t="shared" ref="AY411:AY412" si="100">L411+7</f>
        <v>44585</v>
      </c>
      <c r="BA411" s="515" t="s">
        <v>2453</v>
      </c>
      <c r="BB411" s="266" t="s">
        <v>2453</v>
      </c>
      <c r="BC411" s="595"/>
      <c r="BD411" s="266" t="str">
        <f t="shared" si="83"/>
        <v/>
      </c>
      <c r="BE411" s="266" t="str">
        <f t="shared" si="84"/>
        <v/>
      </c>
      <c r="BF411" s="266" t="str">
        <f t="shared" si="85"/>
        <v>8-2</v>
      </c>
      <c r="BG411" s="266" t="str">
        <f t="shared" si="86"/>
        <v/>
      </c>
    </row>
    <row r="412" spans="1:59" ht="13.8">
      <c r="C412" s="266" t="s">
        <v>72</v>
      </c>
      <c r="D412" s="266" t="s">
        <v>908</v>
      </c>
      <c r="E412" s="265" t="s">
        <v>911</v>
      </c>
      <c r="F412" s="266" t="s">
        <v>912</v>
      </c>
      <c r="G412" s="266"/>
      <c r="H412" s="265" t="s">
        <v>166</v>
      </c>
      <c r="I412" s="265" t="s">
        <v>287</v>
      </c>
      <c r="J412" s="272" t="s">
        <v>2770</v>
      </c>
      <c r="K412" s="272"/>
      <c r="L412" s="273">
        <v>44578</v>
      </c>
      <c r="M412" s="273">
        <v>44572</v>
      </c>
      <c r="N412" s="273">
        <v>44498</v>
      </c>
      <c r="O412" s="273">
        <v>44498</v>
      </c>
      <c r="P412" s="273">
        <v>44533</v>
      </c>
      <c r="Q412" s="265" t="s">
        <v>6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>
        <v>44544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77" t="s">
        <v>913</v>
      </c>
      <c r="AP412" s="278" t="s">
        <v>914</v>
      </c>
      <c r="AQ412" s="595" t="s">
        <v>3208</v>
      </c>
      <c r="AR412" s="484" t="str">
        <f t="shared" si="87"/>
        <v>8-2</v>
      </c>
      <c r="AS412" s="486" t="str">
        <f t="shared" si="88"/>
        <v/>
      </c>
      <c r="AT412" s="488" t="str">
        <f t="shared" si="89"/>
        <v/>
      </c>
      <c r="AU412" s="490" t="str">
        <f t="shared" si="90"/>
        <v/>
      </c>
      <c r="AV412" s="492" t="str">
        <f t="shared" si="91"/>
        <v/>
      </c>
      <c r="AW412" s="494" t="str">
        <f t="shared" si="92"/>
        <v/>
      </c>
      <c r="AX412" s="515" t="str">
        <f>IFERROR(VLOOKUP(功能_33[[#This Row],[功能代號]],SIT_FT_2021tmp!D:D,1,FALSE),"")</f>
        <v/>
      </c>
      <c r="AY412" s="589">
        <f t="shared" si="100"/>
        <v>44585</v>
      </c>
      <c r="BA412" s="515" t="s">
        <v>2453</v>
      </c>
      <c r="BB412" s="266" t="s">
        <v>2453</v>
      </c>
      <c r="BC412" s="595"/>
      <c r="BD412" s="266" t="str">
        <f t="shared" si="83"/>
        <v/>
      </c>
      <c r="BE412" s="266" t="str">
        <f t="shared" si="84"/>
        <v/>
      </c>
      <c r="BF412" s="266" t="str">
        <f t="shared" si="85"/>
        <v>8-2</v>
      </c>
      <c r="BG412" s="266" t="str">
        <f t="shared" si="86"/>
        <v/>
      </c>
    </row>
    <row r="413" spans="1:59" ht="13.8">
      <c r="C413" s="266" t="s">
        <v>72</v>
      </c>
      <c r="D413" s="266" t="s">
        <v>908</v>
      </c>
      <c r="E413" s="265" t="s">
        <v>915</v>
      </c>
      <c r="F413" s="266" t="s">
        <v>916</v>
      </c>
      <c r="G413" s="266"/>
      <c r="H413" s="265" t="s">
        <v>166</v>
      </c>
      <c r="I413" s="265" t="s">
        <v>287</v>
      </c>
      <c r="J413" s="272" t="s">
        <v>3092</v>
      </c>
      <c r="K413" s="607" t="s">
        <v>3096</v>
      </c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09" t="s">
        <v>2676</v>
      </c>
      <c r="AE413" s="273">
        <v>44544</v>
      </c>
      <c r="AF413" s="209" t="s">
        <v>3102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3208</v>
      </c>
      <c r="AR413" s="484" t="str">
        <f t="shared" si="87"/>
        <v>8-2</v>
      </c>
      <c r="AS413" s="486" t="str">
        <f t="shared" si="88"/>
        <v/>
      </c>
      <c r="AT413" s="488" t="str">
        <f t="shared" si="89"/>
        <v/>
      </c>
      <c r="AU413" s="490" t="str">
        <f t="shared" si="90"/>
        <v/>
      </c>
      <c r="AV413" s="492" t="str">
        <f t="shared" si="91"/>
        <v/>
      </c>
      <c r="AW413" s="494" t="str">
        <f t="shared" si="92"/>
        <v/>
      </c>
      <c r="AX413" s="515" t="str">
        <f>IFERROR(VLOOKUP(功能_33[[#This Row],[功能代號]],SIT_FT_2021tmp!D:D,1,FALSE),"")</f>
        <v>L8924</v>
      </c>
      <c r="AY413" s="589">
        <v>44559</v>
      </c>
      <c r="AZ413" s="589">
        <v>44559</v>
      </c>
      <c r="BA413" s="515" t="s">
        <v>3074</v>
      </c>
      <c r="BB413" s="266" t="s">
        <v>3043</v>
      </c>
      <c r="BC413" s="595"/>
      <c r="BD413" s="265" t="str">
        <f t="shared" si="83"/>
        <v>8-2</v>
      </c>
      <c r="BE413" s="265" t="str">
        <f t="shared" si="84"/>
        <v/>
      </c>
      <c r="BF413" s="265" t="str">
        <f t="shared" si="85"/>
        <v/>
      </c>
      <c r="BG413" s="265" t="str">
        <f t="shared" si="86"/>
        <v/>
      </c>
    </row>
    <row r="414" spans="1:59" ht="13.8">
      <c r="C414" s="266" t="s">
        <v>72</v>
      </c>
      <c r="D414" s="266" t="s">
        <v>908</v>
      </c>
      <c r="E414" s="265" t="s">
        <v>2756</v>
      </c>
      <c r="F414" s="266" t="s">
        <v>2757</v>
      </c>
      <c r="G414" s="266" t="s">
        <v>2758</v>
      </c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44574</v>
      </c>
      <c r="N414" s="273">
        <v>44498</v>
      </c>
      <c r="O414" s="273">
        <v>44498</v>
      </c>
      <c r="P414" s="273">
        <v>44533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44533</v>
      </c>
      <c r="AC414" s="273" t="s">
        <v>2394</v>
      </c>
      <c r="AD414" s="273">
        <v>44544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163</v>
      </c>
      <c r="AQ414" s="595" t="s">
        <v>3208</v>
      </c>
      <c r="AR414" s="484" t="str">
        <f t="shared" si="87"/>
        <v>8-2</v>
      </c>
      <c r="AS414" s="486" t="str">
        <f t="shared" si="88"/>
        <v/>
      </c>
      <c r="AT414" s="488" t="str">
        <f t="shared" si="89"/>
        <v/>
      </c>
      <c r="AU414" s="490" t="str">
        <f t="shared" si="90"/>
        <v/>
      </c>
      <c r="AV414" s="492" t="str">
        <f t="shared" si="91"/>
        <v/>
      </c>
      <c r="AW414" s="494" t="str">
        <f t="shared" si="92"/>
        <v/>
      </c>
      <c r="AX414" s="515" t="str">
        <f>IFERROR(VLOOKUP(功能_33[[#This Row],[功能代號]],SIT_FT_2021tmp!D:D,1,FALSE),"")</f>
        <v>L8925</v>
      </c>
      <c r="AY414" s="589">
        <v>44559</v>
      </c>
      <c r="AZ414" s="589">
        <v>44559</v>
      </c>
      <c r="BA414" s="515" t="s">
        <v>3074</v>
      </c>
      <c r="BB414" s="266" t="s">
        <v>3043</v>
      </c>
      <c r="BC414" s="595"/>
      <c r="BD414" s="265" t="str">
        <f t="shared" si="83"/>
        <v>8-2</v>
      </c>
      <c r="BE414" s="265" t="str">
        <f t="shared" si="84"/>
        <v/>
      </c>
      <c r="BF414" s="265" t="str">
        <f t="shared" si="85"/>
        <v/>
      </c>
      <c r="BG414" s="265" t="str">
        <f t="shared" si="86"/>
        <v/>
      </c>
    </row>
    <row r="415" spans="1:59" ht="13.8">
      <c r="C415" s="266" t="s">
        <v>72</v>
      </c>
      <c r="D415" s="266" t="s">
        <v>908</v>
      </c>
      <c r="E415" s="265" t="s">
        <v>917</v>
      </c>
      <c r="F415" s="266" t="s">
        <v>918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44572</v>
      </c>
      <c r="N415" s="273">
        <v>44498</v>
      </c>
      <c r="O415" s="273">
        <v>44498</v>
      </c>
      <c r="P415" s="273">
        <v>44537</v>
      </c>
      <c r="Q415" s="265" t="s">
        <v>1</v>
      </c>
      <c r="R415" s="265" t="s">
        <v>15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44537</v>
      </c>
      <c r="AC415" s="273" t="s">
        <v>2394</v>
      </c>
      <c r="AD415" s="209" t="s">
        <v>2676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65" t="s">
        <v>2761</v>
      </c>
      <c r="AP415" s="262" t="s">
        <v>919</v>
      </c>
      <c r="AQ415" s="595" t="s">
        <v>3208</v>
      </c>
      <c r="AR415" s="484" t="str">
        <f t="shared" si="87"/>
        <v>8-2</v>
      </c>
      <c r="AS415" s="486" t="str">
        <f t="shared" si="88"/>
        <v/>
      </c>
      <c r="AT415" s="488" t="str">
        <f t="shared" si="89"/>
        <v/>
      </c>
      <c r="AU415" s="490" t="str">
        <f t="shared" si="90"/>
        <v/>
      </c>
      <c r="AV415" s="492" t="str">
        <f t="shared" si="91"/>
        <v/>
      </c>
      <c r="AW415" s="494" t="str">
        <f t="shared" si="92"/>
        <v/>
      </c>
      <c r="AX415" s="515" t="str">
        <f>IFERROR(VLOOKUP(功能_33[[#This Row],[功能代號]],SIT_FT_2021tmp!D:D,1,FALSE),"")</f>
        <v/>
      </c>
      <c r="AY415" s="589">
        <f t="shared" ref="AY415:AY417" si="101">L415+7</f>
        <v>44585</v>
      </c>
      <c r="BA415" s="515" t="s">
        <v>2453</v>
      </c>
      <c r="BB415" s="266" t="s">
        <v>2453</v>
      </c>
      <c r="BC415" s="595"/>
      <c r="BD415" s="266" t="str">
        <f t="shared" si="83"/>
        <v/>
      </c>
      <c r="BE415" s="266" t="str">
        <f t="shared" si="84"/>
        <v/>
      </c>
      <c r="BF415" s="266" t="str">
        <f t="shared" si="85"/>
        <v>8-2</v>
      </c>
      <c r="BG415" s="266" t="str">
        <f t="shared" si="86"/>
        <v/>
      </c>
    </row>
    <row r="416" spans="1:59" ht="13.8">
      <c r="C416" s="266" t="s">
        <v>72</v>
      </c>
      <c r="D416" s="266" t="s">
        <v>908</v>
      </c>
      <c r="E416" s="265" t="s">
        <v>920</v>
      </c>
      <c r="F416" s="266" t="s">
        <v>921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44498</v>
      </c>
      <c r="Q416" s="265" t="s">
        <v>6</v>
      </c>
      <c r="R416" s="265" t="s">
        <v>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168</v>
      </c>
      <c r="AD416" s="273">
        <v>44498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3208</v>
      </c>
      <c r="AR416" s="484" t="str">
        <f t="shared" si="87"/>
        <v>8-2</v>
      </c>
      <c r="AS416" s="486" t="str">
        <f t="shared" si="88"/>
        <v/>
      </c>
      <c r="AT416" s="488" t="str">
        <f t="shared" si="89"/>
        <v/>
      </c>
      <c r="AU416" s="490" t="str">
        <f t="shared" si="90"/>
        <v/>
      </c>
      <c r="AV416" s="492" t="str">
        <f t="shared" si="91"/>
        <v/>
      </c>
      <c r="AW416" s="494" t="str">
        <f t="shared" si="92"/>
        <v/>
      </c>
      <c r="AX416" s="515" t="str">
        <f>IFERROR(VLOOKUP(功能_33[[#This Row],[功能代號]],SIT_FT_2021tmp!D:D,1,FALSE),"")</f>
        <v/>
      </c>
      <c r="AY416" s="589">
        <f t="shared" si="101"/>
        <v>44585</v>
      </c>
      <c r="BA416" s="515" t="s">
        <v>2453</v>
      </c>
      <c r="BB416" s="266" t="s">
        <v>2453</v>
      </c>
      <c r="BC416" s="595"/>
      <c r="BD416" s="266" t="str">
        <f t="shared" si="83"/>
        <v/>
      </c>
      <c r="BE416" s="266" t="str">
        <f t="shared" si="84"/>
        <v/>
      </c>
      <c r="BF416" s="266" t="str">
        <f t="shared" si="85"/>
        <v>8-2</v>
      </c>
      <c r="BG416" s="266" t="str">
        <f t="shared" si="86"/>
        <v/>
      </c>
    </row>
    <row r="417" spans="3:59" ht="13.8">
      <c r="C417" s="266" t="s">
        <v>72</v>
      </c>
      <c r="D417" s="266" t="s">
        <v>908</v>
      </c>
      <c r="E417" s="265" t="s">
        <v>924</v>
      </c>
      <c r="F417" s="266" t="s">
        <v>923</v>
      </c>
      <c r="G417" s="266"/>
      <c r="H417" s="265" t="s">
        <v>166</v>
      </c>
      <c r="I417" s="265" t="s">
        <v>287</v>
      </c>
      <c r="J417" s="272" t="s">
        <v>2770</v>
      </c>
      <c r="K417" s="272"/>
      <c r="L417" s="273">
        <v>44578</v>
      </c>
      <c r="M417" s="273">
        <v>44573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15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09" t="s">
        <v>2676</v>
      </c>
      <c r="AE417" s="273">
        <v>44544</v>
      </c>
      <c r="AF417" s="209">
        <v>44544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922</v>
      </c>
      <c r="AP417" s="278" t="s">
        <v>923</v>
      </c>
      <c r="AQ417" s="595" t="s">
        <v>3208</v>
      </c>
      <c r="AR417" s="484" t="str">
        <f t="shared" si="87"/>
        <v>8-2</v>
      </c>
      <c r="AS417" s="486" t="str">
        <f t="shared" si="88"/>
        <v/>
      </c>
      <c r="AT417" s="488" t="str">
        <f t="shared" si="89"/>
        <v/>
      </c>
      <c r="AU417" s="490" t="str">
        <f t="shared" si="90"/>
        <v/>
      </c>
      <c r="AV417" s="492" t="str">
        <f t="shared" si="91"/>
        <v/>
      </c>
      <c r="AW417" s="494" t="str">
        <f t="shared" si="92"/>
        <v/>
      </c>
      <c r="AX417" s="515" t="str">
        <f>IFERROR(VLOOKUP(功能_33[[#This Row],[功能代號]],SIT_FT_2021tmp!D:D,1,FALSE),"")</f>
        <v/>
      </c>
      <c r="AY417" s="589">
        <f t="shared" si="101"/>
        <v>44585</v>
      </c>
      <c r="BA417" s="515" t="s">
        <v>2453</v>
      </c>
      <c r="BB417" s="266" t="s">
        <v>2453</v>
      </c>
      <c r="BC417" s="595"/>
      <c r="BD417" s="266" t="str">
        <f t="shared" si="83"/>
        <v/>
      </c>
      <c r="BE417" s="266" t="str">
        <f t="shared" si="84"/>
        <v/>
      </c>
      <c r="BF417" s="266" t="str">
        <f t="shared" si="85"/>
        <v>8-2</v>
      </c>
      <c r="BG417" s="266" t="str">
        <f t="shared" si="86"/>
        <v/>
      </c>
    </row>
    <row r="418" spans="3:59" ht="13.8">
      <c r="C418" s="266" t="s">
        <v>72</v>
      </c>
      <c r="D418" s="266" t="s">
        <v>908</v>
      </c>
      <c r="E418" s="265" t="s">
        <v>925</v>
      </c>
      <c r="F418" s="266" t="s">
        <v>926</v>
      </c>
      <c r="G418" s="266"/>
      <c r="H418" s="265" t="s">
        <v>166</v>
      </c>
      <c r="I418" s="265" t="s">
        <v>287</v>
      </c>
      <c r="J418" s="272" t="s">
        <v>3092</v>
      </c>
      <c r="K418" s="272" t="s">
        <v>3095</v>
      </c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5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2394</v>
      </c>
      <c r="AD418" s="273" t="s">
        <v>2585</v>
      </c>
      <c r="AE418" s="273">
        <v>44544</v>
      </c>
      <c r="AF418" s="209" t="s">
        <v>3102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/>
      <c r="AO418" s="277" t="s">
        <v>927</v>
      </c>
      <c r="AP418" s="278" t="s">
        <v>928</v>
      </c>
      <c r="AQ418" s="595" t="s">
        <v>3208</v>
      </c>
      <c r="AR418" s="484" t="str">
        <f t="shared" si="87"/>
        <v>8-2</v>
      </c>
      <c r="AS418" s="486" t="str">
        <f t="shared" si="88"/>
        <v/>
      </c>
      <c r="AT418" s="488" t="str">
        <f t="shared" si="89"/>
        <v/>
      </c>
      <c r="AU418" s="490" t="str">
        <f t="shared" si="90"/>
        <v/>
      </c>
      <c r="AV418" s="492" t="str">
        <f t="shared" si="91"/>
        <v/>
      </c>
      <c r="AW418" s="494" t="str">
        <f t="shared" si="92"/>
        <v/>
      </c>
      <c r="AX418" s="515" t="str">
        <f>IFERROR(VLOOKUP(功能_33[[#This Row],[功能代號]],SIT_FT_2021tmp!D:D,1,FALSE),"")</f>
        <v>L8923</v>
      </c>
      <c r="AY418" s="589">
        <v>44559</v>
      </c>
      <c r="AZ418" s="589">
        <v>44559</v>
      </c>
      <c r="BA418" s="515" t="s">
        <v>3074</v>
      </c>
      <c r="BB418" s="266" t="s">
        <v>3043</v>
      </c>
      <c r="BC418" s="595"/>
      <c r="BD418" s="265" t="str">
        <f t="shared" si="83"/>
        <v>8-2</v>
      </c>
      <c r="BE418" s="265" t="str">
        <f t="shared" si="84"/>
        <v/>
      </c>
      <c r="BF418" s="265" t="str">
        <f t="shared" si="85"/>
        <v/>
      </c>
      <c r="BG418" s="265" t="str">
        <f t="shared" si="86"/>
        <v/>
      </c>
    </row>
    <row r="419" spans="3:59" ht="13.8">
      <c r="C419" s="266" t="s">
        <v>72</v>
      </c>
      <c r="D419" s="266" t="s">
        <v>908</v>
      </c>
      <c r="E419" s="265" t="s">
        <v>929</v>
      </c>
      <c r="F419" s="266" t="s">
        <v>930</v>
      </c>
      <c r="G419" s="266"/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107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3208</v>
      </c>
      <c r="AR419" s="484" t="str">
        <f t="shared" si="87"/>
        <v>8-2</v>
      </c>
      <c r="AS419" s="486" t="str">
        <f t="shared" si="88"/>
        <v/>
      </c>
      <c r="AT419" s="488" t="str">
        <f t="shared" si="89"/>
        <v/>
      </c>
      <c r="AU419" s="490" t="str">
        <f t="shared" si="90"/>
        <v/>
      </c>
      <c r="AV419" s="492" t="str">
        <f t="shared" si="91"/>
        <v/>
      </c>
      <c r="AW419" s="494" t="str">
        <f t="shared" si="92"/>
        <v/>
      </c>
      <c r="AX419" s="515" t="str">
        <f>IFERROR(VLOOKUP(功能_33[[#This Row],[功能代號]],SIT_FT_2021tmp!D:D,1,FALSE),"")</f>
        <v>L8204</v>
      </c>
      <c r="AY419" s="589">
        <v>44559</v>
      </c>
      <c r="AZ419" s="589">
        <v>44559</v>
      </c>
      <c r="BA419" s="515" t="s">
        <v>3074</v>
      </c>
      <c r="BB419" s="266" t="s">
        <v>3043</v>
      </c>
      <c r="BC419" s="595"/>
      <c r="BD419" s="265" t="str">
        <f t="shared" si="83"/>
        <v>8-2</v>
      </c>
      <c r="BE419" s="265" t="str">
        <f t="shared" si="84"/>
        <v/>
      </c>
      <c r="BF419" s="265" t="str">
        <f t="shared" si="85"/>
        <v/>
      </c>
      <c r="BG419" s="265" t="str">
        <f t="shared" si="86"/>
        <v/>
      </c>
    </row>
    <row r="420" spans="3:59" ht="13.8">
      <c r="C420" s="266" t="s">
        <v>72</v>
      </c>
      <c r="D420" s="266" t="s">
        <v>908</v>
      </c>
      <c r="E420" s="265" t="s">
        <v>2473</v>
      </c>
      <c r="F420" s="266" t="s">
        <v>2474</v>
      </c>
      <c r="G420" s="266" t="s">
        <v>2475</v>
      </c>
      <c r="H420" s="265" t="s">
        <v>166</v>
      </c>
      <c r="I420" s="265" t="s">
        <v>287</v>
      </c>
      <c r="J420" s="272" t="s">
        <v>2770</v>
      </c>
      <c r="K420" s="272"/>
      <c r="L420" s="273">
        <v>44578</v>
      </c>
      <c r="M420" s="273">
        <v>44574</v>
      </c>
      <c r="N420" s="273">
        <v>44498</v>
      </c>
      <c r="O420" s="273">
        <v>44498</v>
      </c>
      <c r="P420" s="273">
        <v>44533</v>
      </c>
      <c r="Q420" s="265" t="s">
        <v>6</v>
      </c>
      <c r="R420" s="265" t="s">
        <v>145</v>
      </c>
      <c r="S420" s="252" t="s">
        <v>8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2443</v>
      </c>
      <c r="AD420" s="273" t="s">
        <v>2585</v>
      </c>
      <c r="AE420" s="273">
        <v>44544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44498</v>
      </c>
      <c r="AK420" s="273"/>
      <c r="AL420" s="273"/>
      <c r="AM420" s="266"/>
      <c r="AN420" s="273">
        <v>44482</v>
      </c>
      <c r="AO420" s="277" t="s">
        <v>927</v>
      </c>
      <c r="AP420" s="278" t="s">
        <v>928</v>
      </c>
      <c r="AQ420" s="595" t="s">
        <v>3208</v>
      </c>
      <c r="AR420" s="484" t="str">
        <f t="shared" si="87"/>
        <v>8-2</v>
      </c>
      <c r="AS420" s="486" t="str">
        <f t="shared" si="88"/>
        <v/>
      </c>
      <c r="AT420" s="488" t="str">
        <f t="shared" si="89"/>
        <v/>
      </c>
      <c r="AU420" s="490" t="str">
        <f t="shared" si="90"/>
        <v/>
      </c>
      <c r="AV420" s="492" t="str">
        <f t="shared" si="91"/>
        <v/>
      </c>
      <c r="AW420" s="494" t="str">
        <f t="shared" si="92"/>
        <v/>
      </c>
      <c r="AX420" s="515" t="str">
        <f>IFERROR(VLOOKUP(功能_33[[#This Row],[功能代號]],SIT_FT_2021tmp!D:D,1,FALSE),"")</f>
        <v/>
      </c>
      <c r="AY420" s="589">
        <f t="shared" ref="AY420:AY421" si="102">L420+7</f>
        <v>44585</v>
      </c>
      <c r="BA420" s="515" t="s">
        <v>2453</v>
      </c>
      <c r="BB420" s="266" t="s">
        <v>2453</v>
      </c>
      <c r="BC420" s="595"/>
      <c r="BD420" s="266" t="str">
        <f t="shared" si="83"/>
        <v/>
      </c>
      <c r="BE420" s="266" t="str">
        <f t="shared" si="84"/>
        <v/>
      </c>
      <c r="BF420" s="266" t="str">
        <f t="shared" si="85"/>
        <v>8-2</v>
      </c>
      <c r="BG420" s="266" t="str">
        <f t="shared" si="86"/>
        <v/>
      </c>
    </row>
    <row r="421" spans="3:59" ht="13.8">
      <c r="C421" s="266" t="s">
        <v>72</v>
      </c>
      <c r="D421" s="266" t="s">
        <v>2776</v>
      </c>
      <c r="E421" s="265" t="s">
        <v>905</v>
      </c>
      <c r="F421" s="266" t="s">
        <v>906</v>
      </c>
      <c r="G421" s="266"/>
      <c r="H421" s="265" t="s">
        <v>166</v>
      </c>
      <c r="I421" s="265" t="s">
        <v>287</v>
      </c>
      <c r="J421" s="272" t="s">
        <v>2770</v>
      </c>
      <c r="K421" s="272"/>
      <c r="L421" s="273">
        <v>44579</v>
      </c>
      <c r="M421" s="273">
        <v>44572</v>
      </c>
      <c r="N421" s="273">
        <v>44503</v>
      </c>
      <c r="O421" s="273">
        <v>44503</v>
      </c>
      <c r="P421" s="273">
        <v>44533</v>
      </c>
      <c r="Q421" s="265" t="s">
        <v>1</v>
      </c>
      <c r="R421" s="265" t="s">
        <v>13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44533</v>
      </c>
      <c r="AC421" s="273" t="s">
        <v>2394</v>
      </c>
      <c r="AD421" s="259">
        <v>44543</v>
      </c>
      <c r="AE421" s="273">
        <v>44543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44503</v>
      </c>
      <c r="AK421" s="273"/>
      <c r="AL421" s="273"/>
      <c r="AM421" s="266"/>
      <c r="AN421" s="273"/>
      <c r="AO421" s="534" t="s">
        <v>2760</v>
      </c>
      <c r="AP421" s="266" t="s">
        <v>907</v>
      </c>
      <c r="AQ421" s="595" t="s">
        <v>3208</v>
      </c>
      <c r="AR421" s="484" t="str">
        <f t="shared" si="87"/>
        <v>8-7</v>
      </c>
      <c r="AS421" s="486" t="str">
        <f t="shared" si="88"/>
        <v/>
      </c>
      <c r="AT421" s="488" t="str">
        <f t="shared" si="89"/>
        <v/>
      </c>
      <c r="AU421" s="490" t="str">
        <f t="shared" si="90"/>
        <v/>
      </c>
      <c r="AV421" s="492" t="str">
        <f t="shared" si="91"/>
        <v/>
      </c>
      <c r="AW421" s="494" t="str">
        <f t="shared" si="92"/>
        <v/>
      </c>
      <c r="AX421" s="515" t="str">
        <f>IFERROR(VLOOKUP(功能_33[[#This Row],[功能代號]],SIT_FT_2021tmp!D:D,1,FALSE),"")</f>
        <v/>
      </c>
      <c r="AY421" s="589">
        <f t="shared" si="102"/>
        <v>44586</v>
      </c>
      <c r="BA421" s="515" t="s">
        <v>2453</v>
      </c>
      <c r="BB421" s="266" t="s">
        <v>2453</v>
      </c>
      <c r="BC421" s="595"/>
      <c r="BD421" s="266" t="str">
        <f t="shared" si="83"/>
        <v/>
      </c>
      <c r="BE421" s="266" t="str">
        <f t="shared" si="84"/>
        <v/>
      </c>
      <c r="BF421" s="266" t="str">
        <f t="shared" si="85"/>
        <v>8-7</v>
      </c>
      <c r="BG421" s="266" t="str">
        <f t="shared" si="86"/>
        <v/>
      </c>
    </row>
    <row r="422" spans="3:59" ht="13.8">
      <c r="C422" s="266" t="s">
        <v>73</v>
      </c>
      <c r="D422" s="266" t="s">
        <v>2459</v>
      </c>
      <c r="E422" s="265" t="s">
        <v>285</v>
      </c>
      <c r="F422" s="266" t="s">
        <v>286</v>
      </c>
      <c r="G422" s="266"/>
      <c r="H422" s="265" t="s">
        <v>166</v>
      </c>
      <c r="I422" s="265" t="s">
        <v>287</v>
      </c>
      <c r="J422" s="212" t="s">
        <v>2778</v>
      </c>
      <c r="K422" s="212"/>
      <c r="L422" s="273">
        <v>44579</v>
      </c>
      <c r="M422" s="273">
        <v>44574</v>
      </c>
      <c r="N422" s="273">
        <v>44438</v>
      </c>
      <c r="O422" s="273">
        <v>44435</v>
      </c>
      <c r="P422" s="273">
        <v>44445</v>
      </c>
      <c r="Q422" s="265" t="s">
        <v>2</v>
      </c>
      <c r="R422" s="265" t="s">
        <v>145</v>
      </c>
      <c r="S422" s="252" t="s">
        <v>288</v>
      </c>
      <c r="W422" s="265"/>
      <c r="Y422" s="265"/>
      <c r="Z422" s="265"/>
      <c r="AA422" s="266" t="str">
        <f>VLOOKUP(功能_33[[#This Row],[User]],SKL放款!A:G,7,FALSE)</f>
        <v>放款服務課</v>
      </c>
      <c r="AB422" s="273">
        <v>44445</v>
      </c>
      <c r="AC422" s="273" t="s">
        <v>107</v>
      </c>
      <c r="AD422" s="273">
        <v>44544</v>
      </c>
      <c r="AE422" s="273">
        <v>44544</v>
      </c>
      <c r="AF422" s="209">
        <v>44544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44435</v>
      </c>
      <c r="AK422" s="273"/>
      <c r="AL422" s="273"/>
      <c r="AM422" s="266"/>
      <c r="AN422" s="266"/>
      <c r="AO422" s="277" t="s">
        <v>289</v>
      </c>
      <c r="AP422" s="278" t="s">
        <v>290</v>
      </c>
      <c r="AQ422" s="595" t="s">
        <v>3208</v>
      </c>
      <c r="AR422" s="484" t="str">
        <f t="shared" si="87"/>
        <v>9-9</v>
      </c>
      <c r="AS422" s="486" t="str">
        <f t="shared" si="88"/>
        <v/>
      </c>
      <c r="AT422" s="488" t="str">
        <f t="shared" si="89"/>
        <v/>
      </c>
      <c r="AU422" s="490" t="str">
        <f t="shared" si="90"/>
        <v/>
      </c>
      <c r="AV422" s="492" t="str">
        <f t="shared" si="91"/>
        <v/>
      </c>
      <c r="AW422" s="494" t="str">
        <f t="shared" si="92"/>
        <v/>
      </c>
      <c r="AX422" s="515" t="str">
        <f>IFERROR(VLOOKUP(功能_33[[#This Row],[功能代號]],SIT_FT_2021tmp!D:D,1,FALSE),"")</f>
        <v>L9110</v>
      </c>
      <c r="AY422" s="589">
        <v>44547</v>
      </c>
      <c r="AZ422" s="589">
        <v>44547</v>
      </c>
      <c r="BA422" s="515" t="s">
        <v>3074</v>
      </c>
      <c r="BB422" s="266" t="s">
        <v>3010</v>
      </c>
      <c r="BC422" s="595"/>
      <c r="BD422" s="265" t="str">
        <f t="shared" si="83"/>
        <v>9-9</v>
      </c>
      <c r="BE422" s="265" t="str">
        <f t="shared" si="84"/>
        <v/>
      </c>
      <c r="BF422" s="265" t="str">
        <f t="shared" si="85"/>
        <v/>
      </c>
      <c r="BG422" s="265" t="str">
        <f t="shared" si="86"/>
        <v/>
      </c>
    </row>
    <row r="423" spans="3:59" ht="55.2">
      <c r="C423" s="266" t="s">
        <v>72</v>
      </c>
      <c r="D423" s="266" t="s">
        <v>2477</v>
      </c>
      <c r="E423" s="265" t="s">
        <v>1103</v>
      </c>
      <c r="F423" s="266" t="s">
        <v>1104</v>
      </c>
      <c r="G423" s="266" t="s">
        <v>1105</v>
      </c>
      <c r="H423" s="265" t="s">
        <v>110</v>
      </c>
      <c r="I423" s="265" t="s">
        <v>111</v>
      </c>
      <c r="J423" s="272" t="s">
        <v>3239</v>
      </c>
      <c r="K423" s="648" t="s">
        <v>3240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44533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107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2680</v>
      </c>
      <c r="AP423" s="266" t="s">
        <v>2790</v>
      </c>
      <c r="AQ423" s="596" t="s">
        <v>3139</v>
      </c>
      <c r="AR423" s="484" t="str">
        <f t="shared" ref="AR423:AR461" si="103">IF(COUNTA(AF423)=1,LEFT(D423,3),"")</f>
        <v>8-3</v>
      </c>
      <c r="AS423" s="486" t="str">
        <f t="shared" ref="AS423:AS461" si="104">IF(AND(COUNTA(O423)=1,COUNTA(P423)=1,COUNTA(AB423)=1,COUNTA(AE423)=1,COUNTA(AF423)=0),LEFT(D423,3),"")</f>
        <v/>
      </c>
      <c r="AT423" s="488" t="str">
        <f t="shared" ref="AT423:AT461" si="105">IF(AND(COUNTA(O423)=1,COUNTA(P423)=1,COUNTA(AB423)=1,COUNTA(AE423)=0,COUNTA(AF423)=0),LEFT(D423,3),"")</f>
        <v/>
      </c>
      <c r="AU423" s="490" t="str">
        <f t="shared" ref="AU423:AU461" si="106">IF(AND(COUNTA(P423)=0,COUNTA(AB423)=1),LEFT(D423,3),"")</f>
        <v/>
      </c>
      <c r="AV423" s="492" t="str">
        <f t="shared" ref="AV423:AV461" si="107">IF(AND(COUNTA(P423)=1,COUNTA(AB423)=0),LEFT(D423,3),"")</f>
        <v/>
      </c>
      <c r="AW423" s="494" t="str">
        <f t="shared" ref="AW423:AW461" si="108">IF(AND(COUNTA(P423)=0,COUNTA(AB423)=0),LEFT(D423,3),"")</f>
        <v/>
      </c>
      <c r="AX423" s="515" t="str">
        <f>IFERROR(VLOOKUP(功能_33[[#This Row],[功能代號]],SIT_FT_2021tmp!D:D,1,FALSE),"")</f>
        <v/>
      </c>
      <c r="AY423" s="589">
        <f t="shared" ref="AY423" si="109">L423+7</f>
        <v>44582</v>
      </c>
      <c r="AZ423" s="589">
        <v>44580</v>
      </c>
      <c r="BA423" s="515" t="s">
        <v>3248</v>
      </c>
      <c r="BB423" s="266" t="s">
        <v>2453</v>
      </c>
      <c r="BC423" s="596"/>
      <c r="BD423" s="266" t="str">
        <f t="shared" si="83"/>
        <v/>
      </c>
      <c r="BE423" s="266" t="str">
        <f t="shared" si="84"/>
        <v/>
      </c>
      <c r="BF423" s="266" t="str">
        <f t="shared" si="85"/>
        <v>8-3</v>
      </c>
      <c r="BG423" s="266" t="str">
        <f t="shared" si="86"/>
        <v/>
      </c>
    </row>
    <row r="424" spans="3:59" ht="55.2">
      <c r="C424" s="266" t="s">
        <v>72</v>
      </c>
      <c r="D424" s="266" t="s">
        <v>2477</v>
      </c>
      <c r="E424" s="265" t="s">
        <v>1106</v>
      </c>
      <c r="F424" s="266" t="s">
        <v>1107</v>
      </c>
      <c r="G424" s="266" t="s">
        <v>1105</v>
      </c>
      <c r="H424" s="265" t="s">
        <v>110</v>
      </c>
      <c r="I424" s="265" t="s">
        <v>111</v>
      </c>
      <c r="J424" s="272" t="s">
        <v>3239</v>
      </c>
      <c r="K424" s="648" t="s">
        <v>3240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44536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168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3139</v>
      </c>
      <c r="AR424" s="484" t="str">
        <f t="shared" si="103"/>
        <v>8-3</v>
      </c>
      <c r="AS424" s="486" t="str">
        <f t="shared" si="104"/>
        <v/>
      </c>
      <c r="AT424" s="488" t="str">
        <f t="shared" si="105"/>
        <v/>
      </c>
      <c r="AU424" s="490" t="str">
        <f t="shared" si="106"/>
        <v/>
      </c>
      <c r="AV424" s="492" t="str">
        <f t="shared" si="107"/>
        <v/>
      </c>
      <c r="AW424" s="494" t="str">
        <f t="shared" si="108"/>
        <v/>
      </c>
      <c r="AX424" s="515" t="str">
        <f>IFERROR(VLOOKUP(功能_33[[#This Row],[功能代號]],SIT_FT_2021tmp!D:D,1,FALSE),"")</f>
        <v/>
      </c>
      <c r="AY424" s="589">
        <v>44583</v>
      </c>
      <c r="AZ424" s="589">
        <v>44580</v>
      </c>
      <c r="BA424" s="515" t="s">
        <v>3248</v>
      </c>
      <c r="BB424" s="266" t="s">
        <v>2453</v>
      </c>
      <c r="BC424" s="596"/>
      <c r="BD424" s="266" t="str">
        <f t="shared" si="83"/>
        <v/>
      </c>
      <c r="BE424" s="266" t="str">
        <f t="shared" si="84"/>
        <v/>
      </c>
      <c r="BF424" s="266" t="str">
        <f t="shared" si="85"/>
        <v>8-3</v>
      </c>
      <c r="BG424" s="266" t="str">
        <f t="shared" si="86"/>
        <v/>
      </c>
    </row>
    <row r="425" spans="3:59" ht="55.2">
      <c r="C425" s="266" t="s">
        <v>72</v>
      </c>
      <c r="D425" s="266" t="s">
        <v>2477</v>
      </c>
      <c r="E425" s="265" t="s">
        <v>1108</v>
      </c>
      <c r="F425" s="266" t="s">
        <v>1109</v>
      </c>
      <c r="G425" s="266" t="s">
        <v>1105</v>
      </c>
      <c r="H425" s="265" t="s">
        <v>110</v>
      </c>
      <c r="I425" s="265" t="s">
        <v>111</v>
      </c>
      <c r="J425" s="272" t="s">
        <v>3239</v>
      </c>
      <c r="K425" s="648" t="s">
        <v>3240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44533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107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3139</v>
      </c>
      <c r="AR425" s="484" t="str">
        <f t="shared" si="103"/>
        <v>8-3</v>
      </c>
      <c r="AS425" s="486" t="str">
        <f t="shared" si="104"/>
        <v/>
      </c>
      <c r="AT425" s="488" t="str">
        <f t="shared" si="105"/>
        <v/>
      </c>
      <c r="AU425" s="490" t="str">
        <f t="shared" si="106"/>
        <v/>
      </c>
      <c r="AV425" s="492" t="str">
        <f t="shared" si="107"/>
        <v/>
      </c>
      <c r="AW425" s="494" t="str">
        <f t="shared" si="108"/>
        <v/>
      </c>
      <c r="AX425" s="515" t="str">
        <f>IFERROR(VLOOKUP(功能_33[[#This Row],[功能代號]],SIT_FT_2021tmp!D:D,1,FALSE),"")</f>
        <v/>
      </c>
      <c r="AY425" s="589">
        <v>44583</v>
      </c>
      <c r="AZ425" s="589">
        <v>44583</v>
      </c>
      <c r="BA425" s="515" t="s">
        <v>3248</v>
      </c>
      <c r="BB425" s="266" t="s">
        <v>2453</v>
      </c>
      <c r="BC425" s="596"/>
      <c r="BD425" s="266" t="str">
        <f t="shared" si="83"/>
        <v/>
      </c>
      <c r="BE425" s="266" t="str">
        <f t="shared" si="84"/>
        <v/>
      </c>
      <c r="BF425" s="266" t="str">
        <f t="shared" si="85"/>
        <v>8-3</v>
      </c>
      <c r="BG425" s="266" t="str">
        <f t="shared" si="86"/>
        <v/>
      </c>
    </row>
    <row r="426" spans="3:59" ht="55.2">
      <c r="C426" s="266" t="s">
        <v>72</v>
      </c>
      <c r="D426" s="266" t="s">
        <v>2477</v>
      </c>
      <c r="E426" s="265" t="s">
        <v>1110</v>
      </c>
      <c r="F426" s="266" t="s">
        <v>1111</v>
      </c>
      <c r="G426" s="266" t="s">
        <v>1105</v>
      </c>
      <c r="H426" s="265" t="s">
        <v>110</v>
      </c>
      <c r="I426" s="265" t="s">
        <v>111</v>
      </c>
      <c r="J426" s="272" t="s">
        <v>3239</v>
      </c>
      <c r="K426" s="648" t="s">
        <v>3240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3139</v>
      </c>
      <c r="AR426" s="484" t="str">
        <f t="shared" si="103"/>
        <v>8-3</v>
      </c>
      <c r="AS426" s="486" t="str">
        <f t="shared" si="104"/>
        <v/>
      </c>
      <c r="AT426" s="488" t="str">
        <f t="shared" si="105"/>
        <v/>
      </c>
      <c r="AU426" s="490" t="str">
        <f t="shared" si="106"/>
        <v/>
      </c>
      <c r="AV426" s="492" t="str">
        <f t="shared" si="107"/>
        <v/>
      </c>
      <c r="AW426" s="494" t="str">
        <f t="shared" si="108"/>
        <v/>
      </c>
      <c r="AX426" s="515" t="str">
        <f>IFERROR(VLOOKUP(功能_33[[#This Row],[功能代號]],SIT_FT_2021tmp!D:D,1,FALSE),"")</f>
        <v/>
      </c>
      <c r="AY426" s="589">
        <v>44583</v>
      </c>
      <c r="AZ426" s="589">
        <v>44583</v>
      </c>
      <c r="BA426" s="515" t="s">
        <v>3248</v>
      </c>
      <c r="BB426" s="266" t="s">
        <v>2453</v>
      </c>
      <c r="BC426" s="596"/>
      <c r="BD426" s="266" t="str">
        <f t="shared" si="83"/>
        <v/>
      </c>
      <c r="BE426" s="266" t="str">
        <f t="shared" si="84"/>
        <v/>
      </c>
      <c r="BF426" s="266" t="str">
        <f t="shared" si="85"/>
        <v>8-3</v>
      </c>
      <c r="BG426" s="266" t="str">
        <f t="shared" si="86"/>
        <v/>
      </c>
    </row>
    <row r="427" spans="3:59" ht="55.2">
      <c r="C427" s="266" t="s">
        <v>72</v>
      </c>
      <c r="D427" s="266" t="s">
        <v>2477</v>
      </c>
      <c r="E427" s="265" t="s">
        <v>1112</v>
      </c>
      <c r="F427" s="266" t="s">
        <v>1113</v>
      </c>
      <c r="G427" s="266" t="s">
        <v>1105</v>
      </c>
      <c r="H427" s="265" t="s">
        <v>110</v>
      </c>
      <c r="I427" s="265" t="s">
        <v>111</v>
      </c>
      <c r="J427" s="272" t="s">
        <v>3239</v>
      </c>
      <c r="K427" s="648" t="s">
        <v>3240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3139</v>
      </c>
      <c r="AR427" s="484" t="str">
        <f t="shared" si="103"/>
        <v>8-3</v>
      </c>
      <c r="AS427" s="486" t="str">
        <f t="shared" si="104"/>
        <v/>
      </c>
      <c r="AT427" s="488" t="str">
        <f t="shared" si="105"/>
        <v/>
      </c>
      <c r="AU427" s="490" t="str">
        <f t="shared" si="106"/>
        <v/>
      </c>
      <c r="AV427" s="492" t="str">
        <f t="shared" si="107"/>
        <v/>
      </c>
      <c r="AW427" s="494" t="str">
        <f t="shared" si="108"/>
        <v/>
      </c>
      <c r="AX427" s="515" t="str">
        <f>IFERROR(VLOOKUP(功能_33[[#This Row],[功能代號]],SIT_FT_2021tmp!D:D,1,FALSE),"")</f>
        <v/>
      </c>
      <c r="AY427" s="589">
        <v>44583</v>
      </c>
      <c r="AZ427" s="589">
        <v>44583</v>
      </c>
      <c r="BA427" s="515" t="s">
        <v>3248</v>
      </c>
      <c r="BB427" s="266" t="s">
        <v>2453</v>
      </c>
      <c r="BC427" s="596"/>
      <c r="BD427" s="266" t="str">
        <f t="shared" si="83"/>
        <v/>
      </c>
      <c r="BE427" s="266" t="str">
        <f t="shared" si="84"/>
        <v/>
      </c>
      <c r="BF427" s="266" t="str">
        <f t="shared" si="85"/>
        <v>8-3</v>
      </c>
      <c r="BG427" s="266" t="str">
        <f t="shared" si="86"/>
        <v/>
      </c>
    </row>
    <row r="428" spans="3:59" ht="55.2">
      <c r="C428" s="266" t="s">
        <v>72</v>
      </c>
      <c r="D428" s="266" t="s">
        <v>2477</v>
      </c>
      <c r="E428" s="265" t="s">
        <v>1114</v>
      </c>
      <c r="F428" s="266" t="s">
        <v>1115</v>
      </c>
      <c r="G428" s="266" t="s">
        <v>1105</v>
      </c>
      <c r="H428" s="265" t="s">
        <v>110</v>
      </c>
      <c r="I428" s="265" t="s">
        <v>111</v>
      </c>
      <c r="J428" s="272" t="s">
        <v>3239</v>
      </c>
      <c r="K428" s="648" t="s">
        <v>3240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3139</v>
      </c>
      <c r="AR428" s="484" t="str">
        <f t="shared" si="103"/>
        <v>8-3</v>
      </c>
      <c r="AS428" s="486" t="str">
        <f t="shared" si="104"/>
        <v/>
      </c>
      <c r="AT428" s="488" t="str">
        <f t="shared" si="105"/>
        <v/>
      </c>
      <c r="AU428" s="490" t="str">
        <f t="shared" si="106"/>
        <v/>
      </c>
      <c r="AV428" s="492" t="str">
        <f t="shared" si="107"/>
        <v/>
      </c>
      <c r="AW428" s="494" t="str">
        <f t="shared" si="108"/>
        <v/>
      </c>
      <c r="AX428" s="515" t="str">
        <f>IFERROR(VLOOKUP(功能_33[[#This Row],[功能代號]],SIT_FT_2021tmp!D:D,1,FALSE),"")</f>
        <v/>
      </c>
      <c r="AY428" s="589">
        <v>44583</v>
      </c>
      <c r="AZ428" s="589">
        <v>44583</v>
      </c>
      <c r="BA428" s="515" t="s">
        <v>3248</v>
      </c>
      <c r="BB428" s="266" t="s">
        <v>2453</v>
      </c>
      <c r="BC428" s="596"/>
      <c r="BD428" s="266" t="str">
        <f t="shared" si="83"/>
        <v/>
      </c>
      <c r="BE428" s="266" t="str">
        <f t="shared" si="84"/>
        <v/>
      </c>
      <c r="BF428" s="266" t="str">
        <f t="shared" si="85"/>
        <v>8-3</v>
      </c>
      <c r="BG428" s="266" t="str">
        <f t="shared" si="86"/>
        <v/>
      </c>
    </row>
    <row r="429" spans="3:59" ht="55.2">
      <c r="C429" s="266" t="s">
        <v>72</v>
      </c>
      <c r="D429" s="266" t="s">
        <v>2477</v>
      </c>
      <c r="E429" s="265" t="s">
        <v>1116</v>
      </c>
      <c r="F429" s="266" t="s">
        <v>1117</v>
      </c>
      <c r="G429" s="266" t="s">
        <v>1105</v>
      </c>
      <c r="H429" s="265" t="s">
        <v>110</v>
      </c>
      <c r="I429" s="265" t="s">
        <v>111</v>
      </c>
      <c r="J429" s="272" t="s">
        <v>3239</v>
      </c>
      <c r="K429" s="648" t="s">
        <v>3240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3139</v>
      </c>
      <c r="AR429" s="484" t="str">
        <f t="shared" si="103"/>
        <v>8-3</v>
      </c>
      <c r="AS429" s="486" t="str">
        <f t="shared" si="104"/>
        <v/>
      </c>
      <c r="AT429" s="488" t="str">
        <f t="shared" si="105"/>
        <v/>
      </c>
      <c r="AU429" s="490" t="str">
        <f t="shared" si="106"/>
        <v/>
      </c>
      <c r="AV429" s="492" t="str">
        <f t="shared" si="107"/>
        <v/>
      </c>
      <c r="AW429" s="494" t="str">
        <f t="shared" si="108"/>
        <v/>
      </c>
      <c r="AX429" s="515" t="str">
        <f>IFERROR(VLOOKUP(功能_33[[#This Row],[功能代號]],SIT_FT_2021tmp!D:D,1,FALSE),"")</f>
        <v/>
      </c>
      <c r="AY429" s="589">
        <v>44583</v>
      </c>
      <c r="AZ429" s="589">
        <v>44583</v>
      </c>
      <c r="BA429" s="515" t="s">
        <v>3248</v>
      </c>
      <c r="BB429" s="266" t="s">
        <v>2453</v>
      </c>
      <c r="BC429" s="596"/>
      <c r="BD429" s="266" t="str">
        <f t="shared" si="83"/>
        <v/>
      </c>
      <c r="BE429" s="266" t="str">
        <f t="shared" si="84"/>
        <v/>
      </c>
      <c r="BF429" s="266" t="str">
        <f t="shared" si="85"/>
        <v>8-3</v>
      </c>
      <c r="BG429" s="266" t="str">
        <f t="shared" si="86"/>
        <v/>
      </c>
    </row>
    <row r="430" spans="3:59" ht="55.2">
      <c r="C430" s="266" t="s">
        <v>72</v>
      </c>
      <c r="D430" s="266" t="s">
        <v>2477</v>
      </c>
      <c r="E430" s="265" t="s">
        <v>1118</v>
      </c>
      <c r="F430" s="266" t="s">
        <v>1119</v>
      </c>
      <c r="G430" s="266" t="s">
        <v>1105</v>
      </c>
      <c r="H430" s="265" t="s">
        <v>110</v>
      </c>
      <c r="I430" s="265" t="s">
        <v>111</v>
      </c>
      <c r="J430" s="272" t="s">
        <v>3239</v>
      </c>
      <c r="K430" s="648" t="s">
        <v>3240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44536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168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3139</v>
      </c>
      <c r="AR430" s="484" t="str">
        <f t="shared" si="103"/>
        <v>8-3</v>
      </c>
      <c r="AS430" s="486" t="str">
        <f t="shared" si="104"/>
        <v/>
      </c>
      <c r="AT430" s="488" t="str">
        <f t="shared" si="105"/>
        <v/>
      </c>
      <c r="AU430" s="490" t="str">
        <f t="shared" si="106"/>
        <v/>
      </c>
      <c r="AV430" s="492" t="str">
        <f t="shared" si="107"/>
        <v/>
      </c>
      <c r="AW430" s="494" t="str">
        <f t="shared" si="108"/>
        <v/>
      </c>
      <c r="AX430" s="515" t="str">
        <f>IFERROR(VLOOKUP(功能_33[[#This Row],[功能代號]],SIT_FT_2021tmp!D:D,1,FALSE),"")</f>
        <v/>
      </c>
      <c r="AY430" s="589">
        <v>44583</v>
      </c>
      <c r="AZ430" s="589">
        <v>44585</v>
      </c>
      <c r="BA430" s="515" t="s">
        <v>3248</v>
      </c>
      <c r="BB430" s="266" t="s">
        <v>2453</v>
      </c>
      <c r="BC430" s="596"/>
      <c r="BD430" s="266" t="str">
        <f t="shared" si="83"/>
        <v/>
      </c>
      <c r="BE430" s="266" t="str">
        <f t="shared" si="84"/>
        <v/>
      </c>
      <c r="BF430" s="266" t="str">
        <f t="shared" si="85"/>
        <v>8-3</v>
      </c>
      <c r="BG430" s="266" t="str">
        <f t="shared" si="86"/>
        <v/>
      </c>
    </row>
    <row r="431" spans="3:59" ht="55.2">
      <c r="C431" s="266" t="s">
        <v>72</v>
      </c>
      <c r="D431" s="266" t="s">
        <v>2477</v>
      </c>
      <c r="E431" s="265" t="s">
        <v>1120</v>
      </c>
      <c r="F431" s="266" t="s">
        <v>1121</v>
      </c>
      <c r="G431" s="266" t="s">
        <v>1105</v>
      </c>
      <c r="H431" s="265" t="s">
        <v>110</v>
      </c>
      <c r="I431" s="265" t="s">
        <v>111</v>
      </c>
      <c r="J431" s="272" t="s">
        <v>3239</v>
      </c>
      <c r="K431" s="648" t="s">
        <v>3240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3139</v>
      </c>
      <c r="AR431" s="484" t="str">
        <f t="shared" si="103"/>
        <v>8-3</v>
      </c>
      <c r="AS431" s="486" t="str">
        <f t="shared" si="104"/>
        <v/>
      </c>
      <c r="AT431" s="488" t="str">
        <f t="shared" si="105"/>
        <v/>
      </c>
      <c r="AU431" s="490" t="str">
        <f t="shared" si="106"/>
        <v/>
      </c>
      <c r="AV431" s="492" t="str">
        <f t="shared" si="107"/>
        <v/>
      </c>
      <c r="AW431" s="494" t="str">
        <f t="shared" si="108"/>
        <v/>
      </c>
      <c r="AX431" s="515" t="str">
        <f>IFERROR(VLOOKUP(功能_33[[#This Row],[功能代號]],SIT_FT_2021tmp!D:D,1,FALSE),"")</f>
        <v/>
      </c>
      <c r="AY431" s="589">
        <v>44583</v>
      </c>
      <c r="AZ431" s="589">
        <v>44585</v>
      </c>
      <c r="BA431" s="515" t="s">
        <v>3248</v>
      </c>
      <c r="BB431" s="266" t="s">
        <v>2453</v>
      </c>
      <c r="BC431" s="596"/>
      <c r="BD431" s="266" t="str">
        <f t="shared" si="83"/>
        <v/>
      </c>
      <c r="BE431" s="266" t="str">
        <f t="shared" si="84"/>
        <v/>
      </c>
      <c r="BF431" s="266" t="str">
        <f t="shared" si="85"/>
        <v>8-3</v>
      </c>
      <c r="BG431" s="266" t="str">
        <f t="shared" si="86"/>
        <v/>
      </c>
    </row>
    <row r="432" spans="3:59" ht="55.2">
      <c r="C432" s="266" t="s">
        <v>72</v>
      </c>
      <c r="D432" s="266" t="s">
        <v>2477</v>
      </c>
      <c r="E432" s="265" t="s">
        <v>1122</v>
      </c>
      <c r="F432" s="266" t="s">
        <v>1123</v>
      </c>
      <c r="G432" s="266" t="s">
        <v>1105</v>
      </c>
      <c r="H432" s="265" t="s">
        <v>110</v>
      </c>
      <c r="I432" s="265" t="s">
        <v>111</v>
      </c>
      <c r="J432" s="272" t="s">
        <v>3239</v>
      </c>
      <c r="K432" s="648" t="s">
        <v>3240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44533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107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3139</v>
      </c>
      <c r="AR432" s="484" t="str">
        <f t="shared" si="103"/>
        <v>8-3</v>
      </c>
      <c r="AS432" s="486" t="str">
        <f t="shared" si="104"/>
        <v/>
      </c>
      <c r="AT432" s="488" t="str">
        <f t="shared" si="105"/>
        <v/>
      </c>
      <c r="AU432" s="490" t="str">
        <f t="shared" si="106"/>
        <v/>
      </c>
      <c r="AV432" s="492" t="str">
        <f t="shared" si="107"/>
        <v/>
      </c>
      <c r="AW432" s="494" t="str">
        <f t="shared" si="108"/>
        <v/>
      </c>
      <c r="AX432" s="515" t="str">
        <f>IFERROR(VLOOKUP(功能_33[[#This Row],[功能代號]],SIT_FT_2021tmp!D:D,1,FALSE),"")</f>
        <v/>
      </c>
      <c r="AY432" s="589">
        <v>44583</v>
      </c>
      <c r="AZ432" s="589">
        <v>44585</v>
      </c>
      <c r="BA432" s="515" t="s">
        <v>3248</v>
      </c>
      <c r="BB432" s="266" t="s">
        <v>2453</v>
      </c>
      <c r="BC432" s="596"/>
      <c r="BD432" s="266" t="str">
        <f t="shared" si="83"/>
        <v/>
      </c>
      <c r="BE432" s="266" t="str">
        <f t="shared" si="84"/>
        <v/>
      </c>
      <c r="BF432" s="266" t="str">
        <f t="shared" si="85"/>
        <v>8-3</v>
      </c>
      <c r="BG432" s="266" t="str">
        <f t="shared" si="86"/>
        <v/>
      </c>
    </row>
    <row r="433" spans="3:59" ht="55.2">
      <c r="C433" s="266" t="s">
        <v>72</v>
      </c>
      <c r="D433" s="266" t="s">
        <v>2477</v>
      </c>
      <c r="E433" s="265" t="s">
        <v>1124</v>
      </c>
      <c r="F433" s="266" t="s">
        <v>1125</v>
      </c>
      <c r="G433" s="266" t="s">
        <v>1105</v>
      </c>
      <c r="H433" s="265" t="s">
        <v>110</v>
      </c>
      <c r="I433" s="265" t="s">
        <v>111</v>
      </c>
      <c r="J433" s="272" t="s">
        <v>3239</v>
      </c>
      <c r="K433" s="648" t="s">
        <v>3240</v>
      </c>
      <c r="L433" s="273">
        <v>44575</v>
      </c>
      <c r="M433" s="273">
        <v>44575</v>
      </c>
      <c r="N433" s="273">
        <v>44515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3139</v>
      </c>
      <c r="AR433" s="484" t="str">
        <f t="shared" si="103"/>
        <v>8-3</v>
      </c>
      <c r="AS433" s="486" t="str">
        <f t="shared" si="104"/>
        <v/>
      </c>
      <c r="AT433" s="488" t="str">
        <f t="shared" si="105"/>
        <v/>
      </c>
      <c r="AU433" s="490" t="str">
        <f t="shared" si="106"/>
        <v/>
      </c>
      <c r="AV433" s="492" t="str">
        <f t="shared" si="107"/>
        <v/>
      </c>
      <c r="AW433" s="494" t="str">
        <f t="shared" si="108"/>
        <v/>
      </c>
      <c r="AX433" s="515" t="str">
        <f>IFERROR(VLOOKUP(功能_33[[#This Row],[功能代號]],SIT_FT_2021tmp!D:D,1,FALSE),"")</f>
        <v/>
      </c>
      <c r="AY433" s="589">
        <v>44583</v>
      </c>
      <c r="AZ433" s="589">
        <v>44585</v>
      </c>
      <c r="BA433" s="515" t="s">
        <v>3248</v>
      </c>
      <c r="BB433" s="266" t="s">
        <v>2453</v>
      </c>
      <c r="BC433" s="596"/>
      <c r="BD433" s="266" t="str">
        <f t="shared" si="83"/>
        <v/>
      </c>
      <c r="BE433" s="266" t="str">
        <f t="shared" si="84"/>
        <v/>
      </c>
      <c r="BF433" s="266" t="str">
        <f t="shared" si="85"/>
        <v>8-3</v>
      </c>
      <c r="BG433" s="266" t="str">
        <f t="shared" si="86"/>
        <v/>
      </c>
    </row>
    <row r="434" spans="3:59" ht="55.2">
      <c r="C434" s="266" t="s">
        <v>72</v>
      </c>
      <c r="D434" s="266" t="s">
        <v>2477</v>
      </c>
      <c r="E434" s="265" t="s">
        <v>1126</v>
      </c>
      <c r="F434" s="266" t="s">
        <v>1127</v>
      </c>
      <c r="G434" s="266" t="s">
        <v>1105</v>
      </c>
      <c r="H434" s="265" t="s">
        <v>110</v>
      </c>
      <c r="I434" s="265" t="s">
        <v>111</v>
      </c>
      <c r="J434" s="272" t="s">
        <v>3239</v>
      </c>
      <c r="K434" s="648" t="s">
        <v>3240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3139</v>
      </c>
      <c r="AR434" s="484" t="str">
        <f t="shared" si="103"/>
        <v>8-3</v>
      </c>
      <c r="AS434" s="486" t="str">
        <f t="shared" si="104"/>
        <v/>
      </c>
      <c r="AT434" s="488" t="str">
        <f t="shared" si="105"/>
        <v/>
      </c>
      <c r="AU434" s="490" t="str">
        <f t="shared" si="106"/>
        <v/>
      </c>
      <c r="AV434" s="492" t="str">
        <f t="shared" si="107"/>
        <v/>
      </c>
      <c r="AW434" s="494" t="str">
        <f t="shared" si="108"/>
        <v/>
      </c>
      <c r="AX434" s="515" t="str">
        <f>IFERROR(VLOOKUP(功能_33[[#This Row],[功能代號]],SIT_FT_2021tmp!D:D,1,FALSE),"")</f>
        <v/>
      </c>
      <c r="AY434" s="589">
        <v>44589</v>
      </c>
      <c r="AZ434" s="589">
        <v>44585</v>
      </c>
      <c r="BA434" s="515" t="s">
        <v>3248</v>
      </c>
      <c r="BB434" s="266" t="s">
        <v>2453</v>
      </c>
      <c r="BC434" s="596"/>
      <c r="BD434" s="266" t="str">
        <f t="shared" si="83"/>
        <v/>
      </c>
      <c r="BE434" s="266" t="str">
        <f t="shared" si="84"/>
        <v/>
      </c>
      <c r="BF434" s="266" t="str">
        <f t="shared" si="85"/>
        <v>8-3</v>
      </c>
      <c r="BG434" s="266" t="str">
        <f t="shared" si="86"/>
        <v/>
      </c>
    </row>
    <row r="435" spans="3:59" ht="55.2">
      <c r="C435" s="266" t="s">
        <v>72</v>
      </c>
      <c r="D435" s="266" t="s">
        <v>2477</v>
      </c>
      <c r="E435" s="265" t="s">
        <v>1128</v>
      </c>
      <c r="F435" s="266" t="s">
        <v>1129</v>
      </c>
      <c r="G435" s="266" t="s">
        <v>1105</v>
      </c>
      <c r="H435" s="265" t="s">
        <v>110</v>
      </c>
      <c r="I435" s="265" t="s">
        <v>111</v>
      </c>
      <c r="J435" s="272" t="s">
        <v>3239</v>
      </c>
      <c r="K435" s="648" t="s">
        <v>3240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3139</v>
      </c>
      <c r="AR435" s="484" t="str">
        <f t="shared" si="103"/>
        <v>8-3</v>
      </c>
      <c r="AS435" s="486" t="str">
        <f t="shared" si="104"/>
        <v/>
      </c>
      <c r="AT435" s="488" t="str">
        <f t="shared" si="105"/>
        <v/>
      </c>
      <c r="AU435" s="490" t="str">
        <f t="shared" si="106"/>
        <v/>
      </c>
      <c r="AV435" s="492" t="str">
        <f t="shared" si="107"/>
        <v/>
      </c>
      <c r="AW435" s="494" t="str">
        <f t="shared" si="108"/>
        <v/>
      </c>
      <c r="AX435" s="515" t="str">
        <f>IFERROR(VLOOKUP(功能_33[[#This Row],[功能代號]],SIT_FT_2021tmp!D:D,1,FALSE),"")</f>
        <v/>
      </c>
      <c r="AY435" s="589">
        <v>44589</v>
      </c>
      <c r="AZ435" s="589">
        <v>44585</v>
      </c>
      <c r="BA435" s="515" t="s">
        <v>3248</v>
      </c>
      <c r="BB435" s="266" t="s">
        <v>2453</v>
      </c>
      <c r="BC435" s="596"/>
      <c r="BD435" s="266" t="str">
        <f t="shared" si="83"/>
        <v/>
      </c>
      <c r="BE435" s="266" t="str">
        <f t="shared" si="84"/>
        <v/>
      </c>
      <c r="BF435" s="266" t="str">
        <f t="shared" si="85"/>
        <v>8-3</v>
      </c>
      <c r="BG435" s="266" t="str">
        <f t="shared" si="86"/>
        <v/>
      </c>
    </row>
    <row r="436" spans="3:59" ht="55.2">
      <c r="C436" s="266" t="s">
        <v>72</v>
      </c>
      <c r="D436" s="266" t="s">
        <v>2477</v>
      </c>
      <c r="E436" s="265" t="s">
        <v>1130</v>
      </c>
      <c r="F436" s="266" t="s">
        <v>1131</v>
      </c>
      <c r="G436" s="266" t="s">
        <v>1105</v>
      </c>
      <c r="H436" s="265" t="s">
        <v>110</v>
      </c>
      <c r="I436" s="265" t="s">
        <v>111</v>
      </c>
      <c r="J436" s="272" t="s">
        <v>3239</v>
      </c>
      <c r="K436" s="648" t="s">
        <v>3240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3139</v>
      </c>
      <c r="AR436" s="484" t="str">
        <f t="shared" si="103"/>
        <v>8-3</v>
      </c>
      <c r="AS436" s="486" t="str">
        <f t="shared" si="104"/>
        <v/>
      </c>
      <c r="AT436" s="488" t="str">
        <f t="shared" si="105"/>
        <v/>
      </c>
      <c r="AU436" s="490" t="str">
        <f t="shared" si="106"/>
        <v/>
      </c>
      <c r="AV436" s="492" t="str">
        <f t="shared" si="107"/>
        <v/>
      </c>
      <c r="AW436" s="494" t="str">
        <f t="shared" si="108"/>
        <v/>
      </c>
      <c r="AX436" s="515" t="str">
        <f>IFERROR(VLOOKUP(功能_33[[#This Row],[功能代號]],SIT_FT_2021tmp!D:D,1,FALSE),"")</f>
        <v/>
      </c>
      <c r="AY436" s="589">
        <v>44589</v>
      </c>
      <c r="AZ436" s="589">
        <v>44585</v>
      </c>
      <c r="BA436" s="515" t="s">
        <v>3248</v>
      </c>
      <c r="BB436" s="266" t="s">
        <v>2453</v>
      </c>
      <c r="BC436" s="596"/>
      <c r="BD436" s="266" t="str">
        <f t="shared" si="83"/>
        <v/>
      </c>
      <c r="BE436" s="266" t="str">
        <f t="shared" si="84"/>
        <v/>
      </c>
      <c r="BF436" s="266" t="str">
        <f t="shared" si="85"/>
        <v>8-3</v>
      </c>
      <c r="BG436" s="266" t="str">
        <f t="shared" si="86"/>
        <v/>
      </c>
    </row>
    <row r="437" spans="3:59" ht="55.2">
      <c r="C437" s="266" t="s">
        <v>72</v>
      </c>
      <c r="D437" s="266" t="s">
        <v>2477</v>
      </c>
      <c r="E437" s="265" t="s">
        <v>1132</v>
      </c>
      <c r="F437" s="266" t="s">
        <v>1133</v>
      </c>
      <c r="G437" s="266" t="s">
        <v>1105</v>
      </c>
      <c r="H437" s="265" t="s">
        <v>110</v>
      </c>
      <c r="I437" s="265" t="s">
        <v>111</v>
      </c>
      <c r="J437" s="272" t="s">
        <v>3239</v>
      </c>
      <c r="K437" s="648" t="s">
        <v>3240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3139</v>
      </c>
      <c r="AR437" s="484" t="str">
        <f t="shared" si="103"/>
        <v>8-3</v>
      </c>
      <c r="AS437" s="486" t="str">
        <f t="shared" si="104"/>
        <v/>
      </c>
      <c r="AT437" s="488" t="str">
        <f t="shared" si="105"/>
        <v/>
      </c>
      <c r="AU437" s="490" t="str">
        <f t="shared" si="106"/>
        <v/>
      </c>
      <c r="AV437" s="492" t="str">
        <f t="shared" si="107"/>
        <v/>
      </c>
      <c r="AW437" s="494" t="str">
        <f t="shared" si="108"/>
        <v/>
      </c>
      <c r="AX437" s="515" t="str">
        <f>IFERROR(VLOOKUP(功能_33[[#This Row],[功能代號]],SIT_FT_2021tmp!D:D,1,FALSE),"")</f>
        <v/>
      </c>
      <c r="AY437" s="589">
        <v>44589</v>
      </c>
      <c r="AZ437" s="589">
        <v>44585</v>
      </c>
      <c r="BA437" s="515" t="s">
        <v>3248</v>
      </c>
      <c r="BB437" s="266" t="s">
        <v>2453</v>
      </c>
      <c r="BC437" s="596"/>
      <c r="BD437" s="266" t="str">
        <f t="shared" si="83"/>
        <v/>
      </c>
      <c r="BE437" s="266" t="str">
        <f t="shared" si="84"/>
        <v/>
      </c>
      <c r="BF437" s="266" t="str">
        <f t="shared" si="85"/>
        <v>8-3</v>
      </c>
      <c r="BG437" s="266" t="str">
        <f t="shared" si="86"/>
        <v/>
      </c>
    </row>
    <row r="438" spans="3:59" ht="55.2">
      <c r="C438" s="266" t="s">
        <v>72</v>
      </c>
      <c r="D438" s="266" t="s">
        <v>2477</v>
      </c>
      <c r="E438" s="265" t="s">
        <v>1134</v>
      </c>
      <c r="F438" s="266" t="s">
        <v>1135</v>
      </c>
      <c r="G438" s="266" t="s">
        <v>1105</v>
      </c>
      <c r="H438" s="265" t="s">
        <v>110</v>
      </c>
      <c r="I438" s="265" t="s">
        <v>111</v>
      </c>
      <c r="J438" s="272" t="s">
        <v>3239</v>
      </c>
      <c r="K438" s="648" t="s">
        <v>3240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3139</v>
      </c>
      <c r="AR438" s="484" t="str">
        <f t="shared" si="103"/>
        <v>8-3</v>
      </c>
      <c r="AS438" s="486" t="str">
        <f t="shared" si="104"/>
        <v/>
      </c>
      <c r="AT438" s="488" t="str">
        <f t="shared" si="105"/>
        <v/>
      </c>
      <c r="AU438" s="490" t="str">
        <f t="shared" si="106"/>
        <v/>
      </c>
      <c r="AV438" s="492" t="str">
        <f t="shared" si="107"/>
        <v/>
      </c>
      <c r="AW438" s="494" t="str">
        <f t="shared" si="108"/>
        <v/>
      </c>
      <c r="AX438" s="515" t="str">
        <f>IFERROR(VLOOKUP(功能_33[[#This Row],[功能代號]],SIT_FT_2021tmp!D:D,1,FALSE),"")</f>
        <v/>
      </c>
      <c r="AY438" s="589">
        <v>44589</v>
      </c>
      <c r="AZ438" s="589">
        <v>44585</v>
      </c>
      <c r="BA438" s="515" t="s">
        <v>3248</v>
      </c>
      <c r="BB438" s="266" t="s">
        <v>2453</v>
      </c>
      <c r="BC438" s="596"/>
      <c r="BD438" s="266" t="str">
        <f t="shared" si="83"/>
        <v/>
      </c>
      <c r="BE438" s="266" t="str">
        <f t="shared" si="84"/>
        <v/>
      </c>
      <c r="BF438" s="266" t="str">
        <f t="shared" si="85"/>
        <v>8-3</v>
      </c>
      <c r="BG438" s="266" t="str">
        <f t="shared" si="86"/>
        <v/>
      </c>
    </row>
    <row r="439" spans="3:59" ht="55.2">
      <c r="C439" s="266" t="s">
        <v>72</v>
      </c>
      <c r="D439" s="266" t="s">
        <v>2477</v>
      </c>
      <c r="E439" s="265" t="s">
        <v>1136</v>
      </c>
      <c r="F439" s="266" t="s">
        <v>1137</v>
      </c>
      <c r="G439" s="266" t="s">
        <v>1105</v>
      </c>
      <c r="H439" s="265" t="s">
        <v>110</v>
      </c>
      <c r="I439" s="265" t="s">
        <v>111</v>
      </c>
      <c r="J439" s="272" t="s">
        <v>3239</v>
      </c>
      <c r="K439" s="648" t="s">
        <v>3240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3139</v>
      </c>
      <c r="AR439" s="484" t="str">
        <f t="shared" si="103"/>
        <v>8-3</v>
      </c>
      <c r="AS439" s="486" t="str">
        <f t="shared" si="104"/>
        <v/>
      </c>
      <c r="AT439" s="488" t="str">
        <f t="shared" si="105"/>
        <v/>
      </c>
      <c r="AU439" s="490" t="str">
        <f t="shared" si="106"/>
        <v/>
      </c>
      <c r="AV439" s="492" t="str">
        <f t="shared" si="107"/>
        <v/>
      </c>
      <c r="AW439" s="494" t="str">
        <f t="shared" si="108"/>
        <v/>
      </c>
      <c r="AX439" s="515" t="str">
        <f>IFERROR(VLOOKUP(功能_33[[#This Row],[功能代號]],SIT_FT_2021tmp!D:D,1,FALSE),"")</f>
        <v/>
      </c>
      <c r="AY439" s="589">
        <v>44589</v>
      </c>
      <c r="AZ439" s="589">
        <v>44585</v>
      </c>
      <c r="BA439" s="515" t="s">
        <v>3248</v>
      </c>
      <c r="BB439" s="266" t="s">
        <v>2453</v>
      </c>
      <c r="BC439" s="596"/>
      <c r="BD439" s="266" t="str">
        <f t="shared" si="83"/>
        <v/>
      </c>
      <c r="BE439" s="266" t="str">
        <f t="shared" si="84"/>
        <v/>
      </c>
      <c r="BF439" s="266" t="str">
        <f t="shared" si="85"/>
        <v>8-3</v>
      </c>
      <c r="BG439" s="266" t="str">
        <f t="shared" si="86"/>
        <v/>
      </c>
    </row>
    <row r="440" spans="3:59" ht="55.2">
      <c r="C440" s="266" t="s">
        <v>72</v>
      </c>
      <c r="D440" s="266" t="s">
        <v>2477</v>
      </c>
      <c r="E440" s="265" t="s">
        <v>1138</v>
      </c>
      <c r="F440" s="266" t="s">
        <v>1139</v>
      </c>
      <c r="G440" s="266" t="s">
        <v>1105</v>
      </c>
      <c r="H440" s="265" t="s">
        <v>110</v>
      </c>
      <c r="I440" s="265" t="s">
        <v>111</v>
      </c>
      <c r="J440" s="272" t="s">
        <v>3239</v>
      </c>
      <c r="K440" s="648" t="s">
        <v>3240</v>
      </c>
      <c r="L440" s="273">
        <v>44575</v>
      </c>
      <c r="M440" s="273">
        <v>44575</v>
      </c>
      <c r="N440" s="273">
        <v>44516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3139</v>
      </c>
      <c r="AR440" s="484" t="str">
        <f t="shared" si="103"/>
        <v>8-3</v>
      </c>
      <c r="AS440" s="486" t="str">
        <f t="shared" si="104"/>
        <v/>
      </c>
      <c r="AT440" s="488" t="str">
        <f t="shared" si="105"/>
        <v/>
      </c>
      <c r="AU440" s="490" t="str">
        <f t="shared" si="106"/>
        <v/>
      </c>
      <c r="AV440" s="492" t="str">
        <f t="shared" si="107"/>
        <v/>
      </c>
      <c r="AW440" s="494" t="str">
        <f t="shared" si="108"/>
        <v/>
      </c>
      <c r="AX440" s="515" t="str">
        <f>IFERROR(VLOOKUP(功能_33[[#This Row],[功能代號]],SIT_FT_2021tmp!D:D,1,FALSE),"")</f>
        <v/>
      </c>
      <c r="AY440" s="589">
        <v>44589</v>
      </c>
      <c r="AZ440" s="589">
        <v>44585</v>
      </c>
      <c r="BA440" s="515" t="s">
        <v>3248</v>
      </c>
      <c r="BB440" s="266" t="s">
        <v>2453</v>
      </c>
      <c r="BC440" s="596"/>
      <c r="BD440" s="266" t="str">
        <f t="shared" si="83"/>
        <v/>
      </c>
      <c r="BE440" s="266" t="str">
        <f t="shared" si="84"/>
        <v/>
      </c>
      <c r="BF440" s="266" t="str">
        <f t="shared" si="85"/>
        <v>8-3</v>
      </c>
      <c r="BG440" s="266" t="str">
        <f t="shared" si="86"/>
        <v/>
      </c>
    </row>
    <row r="441" spans="3:59" ht="55.2">
      <c r="C441" s="266" t="s">
        <v>72</v>
      </c>
      <c r="D441" s="266" t="s">
        <v>2477</v>
      </c>
      <c r="E441" s="265" t="s">
        <v>1140</v>
      </c>
      <c r="F441" s="266" t="s">
        <v>1141</v>
      </c>
      <c r="G441" s="266" t="s">
        <v>1105</v>
      </c>
      <c r="H441" s="265" t="s">
        <v>110</v>
      </c>
      <c r="I441" s="265" t="s">
        <v>111</v>
      </c>
      <c r="J441" s="272" t="s">
        <v>3239</v>
      </c>
      <c r="K441" s="648" t="s">
        <v>3240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3139</v>
      </c>
      <c r="AR441" s="484" t="str">
        <f t="shared" si="103"/>
        <v>8-3</v>
      </c>
      <c r="AS441" s="486" t="str">
        <f t="shared" si="104"/>
        <v/>
      </c>
      <c r="AT441" s="488" t="str">
        <f t="shared" si="105"/>
        <v/>
      </c>
      <c r="AU441" s="490" t="str">
        <f t="shared" si="106"/>
        <v/>
      </c>
      <c r="AV441" s="492" t="str">
        <f t="shared" si="107"/>
        <v/>
      </c>
      <c r="AW441" s="494" t="str">
        <f t="shared" si="10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83"/>
        <v/>
      </c>
      <c r="BE441" s="266" t="str">
        <f t="shared" si="84"/>
        <v/>
      </c>
      <c r="BF441" s="266" t="str">
        <f t="shared" si="85"/>
        <v>8-3</v>
      </c>
      <c r="BG441" s="266" t="str">
        <f t="shared" si="86"/>
        <v/>
      </c>
    </row>
    <row r="442" spans="3:59" ht="55.2">
      <c r="C442" s="266" t="s">
        <v>72</v>
      </c>
      <c r="D442" s="266" t="s">
        <v>2477</v>
      </c>
      <c r="E442" s="265" t="s">
        <v>1142</v>
      </c>
      <c r="F442" s="266" t="s">
        <v>1143</v>
      </c>
      <c r="G442" s="266" t="s">
        <v>1105</v>
      </c>
      <c r="H442" s="265" t="s">
        <v>110</v>
      </c>
      <c r="I442" s="265" t="s">
        <v>111</v>
      </c>
      <c r="J442" s="272" t="s">
        <v>3239</v>
      </c>
      <c r="K442" s="648" t="s">
        <v>3240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3139</v>
      </c>
      <c r="AR442" s="484" t="str">
        <f t="shared" si="103"/>
        <v>8-3</v>
      </c>
      <c r="AS442" s="486" t="str">
        <f t="shared" si="104"/>
        <v/>
      </c>
      <c r="AT442" s="488" t="str">
        <f t="shared" si="105"/>
        <v/>
      </c>
      <c r="AU442" s="490" t="str">
        <f t="shared" si="106"/>
        <v/>
      </c>
      <c r="AV442" s="492" t="str">
        <f t="shared" si="107"/>
        <v/>
      </c>
      <c r="AW442" s="494" t="str">
        <f t="shared" si="10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83"/>
        <v/>
      </c>
      <c r="BE442" s="266" t="str">
        <f t="shared" si="84"/>
        <v/>
      </c>
      <c r="BF442" s="266" t="str">
        <f t="shared" si="85"/>
        <v>8-3</v>
      </c>
      <c r="BG442" s="266" t="str">
        <f t="shared" si="86"/>
        <v/>
      </c>
    </row>
    <row r="443" spans="3:59" ht="55.2">
      <c r="C443" s="266" t="s">
        <v>72</v>
      </c>
      <c r="D443" s="266" t="s">
        <v>2477</v>
      </c>
      <c r="E443" s="265" t="s">
        <v>1144</v>
      </c>
      <c r="F443" s="266" t="s">
        <v>1145</v>
      </c>
      <c r="G443" s="266" t="s">
        <v>1105</v>
      </c>
      <c r="H443" s="265" t="s">
        <v>110</v>
      </c>
      <c r="I443" s="265" t="s">
        <v>111</v>
      </c>
      <c r="J443" s="272" t="s">
        <v>3239</v>
      </c>
      <c r="K443" s="648" t="s">
        <v>3240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3139</v>
      </c>
      <c r="AR443" s="484" t="str">
        <f t="shared" si="103"/>
        <v>8-3</v>
      </c>
      <c r="AS443" s="486" t="str">
        <f t="shared" si="104"/>
        <v/>
      </c>
      <c r="AT443" s="488" t="str">
        <f t="shared" si="105"/>
        <v/>
      </c>
      <c r="AU443" s="490" t="str">
        <f t="shared" si="106"/>
        <v/>
      </c>
      <c r="AV443" s="492" t="str">
        <f t="shared" si="107"/>
        <v/>
      </c>
      <c r="AW443" s="494" t="str">
        <f t="shared" si="10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83"/>
        <v/>
      </c>
      <c r="BE443" s="266" t="str">
        <f t="shared" si="84"/>
        <v/>
      </c>
      <c r="BF443" s="266" t="str">
        <f t="shared" si="85"/>
        <v>8-3</v>
      </c>
      <c r="BG443" s="266" t="str">
        <f t="shared" si="86"/>
        <v/>
      </c>
    </row>
    <row r="444" spans="3:59" ht="55.2">
      <c r="C444" s="266" t="s">
        <v>72</v>
      </c>
      <c r="D444" s="266" t="s">
        <v>2477</v>
      </c>
      <c r="E444" s="265" t="s">
        <v>1146</v>
      </c>
      <c r="F444" s="266" t="s">
        <v>1147</v>
      </c>
      <c r="G444" s="266" t="s">
        <v>1105</v>
      </c>
      <c r="H444" s="265" t="s">
        <v>110</v>
      </c>
      <c r="I444" s="265" t="s">
        <v>111</v>
      </c>
      <c r="J444" s="272" t="s">
        <v>3239</v>
      </c>
      <c r="K444" s="648" t="s">
        <v>3240</v>
      </c>
      <c r="L444" s="273">
        <v>44575</v>
      </c>
      <c r="M444" s="273">
        <v>44578</v>
      </c>
      <c r="N444" s="273">
        <v>44517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3139</v>
      </c>
      <c r="AR444" s="484" t="str">
        <f t="shared" si="103"/>
        <v>8-3</v>
      </c>
      <c r="AS444" s="486" t="str">
        <f t="shared" si="104"/>
        <v/>
      </c>
      <c r="AT444" s="488" t="str">
        <f t="shared" si="105"/>
        <v/>
      </c>
      <c r="AU444" s="490" t="str">
        <f t="shared" si="106"/>
        <v/>
      </c>
      <c r="AV444" s="492" t="str">
        <f t="shared" si="107"/>
        <v/>
      </c>
      <c r="AW444" s="494" t="str">
        <f t="shared" si="108"/>
        <v/>
      </c>
      <c r="AX444" s="515" t="str">
        <f>IFERROR(VLOOKUP(功能_33[[#This Row],[功能代號]],SIT_FT_2021tmp!D:D,1,FALSE),"")</f>
        <v/>
      </c>
      <c r="AY444" s="589">
        <v>44589</v>
      </c>
      <c r="BA444" s="515" t="s">
        <v>2453</v>
      </c>
      <c r="BB444" s="266" t="s">
        <v>2453</v>
      </c>
      <c r="BC444" s="596"/>
      <c r="BD444" s="266" t="str">
        <f t="shared" si="83"/>
        <v/>
      </c>
      <c r="BE444" s="266" t="str">
        <f t="shared" si="84"/>
        <v/>
      </c>
      <c r="BF444" s="266" t="str">
        <f t="shared" si="85"/>
        <v>8-3</v>
      </c>
      <c r="BG444" s="266" t="str">
        <f t="shared" si="86"/>
        <v/>
      </c>
    </row>
    <row r="445" spans="3:59" ht="55.2">
      <c r="C445" s="266" t="s">
        <v>72</v>
      </c>
      <c r="D445" s="266" t="s">
        <v>2477</v>
      </c>
      <c r="E445" s="265" t="s">
        <v>1148</v>
      </c>
      <c r="F445" s="266" t="s">
        <v>1149</v>
      </c>
      <c r="G445" s="266" t="s">
        <v>1105</v>
      </c>
      <c r="H445" s="265" t="s">
        <v>110</v>
      </c>
      <c r="I445" s="265" t="s">
        <v>111</v>
      </c>
      <c r="J445" s="272" t="s">
        <v>3239</v>
      </c>
      <c r="K445" s="648" t="s">
        <v>3240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3139</v>
      </c>
      <c r="AR445" s="484" t="str">
        <f t="shared" si="103"/>
        <v>8-3</v>
      </c>
      <c r="AS445" s="486" t="str">
        <f t="shared" si="104"/>
        <v/>
      </c>
      <c r="AT445" s="488" t="str">
        <f t="shared" si="105"/>
        <v/>
      </c>
      <c r="AU445" s="490" t="str">
        <f t="shared" si="106"/>
        <v/>
      </c>
      <c r="AV445" s="492" t="str">
        <f t="shared" si="107"/>
        <v/>
      </c>
      <c r="AW445" s="494" t="str">
        <f t="shared" si="10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83"/>
        <v/>
      </c>
      <c r="BE445" s="266" t="str">
        <f t="shared" si="84"/>
        <v/>
      </c>
      <c r="BF445" s="266" t="str">
        <f t="shared" si="85"/>
        <v>8-3</v>
      </c>
      <c r="BG445" s="266" t="str">
        <f t="shared" si="86"/>
        <v/>
      </c>
    </row>
    <row r="446" spans="3:59" ht="55.2">
      <c r="C446" s="266" t="s">
        <v>72</v>
      </c>
      <c r="D446" s="266" t="s">
        <v>2477</v>
      </c>
      <c r="E446" s="265" t="s">
        <v>1150</v>
      </c>
      <c r="F446" s="266" t="s">
        <v>1151</v>
      </c>
      <c r="G446" s="266" t="s">
        <v>1105</v>
      </c>
      <c r="H446" s="265" t="s">
        <v>110</v>
      </c>
      <c r="I446" s="265" t="s">
        <v>111</v>
      </c>
      <c r="J446" s="272" t="s">
        <v>3239</v>
      </c>
      <c r="K446" s="648" t="s">
        <v>3240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3139</v>
      </c>
      <c r="AR446" s="484" t="str">
        <f t="shared" si="103"/>
        <v>8-3</v>
      </c>
      <c r="AS446" s="486" t="str">
        <f t="shared" si="104"/>
        <v/>
      </c>
      <c r="AT446" s="488" t="str">
        <f t="shared" si="105"/>
        <v/>
      </c>
      <c r="AU446" s="490" t="str">
        <f t="shared" si="106"/>
        <v/>
      </c>
      <c r="AV446" s="492" t="str">
        <f t="shared" si="107"/>
        <v/>
      </c>
      <c r="AW446" s="494" t="str">
        <f t="shared" si="10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83"/>
        <v/>
      </c>
      <c r="BE446" s="266" t="str">
        <f t="shared" si="84"/>
        <v/>
      </c>
      <c r="BF446" s="266" t="str">
        <f t="shared" si="85"/>
        <v>8-3</v>
      </c>
      <c r="BG446" s="266" t="str">
        <f t="shared" si="86"/>
        <v/>
      </c>
    </row>
    <row r="447" spans="3:59" ht="55.2">
      <c r="C447" s="266" t="s">
        <v>72</v>
      </c>
      <c r="D447" s="266" t="s">
        <v>2477</v>
      </c>
      <c r="E447" s="265" t="s">
        <v>1152</v>
      </c>
      <c r="F447" s="266" t="s">
        <v>1153</v>
      </c>
      <c r="G447" s="266" t="s">
        <v>1105</v>
      </c>
      <c r="H447" s="265" t="s">
        <v>110</v>
      </c>
      <c r="I447" s="265" t="s">
        <v>111</v>
      </c>
      <c r="J447" s="272" t="s">
        <v>3239</v>
      </c>
      <c r="K447" s="648" t="s">
        <v>3240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3139</v>
      </c>
      <c r="AR447" s="484" t="str">
        <f t="shared" si="103"/>
        <v>8-3</v>
      </c>
      <c r="AS447" s="486" t="str">
        <f t="shared" si="104"/>
        <v/>
      </c>
      <c r="AT447" s="488" t="str">
        <f t="shared" si="105"/>
        <v/>
      </c>
      <c r="AU447" s="490" t="str">
        <f t="shared" si="106"/>
        <v/>
      </c>
      <c r="AV447" s="492" t="str">
        <f t="shared" si="107"/>
        <v/>
      </c>
      <c r="AW447" s="494" t="str">
        <f t="shared" si="10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83"/>
        <v/>
      </c>
      <c r="BE447" s="266" t="str">
        <f t="shared" si="84"/>
        <v/>
      </c>
      <c r="BF447" s="266" t="str">
        <f t="shared" si="85"/>
        <v>8-3</v>
      </c>
      <c r="BG447" s="266" t="str">
        <f t="shared" si="86"/>
        <v/>
      </c>
    </row>
    <row r="448" spans="3:59" ht="55.2">
      <c r="C448" s="266" t="s">
        <v>72</v>
      </c>
      <c r="D448" s="266" t="s">
        <v>2477</v>
      </c>
      <c r="E448" s="265" t="s">
        <v>1154</v>
      </c>
      <c r="F448" s="266" t="s">
        <v>1155</v>
      </c>
      <c r="G448" s="266" t="s">
        <v>1105</v>
      </c>
      <c r="H448" s="265" t="s">
        <v>110</v>
      </c>
      <c r="I448" s="265" t="s">
        <v>111</v>
      </c>
      <c r="J448" s="272" t="s">
        <v>3239</v>
      </c>
      <c r="K448" s="648" t="s">
        <v>3240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3139</v>
      </c>
      <c r="AR448" s="484" t="str">
        <f t="shared" si="103"/>
        <v>8-3</v>
      </c>
      <c r="AS448" s="486" t="str">
        <f t="shared" si="104"/>
        <v/>
      </c>
      <c r="AT448" s="488" t="str">
        <f t="shared" si="105"/>
        <v/>
      </c>
      <c r="AU448" s="490" t="str">
        <f t="shared" si="106"/>
        <v/>
      </c>
      <c r="AV448" s="492" t="str">
        <f t="shared" si="107"/>
        <v/>
      </c>
      <c r="AW448" s="494" t="str">
        <f t="shared" si="10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83"/>
        <v/>
      </c>
      <c r="BE448" s="266" t="str">
        <f t="shared" si="84"/>
        <v/>
      </c>
      <c r="BF448" s="266" t="str">
        <f t="shared" si="85"/>
        <v>8-3</v>
      </c>
      <c r="BG448" s="266" t="str">
        <f t="shared" si="86"/>
        <v/>
      </c>
    </row>
    <row r="449" spans="3:59" ht="55.2">
      <c r="C449" s="266" t="s">
        <v>72</v>
      </c>
      <c r="D449" s="266" t="s">
        <v>2477</v>
      </c>
      <c r="E449" s="265" t="s">
        <v>1156</v>
      </c>
      <c r="F449" s="266" t="s">
        <v>1157</v>
      </c>
      <c r="G449" s="266" t="s">
        <v>1105</v>
      </c>
      <c r="H449" s="265" t="s">
        <v>110</v>
      </c>
      <c r="I449" s="265" t="s">
        <v>111</v>
      </c>
      <c r="J449" s="272" t="s">
        <v>3239</v>
      </c>
      <c r="K449" s="648" t="s">
        <v>3240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3139</v>
      </c>
      <c r="AR449" s="484" t="str">
        <f t="shared" si="103"/>
        <v>8-3</v>
      </c>
      <c r="AS449" s="486" t="str">
        <f t="shared" si="104"/>
        <v/>
      </c>
      <c r="AT449" s="488" t="str">
        <f t="shared" si="105"/>
        <v/>
      </c>
      <c r="AU449" s="490" t="str">
        <f t="shared" si="106"/>
        <v/>
      </c>
      <c r="AV449" s="492" t="str">
        <f t="shared" si="107"/>
        <v/>
      </c>
      <c r="AW449" s="494" t="str">
        <f t="shared" si="10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83"/>
        <v/>
      </c>
      <c r="BE449" s="266" t="str">
        <f t="shared" si="84"/>
        <v/>
      </c>
      <c r="BF449" s="266" t="str">
        <f t="shared" si="85"/>
        <v>8-3</v>
      </c>
      <c r="BG449" s="266" t="str">
        <f t="shared" si="86"/>
        <v/>
      </c>
    </row>
    <row r="450" spans="3:59" ht="55.2">
      <c r="C450" s="266" t="s">
        <v>72</v>
      </c>
      <c r="D450" s="266" t="s">
        <v>2477</v>
      </c>
      <c r="E450" s="265" t="s">
        <v>1158</v>
      </c>
      <c r="F450" s="266" t="s">
        <v>1159</v>
      </c>
      <c r="G450" s="266" t="s">
        <v>1105</v>
      </c>
      <c r="H450" s="265" t="s">
        <v>110</v>
      </c>
      <c r="I450" s="265" t="s">
        <v>111</v>
      </c>
      <c r="J450" s="272" t="s">
        <v>3239</v>
      </c>
      <c r="K450" s="648" t="s">
        <v>3240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3139</v>
      </c>
      <c r="AR450" s="484" t="str">
        <f t="shared" si="103"/>
        <v>8-3</v>
      </c>
      <c r="AS450" s="486" t="str">
        <f t="shared" si="104"/>
        <v/>
      </c>
      <c r="AT450" s="488" t="str">
        <f t="shared" si="105"/>
        <v/>
      </c>
      <c r="AU450" s="490" t="str">
        <f t="shared" si="106"/>
        <v/>
      </c>
      <c r="AV450" s="492" t="str">
        <f t="shared" si="107"/>
        <v/>
      </c>
      <c r="AW450" s="494" t="str">
        <f t="shared" si="10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83"/>
        <v/>
      </c>
      <c r="BE450" s="266" t="str">
        <f t="shared" si="84"/>
        <v/>
      </c>
      <c r="BF450" s="266" t="str">
        <f t="shared" si="85"/>
        <v>8-3</v>
      </c>
      <c r="BG450" s="266" t="str">
        <f t="shared" si="86"/>
        <v/>
      </c>
    </row>
    <row r="451" spans="3:59" ht="55.2">
      <c r="C451" s="266" t="s">
        <v>72</v>
      </c>
      <c r="D451" s="266" t="s">
        <v>2477</v>
      </c>
      <c r="E451" s="265" t="s">
        <v>1160</v>
      </c>
      <c r="F451" s="266" t="s">
        <v>1161</v>
      </c>
      <c r="G451" s="266" t="s">
        <v>1105</v>
      </c>
      <c r="H451" s="265" t="s">
        <v>110</v>
      </c>
      <c r="I451" s="265" t="s">
        <v>111</v>
      </c>
      <c r="J451" s="272" t="s">
        <v>3239</v>
      </c>
      <c r="K451" s="648" t="s">
        <v>3240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3139</v>
      </c>
      <c r="AR451" s="484" t="str">
        <f t="shared" si="103"/>
        <v>8-3</v>
      </c>
      <c r="AS451" s="486" t="str">
        <f t="shared" si="104"/>
        <v/>
      </c>
      <c r="AT451" s="488" t="str">
        <f t="shared" si="105"/>
        <v/>
      </c>
      <c r="AU451" s="490" t="str">
        <f t="shared" si="106"/>
        <v/>
      </c>
      <c r="AV451" s="492" t="str">
        <f t="shared" si="107"/>
        <v/>
      </c>
      <c r="AW451" s="494" t="str">
        <f t="shared" si="10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si="83"/>
        <v/>
      </c>
      <c r="BE451" s="266" t="str">
        <f t="shared" si="84"/>
        <v/>
      </c>
      <c r="BF451" s="266" t="str">
        <f t="shared" si="85"/>
        <v>8-3</v>
      </c>
      <c r="BG451" s="266" t="str">
        <f t="shared" si="86"/>
        <v/>
      </c>
    </row>
    <row r="452" spans="3:59" ht="55.2">
      <c r="C452" s="266" t="s">
        <v>72</v>
      </c>
      <c r="D452" s="266" t="s">
        <v>2477</v>
      </c>
      <c r="E452" s="265" t="s">
        <v>1162</v>
      </c>
      <c r="F452" s="266" t="s">
        <v>1163</v>
      </c>
      <c r="G452" s="266" t="s">
        <v>1105</v>
      </c>
      <c r="H452" s="265" t="s">
        <v>110</v>
      </c>
      <c r="I452" s="265" t="s">
        <v>111</v>
      </c>
      <c r="J452" s="272" t="s">
        <v>3239</v>
      </c>
      <c r="K452" s="648" t="s">
        <v>3240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3139</v>
      </c>
      <c r="AR452" s="484" t="str">
        <f t="shared" si="103"/>
        <v>8-3</v>
      </c>
      <c r="AS452" s="486" t="str">
        <f t="shared" si="104"/>
        <v/>
      </c>
      <c r="AT452" s="488" t="str">
        <f t="shared" si="105"/>
        <v/>
      </c>
      <c r="AU452" s="490" t="str">
        <f t="shared" si="106"/>
        <v/>
      </c>
      <c r="AV452" s="492" t="str">
        <f t="shared" si="107"/>
        <v/>
      </c>
      <c r="AW452" s="494" t="str">
        <f t="shared" si="10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ref="BD452:BD515" si="110">IF(AND(COUNTIF(AX452,"&gt;&lt;0")=1,COUNTA(M452)=1),LEFT(D452,3),"")</f>
        <v/>
      </c>
      <c r="BE452" s="266" t="str">
        <f t="shared" ref="BE452:BE515" si="111">IF(AND(COUNTIF(AX452,"&gt;&lt;")=1,COUNTA(M452)=0),LEFT(D452,3),"")</f>
        <v/>
      </c>
      <c r="BF452" s="266" t="str">
        <f t="shared" ref="BF452:BF515" si="112">IF(AND(COUNTIF(AX452,"&gt;&lt;0")=0,COUNTA(M452)=1),LEFT(D452,3),"")</f>
        <v>8-3</v>
      </c>
      <c r="BG452" s="266" t="str">
        <f t="shared" ref="BG452:BG515" si="113">IF(AND(COUNTIF(AX452,"&gt;&lt;0")=0,COUNTA(M452)=0),LEFT(D452,3),"")</f>
        <v/>
      </c>
    </row>
    <row r="453" spans="3:59" ht="55.2">
      <c r="C453" s="266" t="s">
        <v>72</v>
      </c>
      <c r="D453" s="266" t="s">
        <v>2477</v>
      </c>
      <c r="E453" s="265" t="s">
        <v>1164</v>
      </c>
      <c r="F453" s="266" t="s">
        <v>1165</v>
      </c>
      <c r="G453" s="266" t="s">
        <v>1105</v>
      </c>
      <c r="H453" s="265" t="s">
        <v>110</v>
      </c>
      <c r="I453" s="265" t="s">
        <v>111</v>
      </c>
      <c r="J453" s="272" t="s">
        <v>3239</v>
      </c>
      <c r="K453" s="648" t="s">
        <v>3240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3139</v>
      </c>
      <c r="AR453" s="484" t="str">
        <f t="shared" si="103"/>
        <v>8-3</v>
      </c>
      <c r="AS453" s="486" t="str">
        <f t="shared" si="104"/>
        <v/>
      </c>
      <c r="AT453" s="488" t="str">
        <f t="shared" si="105"/>
        <v/>
      </c>
      <c r="AU453" s="490" t="str">
        <f t="shared" si="106"/>
        <v/>
      </c>
      <c r="AV453" s="492" t="str">
        <f t="shared" si="107"/>
        <v/>
      </c>
      <c r="AW453" s="494" t="str">
        <f t="shared" si="10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10"/>
        <v/>
      </c>
      <c r="BE453" s="266" t="str">
        <f t="shared" si="111"/>
        <v/>
      </c>
      <c r="BF453" s="266" t="str">
        <f t="shared" si="112"/>
        <v>8-3</v>
      </c>
      <c r="BG453" s="266" t="str">
        <f t="shared" si="113"/>
        <v/>
      </c>
    </row>
    <row r="454" spans="3:59" ht="55.2">
      <c r="C454" s="266" t="s">
        <v>72</v>
      </c>
      <c r="D454" s="266" t="s">
        <v>2477</v>
      </c>
      <c r="E454" s="265" t="s">
        <v>1166</v>
      </c>
      <c r="F454" s="266" t="s">
        <v>1167</v>
      </c>
      <c r="G454" s="266" t="s">
        <v>1105</v>
      </c>
      <c r="H454" s="265" t="s">
        <v>110</v>
      </c>
      <c r="I454" s="265" t="s">
        <v>111</v>
      </c>
      <c r="J454" s="272" t="s">
        <v>3239</v>
      </c>
      <c r="K454" s="648" t="s">
        <v>3240</v>
      </c>
      <c r="L454" s="273">
        <v>44575</v>
      </c>
      <c r="M454" s="273">
        <v>44578</v>
      </c>
      <c r="N454" s="273">
        <v>44518</v>
      </c>
      <c r="O454" s="273">
        <v>44517</v>
      </c>
      <c r="P454" s="273">
        <v>44536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168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3139</v>
      </c>
      <c r="AR454" s="484" t="str">
        <f t="shared" si="103"/>
        <v>8-3</v>
      </c>
      <c r="AS454" s="486" t="str">
        <f t="shared" si="104"/>
        <v/>
      </c>
      <c r="AT454" s="488" t="str">
        <f t="shared" si="105"/>
        <v/>
      </c>
      <c r="AU454" s="490" t="str">
        <f t="shared" si="106"/>
        <v/>
      </c>
      <c r="AV454" s="492" t="str">
        <f t="shared" si="107"/>
        <v/>
      </c>
      <c r="AW454" s="494" t="str">
        <f t="shared" si="10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10"/>
        <v/>
      </c>
      <c r="BE454" s="266" t="str">
        <f t="shared" si="111"/>
        <v/>
      </c>
      <c r="BF454" s="266" t="str">
        <f t="shared" si="112"/>
        <v>8-3</v>
      </c>
      <c r="BG454" s="266" t="str">
        <f t="shared" si="113"/>
        <v/>
      </c>
    </row>
    <row r="455" spans="3:59" ht="55.2">
      <c r="C455" s="266" t="s">
        <v>72</v>
      </c>
      <c r="D455" s="266" t="s">
        <v>2477</v>
      </c>
      <c r="E455" s="265" t="s">
        <v>1168</v>
      </c>
      <c r="F455" s="266" t="s">
        <v>1169</v>
      </c>
      <c r="G455" s="266" t="s">
        <v>1105</v>
      </c>
      <c r="H455" s="265" t="s">
        <v>110</v>
      </c>
      <c r="I455" s="265" t="s">
        <v>111</v>
      </c>
      <c r="J455" s="272" t="s">
        <v>3239</v>
      </c>
      <c r="K455" s="648" t="s">
        <v>3240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44533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107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3139</v>
      </c>
      <c r="AR455" s="484" t="str">
        <f t="shared" si="103"/>
        <v>8-3</v>
      </c>
      <c r="AS455" s="486" t="str">
        <f t="shared" si="104"/>
        <v/>
      </c>
      <c r="AT455" s="488" t="str">
        <f t="shared" si="105"/>
        <v/>
      </c>
      <c r="AU455" s="490" t="str">
        <f t="shared" si="106"/>
        <v/>
      </c>
      <c r="AV455" s="492" t="str">
        <f t="shared" si="107"/>
        <v/>
      </c>
      <c r="AW455" s="494" t="str">
        <f t="shared" si="10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10"/>
        <v/>
      </c>
      <c r="BE455" s="266" t="str">
        <f t="shared" si="111"/>
        <v/>
      </c>
      <c r="BF455" s="266" t="str">
        <f t="shared" si="112"/>
        <v>8-3</v>
      </c>
      <c r="BG455" s="266" t="str">
        <f t="shared" si="113"/>
        <v/>
      </c>
    </row>
    <row r="456" spans="3:59" ht="55.2">
      <c r="C456" s="266" t="s">
        <v>72</v>
      </c>
      <c r="D456" s="266" t="s">
        <v>2477</v>
      </c>
      <c r="E456" s="265" t="s">
        <v>1170</v>
      </c>
      <c r="F456" s="266" t="s">
        <v>1171</v>
      </c>
      <c r="G456" s="266" t="s">
        <v>1105</v>
      </c>
      <c r="H456" s="265" t="s">
        <v>110</v>
      </c>
      <c r="I456" s="265" t="s">
        <v>111</v>
      </c>
      <c r="J456" s="272" t="s">
        <v>3239</v>
      </c>
      <c r="K456" s="648" t="s">
        <v>3240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3139</v>
      </c>
      <c r="AR456" s="484" t="str">
        <f t="shared" si="103"/>
        <v>8-3</v>
      </c>
      <c r="AS456" s="486" t="str">
        <f t="shared" si="104"/>
        <v/>
      </c>
      <c r="AT456" s="488" t="str">
        <f t="shared" si="105"/>
        <v/>
      </c>
      <c r="AU456" s="490" t="str">
        <f t="shared" si="106"/>
        <v/>
      </c>
      <c r="AV456" s="492" t="str">
        <f t="shared" si="107"/>
        <v/>
      </c>
      <c r="AW456" s="494" t="str">
        <f t="shared" si="10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10"/>
        <v/>
      </c>
      <c r="BE456" s="266" t="str">
        <f t="shared" si="111"/>
        <v/>
      </c>
      <c r="BF456" s="266" t="str">
        <f t="shared" si="112"/>
        <v>8-3</v>
      </c>
      <c r="BG456" s="266" t="str">
        <f t="shared" si="113"/>
        <v/>
      </c>
    </row>
    <row r="457" spans="3:59" ht="55.2">
      <c r="C457" s="266" t="s">
        <v>72</v>
      </c>
      <c r="D457" s="266" t="s">
        <v>2477</v>
      </c>
      <c r="E457" s="265" t="s">
        <v>1172</v>
      </c>
      <c r="F457" s="266" t="s">
        <v>1173</v>
      </c>
      <c r="G457" s="266" t="s">
        <v>1105</v>
      </c>
      <c r="H457" s="265" t="s">
        <v>110</v>
      </c>
      <c r="I457" s="265" t="s">
        <v>111</v>
      </c>
      <c r="J457" s="272" t="s">
        <v>3239</v>
      </c>
      <c r="K457" s="648" t="s">
        <v>3240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3139</v>
      </c>
      <c r="AR457" s="484" t="str">
        <f t="shared" si="103"/>
        <v>8-3</v>
      </c>
      <c r="AS457" s="486" t="str">
        <f t="shared" si="104"/>
        <v/>
      </c>
      <c r="AT457" s="488" t="str">
        <f t="shared" si="105"/>
        <v/>
      </c>
      <c r="AU457" s="490" t="str">
        <f t="shared" si="106"/>
        <v/>
      </c>
      <c r="AV457" s="492" t="str">
        <f t="shared" si="107"/>
        <v/>
      </c>
      <c r="AW457" s="494" t="str">
        <f t="shared" si="10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10"/>
        <v/>
      </c>
      <c r="BE457" s="266" t="str">
        <f t="shared" si="111"/>
        <v/>
      </c>
      <c r="BF457" s="266" t="str">
        <f t="shared" si="112"/>
        <v>8-3</v>
      </c>
      <c r="BG457" s="266" t="str">
        <f t="shared" si="113"/>
        <v/>
      </c>
    </row>
    <row r="458" spans="3:59" ht="55.2">
      <c r="C458" s="266" t="s">
        <v>72</v>
      </c>
      <c r="D458" s="266" t="s">
        <v>2477</v>
      </c>
      <c r="E458" s="265" t="s">
        <v>1174</v>
      </c>
      <c r="F458" s="266" t="s">
        <v>1175</v>
      </c>
      <c r="G458" s="266" t="s">
        <v>1105</v>
      </c>
      <c r="H458" s="265" t="s">
        <v>110</v>
      </c>
      <c r="I458" s="265" t="s">
        <v>111</v>
      </c>
      <c r="J458" s="272" t="s">
        <v>3239</v>
      </c>
      <c r="K458" s="648" t="s">
        <v>3240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3139</v>
      </c>
      <c r="AR458" s="484" t="str">
        <f t="shared" si="103"/>
        <v>8-3</v>
      </c>
      <c r="AS458" s="486" t="str">
        <f t="shared" si="104"/>
        <v/>
      </c>
      <c r="AT458" s="488" t="str">
        <f t="shared" si="105"/>
        <v/>
      </c>
      <c r="AU458" s="490" t="str">
        <f t="shared" si="106"/>
        <v/>
      </c>
      <c r="AV458" s="492" t="str">
        <f t="shared" si="107"/>
        <v/>
      </c>
      <c r="AW458" s="494" t="str">
        <f t="shared" si="10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10"/>
        <v/>
      </c>
      <c r="BE458" s="266" t="str">
        <f t="shared" si="111"/>
        <v/>
      </c>
      <c r="BF458" s="266" t="str">
        <f t="shared" si="112"/>
        <v>8-3</v>
      </c>
      <c r="BG458" s="266" t="str">
        <f t="shared" si="113"/>
        <v/>
      </c>
    </row>
    <row r="459" spans="3:59" ht="55.2">
      <c r="C459" s="266" t="s">
        <v>72</v>
      </c>
      <c r="D459" s="266" t="s">
        <v>2477</v>
      </c>
      <c r="E459" s="265" t="s">
        <v>1176</v>
      </c>
      <c r="F459" s="266" t="s">
        <v>1177</v>
      </c>
      <c r="G459" s="266" t="s">
        <v>1105</v>
      </c>
      <c r="H459" s="265" t="s">
        <v>110</v>
      </c>
      <c r="I459" s="265" t="s">
        <v>111</v>
      </c>
      <c r="J459" s="272" t="s">
        <v>3239</v>
      </c>
      <c r="K459" s="648" t="s">
        <v>3240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3139</v>
      </c>
      <c r="AR459" s="484" t="str">
        <f t="shared" si="103"/>
        <v>8-3</v>
      </c>
      <c r="AS459" s="486" t="str">
        <f t="shared" si="104"/>
        <v/>
      </c>
      <c r="AT459" s="488" t="str">
        <f t="shared" si="105"/>
        <v/>
      </c>
      <c r="AU459" s="490" t="str">
        <f t="shared" si="106"/>
        <v/>
      </c>
      <c r="AV459" s="492" t="str">
        <f t="shared" si="107"/>
        <v/>
      </c>
      <c r="AW459" s="494" t="str">
        <f t="shared" si="10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10"/>
        <v/>
      </c>
      <c r="BE459" s="266" t="str">
        <f t="shared" si="111"/>
        <v/>
      </c>
      <c r="BF459" s="266" t="str">
        <f t="shared" si="112"/>
        <v>8-3</v>
      </c>
      <c r="BG459" s="266" t="str">
        <f t="shared" si="113"/>
        <v/>
      </c>
    </row>
    <row r="460" spans="3:59" ht="55.2">
      <c r="C460" s="266" t="s">
        <v>72</v>
      </c>
      <c r="D460" s="266" t="s">
        <v>2477</v>
      </c>
      <c r="E460" s="265" t="s">
        <v>1178</v>
      </c>
      <c r="F460" s="266" t="s">
        <v>1179</v>
      </c>
      <c r="G460" s="266" t="s">
        <v>1105</v>
      </c>
      <c r="H460" s="265" t="s">
        <v>110</v>
      </c>
      <c r="I460" s="265" t="s">
        <v>111</v>
      </c>
      <c r="J460" s="272" t="s">
        <v>3239</v>
      </c>
      <c r="K460" s="648" t="s">
        <v>3240</v>
      </c>
      <c r="L460" s="273">
        <v>44575</v>
      </c>
      <c r="M460" s="273">
        <v>44578</v>
      </c>
      <c r="N460" s="273">
        <v>44519</v>
      </c>
      <c r="O460" s="273">
        <v>44517</v>
      </c>
      <c r="P460" s="273">
        <v>44536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44533</v>
      </c>
      <c r="AC460" s="273" t="s">
        <v>168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2603</v>
      </c>
      <c r="AQ460" s="596" t="s">
        <v>3139</v>
      </c>
      <c r="AR460" s="484" t="str">
        <f t="shared" si="103"/>
        <v>8-3</v>
      </c>
      <c r="AS460" s="486" t="str">
        <f t="shared" si="104"/>
        <v/>
      </c>
      <c r="AT460" s="488" t="str">
        <f t="shared" si="105"/>
        <v/>
      </c>
      <c r="AU460" s="490" t="str">
        <f t="shared" si="106"/>
        <v/>
      </c>
      <c r="AV460" s="492" t="str">
        <f t="shared" si="107"/>
        <v/>
      </c>
      <c r="AW460" s="494" t="str">
        <f t="shared" si="10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10"/>
        <v/>
      </c>
      <c r="BE460" s="266" t="str">
        <f t="shared" si="111"/>
        <v/>
      </c>
      <c r="BF460" s="266" t="str">
        <f t="shared" si="112"/>
        <v>8-3</v>
      </c>
      <c r="BG460" s="266" t="str">
        <f t="shared" si="113"/>
        <v/>
      </c>
    </row>
    <row r="461" spans="3:59" ht="55.2">
      <c r="C461" s="266" t="s">
        <v>72</v>
      </c>
      <c r="D461" s="266" t="s">
        <v>2477</v>
      </c>
      <c r="E461" s="265" t="s">
        <v>1180</v>
      </c>
      <c r="F461" s="266" t="s">
        <v>1181</v>
      </c>
      <c r="G461" s="266" t="s">
        <v>1105</v>
      </c>
      <c r="H461" s="265" t="s">
        <v>110</v>
      </c>
      <c r="I461" s="265" t="s">
        <v>111</v>
      </c>
      <c r="J461" s="272" t="s">
        <v>3239</v>
      </c>
      <c r="K461" s="648" t="s">
        <v>3240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3139</v>
      </c>
      <c r="AR461" s="484" t="str">
        <f t="shared" si="103"/>
        <v>8-3</v>
      </c>
      <c r="AS461" s="486" t="str">
        <f t="shared" si="104"/>
        <v/>
      </c>
      <c r="AT461" s="488" t="str">
        <f t="shared" si="105"/>
        <v/>
      </c>
      <c r="AU461" s="490" t="str">
        <f t="shared" si="106"/>
        <v/>
      </c>
      <c r="AV461" s="492" t="str">
        <f t="shared" si="107"/>
        <v/>
      </c>
      <c r="AW461" s="494" t="str">
        <f t="shared" si="108"/>
        <v/>
      </c>
      <c r="AX461" s="515" t="str">
        <f>IFERROR(VLOOKUP(功能_33[[#This Row],[功能代號]],SIT_FT_2021tmp!D:D,1,FALSE),"")</f>
        <v/>
      </c>
      <c r="AY461" s="589">
        <v>44603</v>
      </c>
      <c r="AZ461" s="589">
        <v>44580</v>
      </c>
      <c r="BA461" s="515" t="s">
        <v>3248</v>
      </c>
      <c r="BB461" s="266" t="s">
        <v>2453</v>
      </c>
      <c r="BC461" s="596"/>
      <c r="BD461" s="266" t="str">
        <f t="shared" si="110"/>
        <v/>
      </c>
      <c r="BE461" s="266" t="str">
        <f t="shared" si="111"/>
        <v/>
      </c>
      <c r="BF461" s="266" t="str">
        <f t="shared" si="112"/>
        <v/>
      </c>
      <c r="BG461" s="266" t="str">
        <f t="shared" si="113"/>
        <v>8-3</v>
      </c>
    </row>
    <row r="462" spans="3:59" ht="55.2">
      <c r="C462" s="266" t="s">
        <v>72</v>
      </c>
      <c r="D462" s="266" t="s">
        <v>2477</v>
      </c>
      <c r="E462" s="265" t="s">
        <v>1182</v>
      </c>
      <c r="F462" s="266" t="s">
        <v>1183</v>
      </c>
      <c r="G462" s="266" t="s">
        <v>1105</v>
      </c>
      <c r="H462" s="265" t="s">
        <v>110</v>
      </c>
      <c r="I462" s="265" t="s">
        <v>111</v>
      </c>
      <c r="J462" s="272" t="s">
        <v>3239</v>
      </c>
      <c r="K462" s="648" t="s">
        <v>3240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3139</v>
      </c>
      <c r="AR462" s="484" t="str">
        <f t="shared" ref="AR462:AR525" si="114">IF(COUNTA(AF462)=1,LEFT(D462,3),"")</f>
        <v>8-3</v>
      </c>
      <c r="AS462" s="486" t="str">
        <f t="shared" ref="AS462:AS525" si="115">IF(AND(COUNTA(O462)=1,COUNTA(P462)=1,COUNTA(AB462)=1,COUNTA(AE462)=1,COUNTA(AF462)=0),LEFT(D462,3),"")</f>
        <v/>
      </c>
      <c r="AT462" s="488" t="str">
        <f t="shared" ref="AT462:AT525" si="116">IF(AND(COUNTA(O462)=1,COUNTA(P462)=1,COUNTA(AB462)=1,COUNTA(AE462)=0,COUNTA(AF462)=0),LEFT(D462,3),"")</f>
        <v/>
      </c>
      <c r="AU462" s="490" t="str">
        <f t="shared" ref="AU462:AU525" si="117">IF(AND(COUNTA(P462)=0,COUNTA(AB462)=1),LEFT(D462,3),"")</f>
        <v/>
      </c>
      <c r="AV462" s="492" t="str">
        <f t="shared" ref="AV462:AV525" si="118">IF(AND(COUNTA(P462)=1,COUNTA(AB462)=0),LEFT(D462,3),"")</f>
        <v/>
      </c>
      <c r="AW462" s="494" t="str">
        <f t="shared" ref="AW462:AW525" si="119">IF(AND(COUNTA(P462)=0,COUNTA(AB462)=0),LEFT(D462,3),"")</f>
        <v/>
      </c>
      <c r="AX462" s="515" t="str">
        <f>IFERROR(VLOOKUP(功能_33[[#This Row],[功能代號]],SIT_FT_2021tmp!D:D,1,FALSE),"")</f>
        <v/>
      </c>
      <c r="AY462" s="589">
        <v>44603</v>
      </c>
      <c r="AZ462" s="589">
        <v>44583</v>
      </c>
      <c r="BA462" s="515" t="s">
        <v>3248</v>
      </c>
      <c r="BB462" s="266" t="s">
        <v>2453</v>
      </c>
      <c r="BC462" s="596"/>
      <c r="BD462" s="266" t="str">
        <f t="shared" si="110"/>
        <v/>
      </c>
      <c r="BE462" s="266" t="str">
        <f t="shared" si="111"/>
        <v/>
      </c>
      <c r="BF462" s="266" t="str">
        <f t="shared" si="112"/>
        <v/>
      </c>
      <c r="BG462" s="266" t="str">
        <f t="shared" si="113"/>
        <v>8-3</v>
      </c>
    </row>
    <row r="463" spans="3:59" ht="55.2">
      <c r="C463" s="266" t="s">
        <v>72</v>
      </c>
      <c r="D463" s="266" t="s">
        <v>2477</v>
      </c>
      <c r="E463" s="265" t="s">
        <v>1184</v>
      </c>
      <c r="F463" s="266" t="s">
        <v>1185</v>
      </c>
      <c r="G463" s="266" t="s">
        <v>1105</v>
      </c>
      <c r="H463" s="265" t="s">
        <v>110</v>
      </c>
      <c r="I463" s="265" t="s">
        <v>111</v>
      </c>
      <c r="J463" s="272" t="s">
        <v>3239</v>
      </c>
      <c r="K463" s="648" t="s">
        <v>3240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3139</v>
      </c>
      <c r="AR463" s="484" t="str">
        <f t="shared" si="114"/>
        <v>8-3</v>
      </c>
      <c r="AS463" s="486" t="str">
        <f t="shared" si="115"/>
        <v/>
      </c>
      <c r="AT463" s="488" t="str">
        <f t="shared" si="116"/>
        <v/>
      </c>
      <c r="AU463" s="490" t="str">
        <f t="shared" si="117"/>
        <v/>
      </c>
      <c r="AV463" s="492" t="str">
        <f t="shared" si="118"/>
        <v/>
      </c>
      <c r="AW463" s="494" t="str">
        <f t="shared" si="119"/>
        <v/>
      </c>
      <c r="AX463" s="515" t="str">
        <f>IFERROR(VLOOKUP(功能_33[[#This Row],[功能代號]],SIT_FT_2021tmp!D:D,1,FALSE),"")</f>
        <v/>
      </c>
      <c r="AY463" s="589">
        <v>44603</v>
      </c>
      <c r="AZ463" s="589">
        <v>44583</v>
      </c>
      <c r="BA463" s="515" t="s">
        <v>3248</v>
      </c>
      <c r="BB463" s="266" t="s">
        <v>2453</v>
      </c>
      <c r="BC463" s="596"/>
      <c r="BD463" s="266" t="str">
        <f t="shared" si="110"/>
        <v/>
      </c>
      <c r="BE463" s="266" t="str">
        <f t="shared" si="111"/>
        <v/>
      </c>
      <c r="BF463" s="266" t="str">
        <f t="shared" si="112"/>
        <v/>
      </c>
      <c r="BG463" s="266" t="str">
        <f t="shared" si="113"/>
        <v>8-3</v>
      </c>
    </row>
    <row r="464" spans="3:59" ht="55.2">
      <c r="C464" s="266" t="s">
        <v>72</v>
      </c>
      <c r="D464" s="266" t="s">
        <v>2477</v>
      </c>
      <c r="E464" s="265" t="s">
        <v>1186</v>
      </c>
      <c r="F464" s="266" t="s">
        <v>1187</v>
      </c>
      <c r="G464" s="266" t="s">
        <v>1105</v>
      </c>
      <c r="H464" s="265" t="s">
        <v>110</v>
      </c>
      <c r="I464" s="265" t="s">
        <v>111</v>
      </c>
      <c r="J464" s="272" t="s">
        <v>3239</v>
      </c>
      <c r="K464" s="648" t="s">
        <v>3240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3139</v>
      </c>
      <c r="AR464" s="484" t="str">
        <f t="shared" si="114"/>
        <v>8-3</v>
      </c>
      <c r="AS464" s="486" t="str">
        <f t="shared" si="115"/>
        <v/>
      </c>
      <c r="AT464" s="488" t="str">
        <f t="shared" si="116"/>
        <v/>
      </c>
      <c r="AU464" s="490" t="str">
        <f t="shared" si="117"/>
        <v/>
      </c>
      <c r="AV464" s="492" t="str">
        <f t="shared" si="118"/>
        <v/>
      </c>
      <c r="AW464" s="494" t="str">
        <f t="shared" si="119"/>
        <v/>
      </c>
      <c r="AX464" s="515" t="str">
        <f>IFERROR(VLOOKUP(功能_33[[#This Row],[功能代號]],SIT_FT_2021tmp!D:D,1,FALSE),"")</f>
        <v/>
      </c>
      <c r="AY464" s="589">
        <v>44603</v>
      </c>
      <c r="AZ464" s="589">
        <v>44583</v>
      </c>
      <c r="BA464" s="515" t="s">
        <v>3248</v>
      </c>
      <c r="BB464" s="266" t="s">
        <v>2453</v>
      </c>
      <c r="BC464" s="596"/>
      <c r="BD464" s="266" t="str">
        <f t="shared" si="110"/>
        <v/>
      </c>
      <c r="BE464" s="266" t="str">
        <f t="shared" si="111"/>
        <v/>
      </c>
      <c r="BF464" s="266" t="str">
        <f t="shared" si="112"/>
        <v/>
      </c>
      <c r="BG464" s="266" t="str">
        <f t="shared" si="113"/>
        <v>8-3</v>
      </c>
    </row>
    <row r="465" spans="3:59" ht="55.2">
      <c r="C465" s="266" t="s">
        <v>72</v>
      </c>
      <c r="D465" s="266" t="s">
        <v>2477</v>
      </c>
      <c r="E465" s="265" t="s">
        <v>1188</v>
      </c>
      <c r="F465" s="266" t="s">
        <v>1189</v>
      </c>
      <c r="G465" s="266" t="s">
        <v>1105</v>
      </c>
      <c r="H465" s="265" t="s">
        <v>110</v>
      </c>
      <c r="I465" s="265" t="s">
        <v>111</v>
      </c>
      <c r="J465" s="272" t="s">
        <v>3239</v>
      </c>
      <c r="K465" s="648" t="s">
        <v>3240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3139</v>
      </c>
      <c r="AR465" s="484" t="str">
        <f t="shared" si="114"/>
        <v>8-3</v>
      </c>
      <c r="AS465" s="486" t="str">
        <f t="shared" si="115"/>
        <v/>
      </c>
      <c r="AT465" s="488" t="str">
        <f t="shared" si="116"/>
        <v/>
      </c>
      <c r="AU465" s="490" t="str">
        <f t="shared" si="117"/>
        <v/>
      </c>
      <c r="AV465" s="492" t="str">
        <f t="shared" si="118"/>
        <v/>
      </c>
      <c r="AW465" s="494" t="str">
        <f t="shared" si="119"/>
        <v/>
      </c>
      <c r="AX465" s="515" t="str">
        <f>IFERROR(VLOOKUP(功能_33[[#This Row],[功能代號]],SIT_FT_2021tmp!D:D,1,FALSE),"")</f>
        <v/>
      </c>
      <c r="AY465" s="589">
        <v>44603</v>
      </c>
      <c r="AZ465" s="589">
        <v>44583</v>
      </c>
      <c r="BA465" s="515" t="s">
        <v>3248</v>
      </c>
      <c r="BB465" s="266" t="s">
        <v>2453</v>
      </c>
      <c r="BC465" s="596"/>
      <c r="BD465" s="266" t="str">
        <f t="shared" si="110"/>
        <v/>
      </c>
      <c r="BE465" s="266" t="str">
        <f t="shared" si="111"/>
        <v/>
      </c>
      <c r="BF465" s="266" t="str">
        <f t="shared" si="112"/>
        <v/>
      </c>
      <c r="BG465" s="266" t="str">
        <f t="shared" si="113"/>
        <v>8-3</v>
      </c>
    </row>
    <row r="466" spans="3:59" ht="55.2">
      <c r="C466" s="266" t="s">
        <v>72</v>
      </c>
      <c r="D466" s="266" t="s">
        <v>2477</v>
      </c>
      <c r="E466" s="265" t="s">
        <v>1190</v>
      </c>
      <c r="F466" s="266" t="s">
        <v>1191</v>
      </c>
      <c r="G466" s="266" t="s">
        <v>1105</v>
      </c>
      <c r="H466" s="265" t="s">
        <v>110</v>
      </c>
      <c r="I466" s="265" t="s">
        <v>111</v>
      </c>
      <c r="J466" s="272" t="s">
        <v>3239</v>
      </c>
      <c r="K466" s="648" t="s">
        <v>3240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3139</v>
      </c>
      <c r="AR466" s="484" t="str">
        <f t="shared" si="114"/>
        <v>8-3</v>
      </c>
      <c r="AS466" s="486" t="str">
        <f t="shared" si="115"/>
        <v/>
      </c>
      <c r="AT466" s="488" t="str">
        <f t="shared" si="116"/>
        <v/>
      </c>
      <c r="AU466" s="490" t="str">
        <f t="shared" si="117"/>
        <v/>
      </c>
      <c r="AV466" s="492" t="str">
        <f t="shared" si="118"/>
        <v/>
      </c>
      <c r="AW466" s="494" t="str">
        <f t="shared" si="119"/>
        <v/>
      </c>
      <c r="AX466" s="515" t="str">
        <f>IFERROR(VLOOKUP(功能_33[[#This Row],[功能代號]],SIT_FT_2021tmp!D:D,1,FALSE),"")</f>
        <v/>
      </c>
      <c r="AY466" s="589">
        <v>44603</v>
      </c>
      <c r="AZ466" s="589">
        <v>44583</v>
      </c>
      <c r="BA466" s="515" t="s">
        <v>3248</v>
      </c>
      <c r="BB466" s="266" t="s">
        <v>2453</v>
      </c>
      <c r="BC466" s="596"/>
      <c r="BD466" s="266" t="str">
        <f t="shared" si="110"/>
        <v/>
      </c>
      <c r="BE466" s="266" t="str">
        <f t="shared" si="111"/>
        <v/>
      </c>
      <c r="BF466" s="266" t="str">
        <f t="shared" si="112"/>
        <v/>
      </c>
      <c r="BG466" s="266" t="str">
        <f t="shared" si="113"/>
        <v>8-3</v>
      </c>
    </row>
    <row r="467" spans="3:59" ht="55.2">
      <c r="C467" s="266" t="s">
        <v>72</v>
      </c>
      <c r="D467" s="266" t="s">
        <v>2477</v>
      </c>
      <c r="E467" s="265" t="s">
        <v>1192</v>
      </c>
      <c r="F467" s="266" t="s">
        <v>1193</v>
      </c>
      <c r="G467" s="266" t="s">
        <v>1105</v>
      </c>
      <c r="H467" s="265" t="s">
        <v>110</v>
      </c>
      <c r="I467" s="265" t="s">
        <v>111</v>
      </c>
      <c r="J467" s="272" t="s">
        <v>3239</v>
      </c>
      <c r="K467" s="648" t="s">
        <v>3240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3139</v>
      </c>
      <c r="AR467" s="484" t="str">
        <f t="shared" si="114"/>
        <v>8-3</v>
      </c>
      <c r="AS467" s="486" t="str">
        <f t="shared" si="115"/>
        <v/>
      </c>
      <c r="AT467" s="488" t="str">
        <f t="shared" si="116"/>
        <v/>
      </c>
      <c r="AU467" s="490" t="str">
        <f t="shared" si="117"/>
        <v/>
      </c>
      <c r="AV467" s="492" t="str">
        <f t="shared" si="118"/>
        <v/>
      </c>
      <c r="AW467" s="494" t="str">
        <f t="shared" si="119"/>
        <v/>
      </c>
      <c r="AX467" s="515" t="str">
        <f>IFERROR(VLOOKUP(功能_33[[#This Row],[功能代號]],SIT_FT_2021tmp!D:D,1,FALSE),"")</f>
        <v/>
      </c>
      <c r="AY467" s="589">
        <v>44603</v>
      </c>
      <c r="AZ467" s="589">
        <v>44585</v>
      </c>
      <c r="BA467" s="515" t="s">
        <v>3248</v>
      </c>
      <c r="BB467" s="266" t="s">
        <v>2453</v>
      </c>
      <c r="BC467" s="596"/>
      <c r="BD467" s="266" t="str">
        <f t="shared" si="110"/>
        <v/>
      </c>
      <c r="BE467" s="266" t="str">
        <f t="shared" si="111"/>
        <v/>
      </c>
      <c r="BF467" s="266" t="str">
        <f t="shared" si="112"/>
        <v/>
      </c>
      <c r="BG467" s="266" t="str">
        <f t="shared" si="113"/>
        <v>8-3</v>
      </c>
    </row>
    <row r="468" spans="3:59" ht="55.2">
      <c r="C468" s="266" t="s">
        <v>72</v>
      </c>
      <c r="D468" s="266" t="s">
        <v>2477</v>
      </c>
      <c r="E468" s="265" t="s">
        <v>1194</v>
      </c>
      <c r="F468" s="266" t="s">
        <v>1195</v>
      </c>
      <c r="G468" s="266" t="s">
        <v>1105</v>
      </c>
      <c r="H468" s="265" t="s">
        <v>110</v>
      </c>
      <c r="I468" s="265" t="s">
        <v>111</v>
      </c>
      <c r="J468" s="272" t="s">
        <v>3239</v>
      </c>
      <c r="K468" s="648" t="s">
        <v>3240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3139</v>
      </c>
      <c r="AR468" s="484" t="str">
        <f t="shared" si="114"/>
        <v>8-3</v>
      </c>
      <c r="AS468" s="486" t="str">
        <f t="shared" si="115"/>
        <v/>
      </c>
      <c r="AT468" s="488" t="str">
        <f t="shared" si="116"/>
        <v/>
      </c>
      <c r="AU468" s="490" t="str">
        <f t="shared" si="117"/>
        <v/>
      </c>
      <c r="AV468" s="492" t="str">
        <f t="shared" si="118"/>
        <v/>
      </c>
      <c r="AW468" s="494" t="str">
        <f t="shared" si="119"/>
        <v/>
      </c>
      <c r="AX468" s="515" t="str">
        <f>IFERROR(VLOOKUP(功能_33[[#This Row],[功能代號]],SIT_FT_2021tmp!D:D,1,FALSE),"")</f>
        <v/>
      </c>
      <c r="AY468" s="589">
        <v>44603</v>
      </c>
      <c r="AZ468" s="589">
        <v>44585</v>
      </c>
      <c r="BA468" s="515" t="s">
        <v>3248</v>
      </c>
      <c r="BB468" s="266" t="s">
        <v>2453</v>
      </c>
      <c r="BC468" s="596"/>
      <c r="BD468" s="266" t="str">
        <f t="shared" si="110"/>
        <v/>
      </c>
      <c r="BE468" s="266" t="str">
        <f t="shared" si="111"/>
        <v/>
      </c>
      <c r="BF468" s="266" t="str">
        <f t="shared" si="112"/>
        <v/>
      </c>
      <c r="BG468" s="266" t="str">
        <f t="shared" si="113"/>
        <v>8-3</v>
      </c>
    </row>
    <row r="469" spans="3:59" ht="55.2">
      <c r="C469" s="266" t="s">
        <v>72</v>
      </c>
      <c r="D469" s="266" t="s">
        <v>2477</v>
      </c>
      <c r="E469" s="265" t="s">
        <v>1196</v>
      </c>
      <c r="F469" s="266" t="s">
        <v>1197</v>
      </c>
      <c r="G469" s="266" t="s">
        <v>1105</v>
      </c>
      <c r="H469" s="265" t="s">
        <v>110</v>
      </c>
      <c r="I469" s="265" t="s">
        <v>111</v>
      </c>
      <c r="J469" s="272" t="s">
        <v>3239</v>
      </c>
      <c r="K469" s="648" t="s">
        <v>3240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3139</v>
      </c>
      <c r="AR469" s="484" t="str">
        <f t="shared" si="114"/>
        <v>8-3</v>
      </c>
      <c r="AS469" s="486" t="str">
        <f t="shared" si="115"/>
        <v/>
      </c>
      <c r="AT469" s="488" t="str">
        <f t="shared" si="116"/>
        <v/>
      </c>
      <c r="AU469" s="490" t="str">
        <f t="shared" si="117"/>
        <v/>
      </c>
      <c r="AV469" s="492" t="str">
        <f t="shared" si="118"/>
        <v/>
      </c>
      <c r="AW469" s="494" t="str">
        <f t="shared" si="119"/>
        <v/>
      </c>
      <c r="AX469" s="515" t="str">
        <f>IFERROR(VLOOKUP(功能_33[[#This Row],[功能代號]],SIT_FT_2021tmp!D:D,1,FALSE),"")</f>
        <v/>
      </c>
      <c r="AY469" s="589">
        <v>44603</v>
      </c>
      <c r="AZ469" s="589">
        <v>44585</v>
      </c>
      <c r="BA469" s="515" t="s">
        <v>3248</v>
      </c>
      <c r="BB469" s="266" t="s">
        <v>2453</v>
      </c>
      <c r="BC469" s="596"/>
      <c r="BD469" s="266" t="str">
        <f t="shared" si="110"/>
        <v/>
      </c>
      <c r="BE469" s="266" t="str">
        <f t="shared" si="111"/>
        <v/>
      </c>
      <c r="BF469" s="266" t="str">
        <f t="shared" si="112"/>
        <v/>
      </c>
      <c r="BG469" s="266" t="str">
        <f t="shared" si="113"/>
        <v>8-3</v>
      </c>
    </row>
    <row r="470" spans="3:59" ht="55.2">
      <c r="C470" s="266" t="s">
        <v>72</v>
      </c>
      <c r="D470" s="266" t="s">
        <v>2477</v>
      </c>
      <c r="E470" s="265" t="s">
        <v>1198</v>
      </c>
      <c r="F470" s="266" t="s">
        <v>1199</v>
      </c>
      <c r="G470" s="266" t="s">
        <v>1105</v>
      </c>
      <c r="H470" s="265" t="s">
        <v>110</v>
      </c>
      <c r="I470" s="265" t="s">
        <v>111</v>
      </c>
      <c r="J470" s="272" t="s">
        <v>3239</v>
      </c>
      <c r="K470" s="648" t="s">
        <v>3240</v>
      </c>
      <c r="L470" s="273">
        <v>44589</v>
      </c>
      <c r="M470" s="265"/>
      <c r="N470" s="273">
        <v>44515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3139</v>
      </c>
      <c r="AR470" s="484" t="str">
        <f t="shared" si="114"/>
        <v>8-3</v>
      </c>
      <c r="AS470" s="486" t="str">
        <f t="shared" si="115"/>
        <v/>
      </c>
      <c r="AT470" s="488" t="str">
        <f t="shared" si="116"/>
        <v/>
      </c>
      <c r="AU470" s="490" t="str">
        <f t="shared" si="117"/>
        <v/>
      </c>
      <c r="AV470" s="492" t="str">
        <f t="shared" si="118"/>
        <v/>
      </c>
      <c r="AW470" s="494" t="str">
        <f t="shared" si="119"/>
        <v/>
      </c>
      <c r="AX470" s="515" t="str">
        <f>IFERROR(VLOOKUP(功能_33[[#This Row],[功能代號]],SIT_FT_2021tmp!D:D,1,FALSE),"")</f>
        <v/>
      </c>
      <c r="AY470" s="589">
        <v>44603</v>
      </c>
      <c r="AZ470" s="589">
        <v>44585</v>
      </c>
      <c r="BA470" s="515" t="s">
        <v>3248</v>
      </c>
      <c r="BB470" s="266" t="s">
        <v>2453</v>
      </c>
      <c r="BC470" s="596"/>
      <c r="BD470" s="266" t="str">
        <f t="shared" si="110"/>
        <v/>
      </c>
      <c r="BE470" s="266" t="str">
        <f t="shared" si="111"/>
        <v/>
      </c>
      <c r="BF470" s="266" t="str">
        <f t="shared" si="112"/>
        <v/>
      </c>
      <c r="BG470" s="266" t="str">
        <f t="shared" si="113"/>
        <v>8-3</v>
      </c>
    </row>
    <row r="471" spans="3:59" ht="55.2">
      <c r="C471" s="266" t="s">
        <v>72</v>
      </c>
      <c r="D471" s="266" t="s">
        <v>2477</v>
      </c>
      <c r="E471" s="265" t="s">
        <v>1200</v>
      </c>
      <c r="F471" s="266" t="s">
        <v>1201</v>
      </c>
      <c r="G471" s="266" t="s">
        <v>1105</v>
      </c>
      <c r="H471" s="265" t="s">
        <v>110</v>
      </c>
      <c r="I471" s="265" t="s">
        <v>111</v>
      </c>
      <c r="J471" s="272" t="s">
        <v>3239</v>
      </c>
      <c r="K471" s="648" t="s">
        <v>3240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3139</v>
      </c>
      <c r="AR471" s="484" t="str">
        <f t="shared" si="114"/>
        <v>8-3</v>
      </c>
      <c r="AS471" s="486" t="str">
        <f t="shared" si="115"/>
        <v/>
      </c>
      <c r="AT471" s="488" t="str">
        <f t="shared" si="116"/>
        <v/>
      </c>
      <c r="AU471" s="490" t="str">
        <f t="shared" si="117"/>
        <v/>
      </c>
      <c r="AV471" s="492" t="str">
        <f t="shared" si="118"/>
        <v/>
      </c>
      <c r="AW471" s="494" t="str">
        <f t="shared" si="119"/>
        <v/>
      </c>
      <c r="AX471" s="515" t="str">
        <f>IFERROR(VLOOKUP(功能_33[[#This Row],[功能代號]],SIT_FT_2021tmp!D:D,1,FALSE),"")</f>
        <v/>
      </c>
      <c r="AY471" s="589">
        <v>44603</v>
      </c>
      <c r="AZ471" s="589">
        <v>44585</v>
      </c>
      <c r="BA471" s="515" t="s">
        <v>3248</v>
      </c>
      <c r="BB471" s="266" t="s">
        <v>2453</v>
      </c>
      <c r="BC471" s="596"/>
      <c r="BD471" s="266" t="str">
        <f t="shared" si="110"/>
        <v/>
      </c>
      <c r="BE471" s="266" t="str">
        <f t="shared" si="111"/>
        <v/>
      </c>
      <c r="BF471" s="266" t="str">
        <f t="shared" si="112"/>
        <v/>
      </c>
      <c r="BG471" s="266" t="str">
        <f t="shared" si="113"/>
        <v>8-3</v>
      </c>
    </row>
    <row r="472" spans="3:59" ht="55.2">
      <c r="C472" s="266" t="s">
        <v>72</v>
      </c>
      <c r="D472" s="266" t="s">
        <v>2477</v>
      </c>
      <c r="E472" s="265" t="s">
        <v>1202</v>
      </c>
      <c r="F472" s="266" t="s">
        <v>1203</v>
      </c>
      <c r="G472" s="266" t="s">
        <v>1105</v>
      </c>
      <c r="H472" s="265" t="s">
        <v>110</v>
      </c>
      <c r="I472" s="265" t="s">
        <v>111</v>
      </c>
      <c r="J472" s="272" t="s">
        <v>3239</v>
      </c>
      <c r="K472" s="648" t="s">
        <v>3240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3139</v>
      </c>
      <c r="AR472" s="484" t="str">
        <f t="shared" si="114"/>
        <v>8-3</v>
      </c>
      <c r="AS472" s="486" t="str">
        <f t="shared" si="115"/>
        <v/>
      </c>
      <c r="AT472" s="488" t="str">
        <f t="shared" si="116"/>
        <v/>
      </c>
      <c r="AU472" s="490" t="str">
        <f t="shared" si="117"/>
        <v/>
      </c>
      <c r="AV472" s="492" t="str">
        <f t="shared" si="118"/>
        <v/>
      </c>
      <c r="AW472" s="494" t="str">
        <f t="shared" si="119"/>
        <v/>
      </c>
      <c r="AX472" s="515" t="str">
        <f>IFERROR(VLOOKUP(功能_33[[#This Row],[功能代號]],SIT_FT_2021tmp!D:D,1,FALSE),"")</f>
        <v/>
      </c>
      <c r="AY472" s="589">
        <v>44603</v>
      </c>
      <c r="AZ472" s="589">
        <v>44585</v>
      </c>
      <c r="BA472" s="515" t="s">
        <v>3248</v>
      </c>
      <c r="BB472" s="266" t="s">
        <v>2453</v>
      </c>
      <c r="BC472" s="596"/>
      <c r="BD472" s="266" t="str">
        <f t="shared" si="110"/>
        <v/>
      </c>
      <c r="BE472" s="266" t="str">
        <f t="shared" si="111"/>
        <v/>
      </c>
      <c r="BF472" s="266" t="str">
        <f t="shared" si="112"/>
        <v/>
      </c>
      <c r="BG472" s="266" t="str">
        <f t="shared" si="113"/>
        <v>8-3</v>
      </c>
    </row>
    <row r="473" spans="3:59" ht="55.2">
      <c r="C473" s="266" t="s">
        <v>72</v>
      </c>
      <c r="D473" s="266" t="s">
        <v>2477</v>
      </c>
      <c r="E473" s="265" t="s">
        <v>1204</v>
      </c>
      <c r="F473" s="266" t="s">
        <v>1205</v>
      </c>
      <c r="G473" s="266" t="s">
        <v>1105</v>
      </c>
      <c r="H473" s="265" t="s">
        <v>110</v>
      </c>
      <c r="I473" s="265" t="s">
        <v>111</v>
      </c>
      <c r="J473" s="272" t="s">
        <v>3239</v>
      </c>
      <c r="K473" s="648" t="s">
        <v>3240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3139</v>
      </c>
      <c r="AR473" s="484" t="str">
        <f t="shared" si="114"/>
        <v>8-3</v>
      </c>
      <c r="AS473" s="486" t="str">
        <f t="shared" si="115"/>
        <v/>
      </c>
      <c r="AT473" s="488" t="str">
        <f t="shared" si="116"/>
        <v/>
      </c>
      <c r="AU473" s="490" t="str">
        <f t="shared" si="117"/>
        <v/>
      </c>
      <c r="AV473" s="492" t="str">
        <f t="shared" si="118"/>
        <v/>
      </c>
      <c r="AW473" s="494" t="str">
        <f t="shared" si="119"/>
        <v/>
      </c>
      <c r="AX473" s="515" t="str">
        <f>IFERROR(VLOOKUP(功能_33[[#This Row],[功能代號]],SIT_FT_2021tmp!D:D,1,FALSE),"")</f>
        <v/>
      </c>
      <c r="AY473" s="589">
        <v>44603</v>
      </c>
      <c r="AZ473" s="589">
        <v>44585</v>
      </c>
      <c r="BA473" s="515" t="s">
        <v>3248</v>
      </c>
      <c r="BB473" s="266" t="s">
        <v>2453</v>
      </c>
      <c r="BC473" s="596"/>
      <c r="BD473" s="266" t="str">
        <f t="shared" si="110"/>
        <v/>
      </c>
      <c r="BE473" s="266" t="str">
        <f t="shared" si="111"/>
        <v/>
      </c>
      <c r="BF473" s="266" t="str">
        <f t="shared" si="112"/>
        <v/>
      </c>
      <c r="BG473" s="266" t="str">
        <f t="shared" si="113"/>
        <v>8-3</v>
      </c>
    </row>
    <row r="474" spans="3:59" ht="55.2">
      <c r="C474" s="266" t="s">
        <v>72</v>
      </c>
      <c r="D474" s="266" t="s">
        <v>2477</v>
      </c>
      <c r="E474" s="265" t="s">
        <v>1206</v>
      </c>
      <c r="F474" s="266" t="s">
        <v>1207</v>
      </c>
      <c r="G474" s="266" t="s">
        <v>1105</v>
      </c>
      <c r="H474" s="265" t="s">
        <v>110</v>
      </c>
      <c r="I474" s="265" t="s">
        <v>111</v>
      </c>
      <c r="J474" s="272" t="s">
        <v>3239</v>
      </c>
      <c r="K474" s="648" t="s">
        <v>3240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3139</v>
      </c>
      <c r="AR474" s="484" t="str">
        <f t="shared" si="114"/>
        <v>8-3</v>
      </c>
      <c r="AS474" s="486" t="str">
        <f t="shared" si="115"/>
        <v/>
      </c>
      <c r="AT474" s="488" t="str">
        <f t="shared" si="116"/>
        <v/>
      </c>
      <c r="AU474" s="490" t="str">
        <f t="shared" si="117"/>
        <v/>
      </c>
      <c r="AV474" s="492" t="str">
        <f t="shared" si="118"/>
        <v/>
      </c>
      <c r="AW474" s="494" t="str">
        <f t="shared" si="119"/>
        <v/>
      </c>
      <c r="AX474" s="515" t="str">
        <f>IFERROR(VLOOKUP(功能_33[[#This Row],[功能代號]],SIT_FT_2021tmp!D:D,1,FALSE),"")</f>
        <v/>
      </c>
      <c r="AY474" s="589">
        <v>44603</v>
      </c>
      <c r="AZ474" s="589">
        <v>44585</v>
      </c>
      <c r="BA474" s="515" t="s">
        <v>3248</v>
      </c>
      <c r="BB474" s="266" t="s">
        <v>2453</v>
      </c>
      <c r="BC474" s="596"/>
      <c r="BD474" s="266" t="str">
        <f t="shared" si="110"/>
        <v/>
      </c>
      <c r="BE474" s="266" t="str">
        <f t="shared" si="111"/>
        <v/>
      </c>
      <c r="BF474" s="266" t="str">
        <f t="shared" si="112"/>
        <v/>
      </c>
      <c r="BG474" s="266" t="str">
        <f t="shared" si="113"/>
        <v>8-3</v>
      </c>
    </row>
    <row r="475" spans="3:59" ht="55.2">
      <c r="C475" s="266" t="s">
        <v>72</v>
      </c>
      <c r="D475" s="266" t="s">
        <v>2477</v>
      </c>
      <c r="E475" s="265" t="s">
        <v>1208</v>
      </c>
      <c r="F475" s="266" t="s">
        <v>1209</v>
      </c>
      <c r="G475" s="266" t="s">
        <v>1105</v>
      </c>
      <c r="H475" s="265" t="s">
        <v>110</v>
      </c>
      <c r="I475" s="265" t="s">
        <v>111</v>
      </c>
      <c r="J475" s="272" t="s">
        <v>3239</v>
      </c>
      <c r="K475" s="648" t="s">
        <v>3240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3139</v>
      </c>
      <c r="AR475" s="484" t="str">
        <f t="shared" si="114"/>
        <v>8-3</v>
      </c>
      <c r="AS475" s="486" t="str">
        <f t="shared" si="115"/>
        <v/>
      </c>
      <c r="AT475" s="488" t="str">
        <f t="shared" si="116"/>
        <v/>
      </c>
      <c r="AU475" s="490" t="str">
        <f t="shared" si="117"/>
        <v/>
      </c>
      <c r="AV475" s="492" t="str">
        <f t="shared" si="118"/>
        <v/>
      </c>
      <c r="AW475" s="494" t="str">
        <f t="shared" si="119"/>
        <v/>
      </c>
      <c r="AX475" s="515" t="str">
        <f>IFERROR(VLOOKUP(功能_33[[#This Row],[功能代號]],SIT_FT_2021tmp!D:D,1,FALSE),"")</f>
        <v/>
      </c>
      <c r="AY475" s="589">
        <v>44603</v>
      </c>
      <c r="AZ475" s="589">
        <v>44585</v>
      </c>
      <c r="BA475" s="515" t="s">
        <v>3248</v>
      </c>
      <c r="BB475" s="266" t="s">
        <v>2453</v>
      </c>
      <c r="BC475" s="596"/>
      <c r="BD475" s="266" t="str">
        <f t="shared" si="110"/>
        <v/>
      </c>
      <c r="BE475" s="266" t="str">
        <f t="shared" si="111"/>
        <v/>
      </c>
      <c r="BF475" s="266" t="str">
        <f t="shared" si="112"/>
        <v/>
      </c>
      <c r="BG475" s="266" t="str">
        <f t="shared" si="113"/>
        <v>8-3</v>
      </c>
    </row>
    <row r="476" spans="3:59" ht="55.2">
      <c r="C476" s="266" t="s">
        <v>72</v>
      </c>
      <c r="D476" s="266" t="s">
        <v>2477</v>
      </c>
      <c r="E476" s="265" t="s">
        <v>1210</v>
      </c>
      <c r="F476" s="266" t="s">
        <v>1211</v>
      </c>
      <c r="G476" s="266" t="s">
        <v>1105</v>
      </c>
      <c r="H476" s="265" t="s">
        <v>110</v>
      </c>
      <c r="I476" s="265" t="s">
        <v>111</v>
      </c>
      <c r="J476" s="272" t="s">
        <v>3239</v>
      </c>
      <c r="K476" s="648" t="s">
        <v>3240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3139</v>
      </c>
      <c r="AR476" s="484" t="str">
        <f t="shared" si="114"/>
        <v>8-3</v>
      </c>
      <c r="AS476" s="486" t="str">
        <f t="shared" si="115"/>
        <v/>
      </c>
      <c r="AT476" s="488" t="str">
        <f t="shared" si="116"/>
        <v/>
      </c>
      <c r="AU476" s="490" t="str">
        <f t="shared" si="117"/>
        <v/>
      </c>
      <c r="AV476" s="492" t="str">
        <f t="shared" si="118"/>
        <v/>
      </c>
      <c r="AW476" s="494" t="str">
        <f t="shared" si="119"/>
        <v/>
      </c>
      <c r="AX476" s="515" t="str">
        <f>IFERROR(VLOOKUP(功能_33[[#This Row],[功能代號]],SIT_FT_2021tmp!D:D,1,FALSE),"")</f>
        <v/>
      </c>
      <c r="AY476" s="589">
        <v>44603</v>
      </c>
      <c r="AZ476" s="589">
        <v>44585</v>
      </c>
      <c r="BA476" s="515" t="s">
        <v>3248</v>
      </c>
      <c r="BB476" s="266" t="s">
        <v>2453</v>
      </c>
      <c r="BC476" s="596"/>
      <c r="BD476" s="266" t="str">
        <f t="shared" si="110"/>
        <v/>
      </c>
      <c r="BE476" s="266" t="str">
        <f t="shared" si="111"/>
        <v/>
      </c>
      <c r="BF476" s="266" t="str">
        <f t="shared" si="112"/>
        <v/>
      </c>
      <c r="BG476" s="266" t="str">
        <f t="shared" si="113"/>
        <v>8-3</v>
      </c>
    </row>
    <row r="477" spans="3:59" ht="55.2">
      <c r="C477" s="266" t="s">
        <v>72</v>
      </c>
      <c r="D477" s="266" t="s">
        <v>2477</v>
      </c>
      <c r="E477" s="265" t="s">
        <v>1212</v>
      </c>
      <c r="F477" s="266" t="s">
        <v>1213</v>
      </c>
      <c r="G477" s="266" t="s">
        <v>1105</v>
      </c>
      <c r="H477" s="265" t="s">
        <v>110</v>
      </c>
      <c r="I477" s="265" t="s">
        <v>111</v>
      </c>
      <c r="J477" s="272" t="s">
        <v>3239</v>
      </c>
      <c r="K477" s="648" t="s">
        <v>3240</v>
      </c>
      <c r="L477" s="273">
        <v>44589</v>
      </c>
      <c r="M477" s="265"/>
      <c r="N477" s="273">
        <v>44516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3139</v>
      </c>
      <c r="AR477" s="484" t="str">
        <f t="shared" si="114"/>
        <v>8-3</v>
      </c>
      <c r="AS477" s="486" t="str">
        <f t="shared" si="115"/>
        <v/>
      </c>
      <c r="AT477" s="488" t="str">
        <f t="shared" si="116"/>
        <v/>
      </c>
      <c r="AU477" s="490" t="str">
        <f t="shared" si="117"/>
        <v/>
      </c>
      <c r="AV477" s="492" t="str">
        <f t="shared" si="118"/>
        <v/>
      </c>
      <c r="AW477" s="494" t="str">
        <f t="shared" si="119"/>
        <v/>
      </c>
      <c r="AX477" s="515" t="str">
        <f>IFERROR(VLOOKUP(功能_33[[#This Row],[功能代號]],SIT_FT_2021tmp!D:D,1,FALSE),"")</f>
        <v/>
      </c>
      <c r="AY477" s="589">
        <v>44603</v>
      </c>
      <c r="AZ477" s="589">
        <v>44585</v>
      </c>
      <c r="BA477" s="515" t="s">
        <v>3248</v>
      </c>
      <c r="BB477" s="266" t="s">
        <v>2453</v>
      </c>
      <c r="BC477" s="596"/>
      <c r="BD477" s="266" t="str">
        <f t="shared" si="110"/>
        <v/>
      </c>
      <c r="BE477" s="266" t="str">
        <f t="shared" si="111"/>
        <v/>
      </c>
      <c r="BF477" s="266" t="str">
        <f t="shared" si="112"/>
        <v/>
      </c>
      <c r="BG477" s="266" t="str">
        <f t="shared" si="113"/>
        <v>8-3</v>
      </c>
    </row>
    <row r="478" spans="3:59" ht="55.2">
      <c r="C478" s="266" t="s">
        <v>72</v>
      </c>
      <c r="D478" s="266" t="s">
        <v>2477</v>
      </c>
      <c r="E478" s="265" t="s">
        <v>1214</v>
      </c>
      <c r="F478" s="266" t="s">
        <v>1215</v>
      </c>
      <c r="G478" s="266" t="s">
        <v>1105</v>
      </c>
      <c r="H478" s="265" t="s">
        <v>110</v>
      </c>
      <c r="I478" s="265" t="s">
        <v>111</v>
      </c>
      <c r="J478" s="272" t="s">
        <v>3239</v>
      </c>
      <c r="K478" s="648" t="s">
        <v>3240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3139</v>
      </c>
      <c r="AR478" s="484" t="str">
        <f t="shared" si="114"/>
        <v>8-3</v>
      </c>
      <c r="AS478" s="486" t="str">
        <f t="shared" si="115"/>
        <v/>
      </c>
      <c r="AT478" s="488" t="str">
        <f t="shared" si="116"/>
        <v/>
      </c>
      <c r="AU478" s="490" t="str">
        <f t="shared" si="117"/>
        <v/>
      </c>
      <c r="AV478" s="492" t="str">
        <f t="shared" si="118"/>
        <v/>
      </c>
      <c r="AW478" s="494" t="str">
        <f t="shared" si="11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10"/>
        <v/>
      </c>
      <c r="BE478" s="266" t="str">
        <f t="shared" si="111"/>
        <v/>
      </c>
      <c r="BF478" s="266" t="str">
        <f t="shared" si="112"/>
        <v/>
      </c>
      <c r="BG478" s="266" t="str">
        <f t="shared" si="113"/>
        <v>8-3</v>
      </c>
    </row>
    <row r="479" spans="3:59" ht="55.2">
      <c r="C479" s="266" t="s">
        <v>72</v>
      </c>
      <c r="D479" s="266" t="s">
        <v>2477</v>
      </c>
      <c r="E479" s="265" t="s">
        <v>1216</v>
      </c>
      <c r="F479" s="266" t="s">
        <v>1217</v>
      </c>
      <c r="G479" s="266" t="s">
        <v>1105</v>
      </c>
      <c r="H479" s="265" t="s">
        <v>110</v>
      </c>
      <c r="I479" s="265" t="s">
        <v>111</v>
      </c>
      <c r="J479" s="272" t="s">
        <v>3239</v>
      </c>
      <c r="K479" s="648" t="s">
        <v>3240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3139</v>
      </c>
      <c r="AR479" s="484" t="str">
        <f t="shared" si="114"/>
        <v>8-3</v>
      </c>
      <c r="AS479" s="486" t="str">
        <f t="shared" si="115"/>
        <v/>
      </c>
      <c r="AT479" s="488" t="str">
        <f t="shared" si="116"/>
        <v/>
      </c>
      <c r="AU479" s="490" t="str">
        <f t="shared" si="117"/>
        <v/>
      </c>
      <c r="AV479" s="492" t="str">
        <f t="shared" si="118"/>
        <v/>
      </c>
      <c r="AW479" s="494" t="str">
        <f t="shared" si="11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10"/>
        <v/>
      </c>
      <c r="BE479" s="266" t="str">
        <f t="shared" si="111"/>
        <v/>
      </c>
      <c r="BF479" s="266" t="str">
        <f t="shared" si="112"/>
        <v/>
      </c>
      <c r="BG479" s="266" t="str">
        <f t="shared" si="113"/>
        <v>8-3</v>
      </c>
    </row>
    <row r="480" spans="3:59" ht="55.2">
      <c r="C480" s="266" t="s">
        <v>72</v>
      </c>
      <c r="D480" s="266" t="s">
        <v>2477</v>
      </c>
      <c r="E480" s="265" t="s">
        <v>1218</v>
      </c>
      <c r="F480" s="266" t="s">
        <v>1219</v>
      </c>
      <c r="G480" s="266" t="s">
        <v>1105</v>
      </c>
      <c r="H480" s="265" t="s">
        <v>110</v>
      </c>
      <c r="I480" s="265" t="s">
        <v>111</v>
      </c>
      <c r="J480" s="272" t="s">
        <v>3239</v>
      </c>
      <c r="K480" s="648" t="s">
        <v>3240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3139</v>
      </c>
      <c r="AR480" s="484" t="str">
        <f t="shared" si="114"/>
        <v>8-3</v>
      </c>
      <c r="AS480" s="486" t="str">
        <f t="shared" si="115"/>
        <v/>
      </c>
      <c r="AT480" s="488" t="str">
        <f t="shared" si="116"/>
        <v/>
      </c>
      <c r="AU480" s="490" t="str">
        <f t="shared" si="117"/>
        <v/>
      </c>
      <c r="AV480" s="492" t="str">
        <f t="shared" si="118"/>
        <v/>
      </c>
      <c r="AW480" s="494" t="str">
        <f t="shared" si="11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10"/>
        <v/>
      </c>
      <c r="BE480" s="266" t="str">
        <f t="shared" si="111"/>
        <v/>
      </c>
      <c r="BF480" s="266" t="str">
        <f t="shared" si="112"/>
        <v/>
      </c>
      <c r="BG480" s="266" t="str">
        <f t="shared" si="113"/>
        <v>8-3</v>
      </c>
    </row>
    <row r="481" spans="3:59" ht="55.2">
      <c r="C481" s="266" t="s">
        <v>72</v>
      </c>
      <c r="D481" s="266" t="s">
        <v>2477</v>
      </c>
      <c r="E481" s="265" t="s">
        <v>1220</v>
      </c>
      <c r="F481" s="266" t="s">
        <v>1221</v>
      </c>
      <c r="G481" s="266" t="s">
        <v>1105</v>
      </c>
      <c r="H481" s="265" t="s">
        <v>110</v>
      </c>
      <c r="I481" s="265" t="s">
        <v>111</v>
      </c>
      <c r="J481" s="272" t="s">
        <v>3239</v>
      </c>
      <c r="K481" s="648" t="s">
        <v>3240</v>
      </c>
      <c r="L481" s="273">
        <v>44589</v>
      </c>
      <c r="M481" s="265"/>
      <c r="N481" s="273">
        <v>44517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3139</v>
      </c>
      <c r="AR481" s="484" t="str">
        <f t="shared" si="114"/>
        <v>8-3</v>
      </c>
      <c r="AS481" s="486" t="str">
        <f t="shared" si="115"/>
        <v/>
      </c>
      <c r="AT481" s="488" t="str">
        <f t="shared" si="116"/>
        <v/>
      </c>
      <c r="AU481" s="490" t="str">
        <f t="shared" si="117"/>
        <v/>
      </c>
      <c r="AV481" s="492" t="str">
        <f t="shared" si="118"/>
        <v/>
      </c>
      <c r="AW481" s="494" t="str">
        <f t="shared" si="11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10"/>
        <v/>
      </c>
      <c r="BE481" s="266" t="str">
        <f t="shared" si="111"/>
        <v/>
      </c>
      <c r="BF481" s="266" t="str">
        <f t="shared" si="112"/>
        <v/>
      </c>
      <c r="BG481" s="266" t="str">
        <f t="shared" si="113"/>
        <v>8-3</v>
      </c>
    </row>
    <row r="482" spans="3:59" ht="55.2">
      <c r="C482" s="266" t="s">
        <v>72</v>
      </c>
      <c r="D482" s="266" t="s">
        <v>2477</v>
      </c>
      <c r="E482" s="265" t="s">
        <v>1222</v>
      </c>
      <c r="F482" s="266" t="s">
        <v>1223</v>
      </c>
      <c r="G482" s="266" t="s">
        <v>1105</v>
      </c>
      <c r="H482" s="265" t="s">
        <v>110</v>
      </c>
      <c r="I482" s="265" t="s">
        <v>111</v>
      </c>
      <c r="J482" s="272" t="s">
        <v>3239</v>
      </c>
      <c r="K482" s="648" t="s">
        <v>3240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3139</v>
      </c>
      <c r="AR482" s="484" t="str">
        <f t="shared" si="114"/>
        <v>8-3</v>
      </c>
      <c r="AS482" s="486" t="str">
        <f t="shared" si="115"/>
        <v/>
      </c>
      <c r="AT482" s="488" t="str">
        <f t="shared" si="116"/>
        <v/>
      </c>
      <c r="AU482" s="490" t="str">
        <f t="shared" si="117"/>
        <v/>
      </c>
      <c r="AV482" s="492" t="str">
        <f t="shared" si="118"/>
        <v/>
      </c>
      <c r="AW482" s="494" t="str">
        <f t="shared" si="11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10"/>
        <v/>
      </c>
      <c r="BE482" s="266" t="str">
        <f t="shared" si="111"/>
        <v/>
      </c>
      <c r="BF482" s="266" t="str">
        <f t="shared" si="112"/>
        <v/>
      </c>
      <c r="BG482" s="266" t="str">
        <f t="shared" si="113"/>
        <v>8-3</v>
      </c>
    </row>
    <row r="483" spans="3:59" ht="55.2">
      <c r="C483" s="266" t="s">
        <v>72</v>
      </c>
      <c r="D483" s="266" t="s">
        <v>2477</v>
      </c>
      <c r="E483" s="265" t="s">
        <v>1224</v>
      </c>
      <c r="F483" s="266" t="s">
        <v>1225</v>
      </c>
      <c r="G483" s="266" t="s">
        <v>1105</v>
      </c>
      <c r="H483" s="265" t="s">
        <v>110</v>
      </c>
      <c r="I483" s="265" t="s">
        <v>111</v>
      </c>
      <c r="J483" s="272" t="s">
        <v>3239</v>
      </c>
      <c r="K483" s="648" t="s">
        <v>3240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3139</v>
      </c>
      <c r="AR483" s="484" t="str">
        <f t="shared" si="114"/>
        <v>8-3</v>
      </c>
      <c r="AS483" s="486" t="str">
        <f t="shared" si="115"/>
        <v/>
      </c>
      <c r="AT483" s="488" t="str">
        <f t="shared" si="116"/>
        <v/>
      </c>
      <c r="AU483" s="490" t="str">
        <f t="shared" si="117"/>
        <v/>
      </c>
      <c r="AV483" s="492" t="str">
        <f t="shared" si="118"/>
        <v/>
      </c>
      <c r="AW483" s="494" t="str">
        <f t="shared" si="11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10"/>
        <v/>
      </c>
      <c r="BE483" s="266" t="str">
        <f t="shared" si="111"/>
        <v/>
      </c>
      <c r="BF483" s="266" t="str">
        <f t="shared" si="112"/>
        <v/>
      </c>
      <c r="BG483" s="266" t="str">
        <f t="shared" si="113"/>
        <v>8-3</v>
      </c>
    </row>
    <row r="484" spans="3:59" ht="55.2">
      <c r="C484" s="266" t="s">
        <v>72</v>
      </c>
      <c r="D484" s="266" t="s">
        <v>2477</v>
      </c>
      <c r="E484" s="265" t="s">
        <v>1226</v>
      </c>
      <c r="F484" s="266" t="s">
        <v>1227</v>
      </c>
      <c r="G484" s="266" t="s">
        <v>1105</v>
      </c>
      <c r="H484" s="265" t="s">
        <v>110</v>
      </c>
      <c r="I484" s="265" t="s">
        <v>111</v>
      </c>
      <c r="J484" s="272" t="s">
        <v>3239</v>
      </c>
      <c r="K484" s="648" t="s">
        <v>3240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3139</v>
      </c>
      <c r="AR484" s="484" t="str">
        <f t="shared" si="114"/>
        <v>8-3</v>
      </c>
      <c r="AS484" s="486" t="str">
        <f t="shared" si="115"/>
        <v/>
      </c>
      <c r="AT484" s="488" t="str">
        <f t="shared" si="116"/>
        <v/>
      </c>
      <c r="AU484" s="490" t="str">
        <f t="shared" si="117"/>
        <v/>
      </c>
      <c r="AV484" s="492" t="str">
        <f t="shared" si="118"/>
        <v/>
      </c>
      <c r="AW484" s="494" t="str">
        <f t="shared" si="11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10"/>
        <v/>
      </c>
      <c r="BE484" s="266" t="str">
        <f t="shared" si="111"/>
        <v/>
      </c>
      <c r="BF484" s="266" t="str">
        <f t="shared" si="112"/>
        <v/>
      </c>
      <c r="BG484" s="266" t="str">
        <f t="shared" si="113"/>
        <v>8-3</v>
      </c>
    </row>
    <row r="485" spans="3:59" ht="55.2">
      <c r="C485" s="266" t="s">
        <v>72</v>
      </c>
      <c r="D485" s="266" t="s">
        <v>2477</v>
      </c>
      <c r="E485" s="265" t="s">
        <v>1228</v>
      </c>
      <c r="F485" s="266" t="s">
        <v>1229</v>
      </c>
      <c r="G485" s="266" t="s">
        <v>1105</v>
      </c>
      <c r="H485" s="265" t="s">
        <v>110</v>
      </c>
      <c r="I485" s="265" t="s">
        <v>111</v>
      </c>
      <c r="J485" s="272" t="s">
        <v>3239</v>
      </c>
      <c r="K485" s="648" t="s">
        <v>3240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3139</v>
      </c>
      <c r="AR485" s="484" t="str">
        <f t="shared" si="114"/>
        <v>8-3</v>
      </c>
      <c r="AS485" s="486" t="str">
        <f t="shared" si="115"/>
        <v/>
      </c>
      <c r="AT485" s="488" t="str">
        <f t="shared" si="116"/>
        <v/>
      </c>
      <c r="AU485" s="490" t="str">
        <f t="shared" si="117"/>
        <v/>
      </c>
      <c r="AV485" s="492" t="str">
        <f t="shared" si="118"/>
        <v/>
      </c>
      <c r="AW485" s="494" t="str">
        <f t="shared" si="11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10"/>
        <v/>
      </c>
      <c r="BE485" s="266" t="str">
        <f t="shared" si="111"/>
        <v/>
      </c>
      <c r="BF485" s="266" t="str">
        <f t="shared" si="112"/>
        <v/>
      </c>
      <c r="BG485" s="266" t="str">
        <f t="shared" si="113"/>
        <v>8-3</v>
      </c>
    </row>
    <row r="486" spans="3:59" ht="55.2">
      <c r="C486" s="266" t="s">
        <v>72</v>
      </c>
      <c r="D486" s="266" t="s">
        <v>2477</v>
      </c>
      <c r="E486" s="265" t="s">
        <v>1230</v>
      </c>
      <c r="F486" s="266" t="s">
        <v>1231</v>
      </c>
      <c r="G486" s="266" t="s">
        <v>1105</v>
      </c>
      <c r="H486" s="265" t="s">
        <v>110</v>
      </c>
      <c r="I486" s="265" t="s">
        <v>111</v>
      </c>
      <c r="J486" s="272" t="s">
        <v>3239</v>
      </c>
      <c r="K486" s="648" t="s">
        <v>3240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3139</v>
      </c>
      <c r="AR486" s="484" t="str">
        <f t="shared" si="114"/>
        <v>8-3</v>
      </c>
      <c r="AS486" s="486" t="str">
        <f t="shared" si="115"/>
        <v/>
      </c>
      <c r="AT486" s="488" t="str">
        <f t="shared" si="116"/>
        <v/>
      </c>
      <c r="AU486" s="490" t="str">
        <f t="shared" si="117"/>
        <v/>
      </c>
      <c r="AV486" s="492" t="str">
        <f t="shared" si="118"/>
        <v/>
      </c>
      <c r="AW486" s="494" t="str">
        <f t="shared" si="11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10"/>
        <v/>
      </c>
      <c r="BE486" s="266" t="str">
        <f t="shared" si="111"/>
        <v/>
      </c>
      <c r="BF486" s="266" t="str">
        <f t="shared" si="112"/>
        <v/>
      </c>
      <c r="BG486" s="266" t="str">
        <f t="shared" si="113"/>
        <v>8-3</v>
      </c>
    </row>
    <row r="487" spans="3:59" ht="55.2">
      <c r="C487" s="266" t="s">
        <v>72</v>
      </c>
      <c r="D487" s="266" t="s">
        <v>2477</v>
      </c>
      <c r="E487" s="265" t="s">
        <v>1232</v>
      </c>
      <c r="F487" s="266" t="s">
        <v>1233</v>
      </c>
      <c r="G487" s="266" t="s">
        <v>1105</v>
      </c>
      <c r="H487" s="265" t="s">
        <v>110</v>
      </c>
      <c r="I487" s="265" t="s">
        <v>111</v>
      </c>
      <c r="J487" s="272" t="s">
        <v>3239</v>
      </c>
      <c r="K487" s="648" t="s">
        <v>3240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3139</v>
      </c>
      <c r="AR487" s="484" t="str">
        <f t="shared" si="114"/>
        <v>8-3</v>
      </c>
      <c r="AS487" s="486" t="str">
        <f t="shared" si="115"/>
        <v/>
      </c>
      <c r="AT487" s="488" t="str">
        <f t="shared" si="116"/>
        <v/>
      </c>
      <c r="AU487" s="490" t="str">
        <f t="shared" si="117"/>
        <v/>
      </c>
      <c r="AV487" s="492" t="str">
        <f t="shared" si="118"/>
        <v/>
      </c>
      <c r="AW487" s="494" t="str">
        <f t="shared" si="11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10"/>
        <v/>
      </c>
      <c r="BE487" s="266" t="str">
        <f t="shared" si="111"/>
        <v/>
      </c>
      <c r="BF487" s="266" t="str">
        <f t="shared" si="112"/>
        <v/>
      </c>
      <c r="BG487" s="266" t="str">
        <f t="shared" si="113"/>
        <v>8-3</v>
      </c>
    </row>
    <row r="488" spans="3:59" ht="55.2">
      <c r="C488" s="266" t="s">
        <v>72</v>
      </c>
      <c r="D488" s="266" t="s">
        <v>2477</v>
      </c>
      <c r="E488" s="265" t="s">
        <v>1234</v>
      </c>
      <c r="F488" s="266" t="s">
        <v>1235</v>
      </c>
      <c r="G488" s="266" t="s">
        <v>1105</v>
      </c>
      <c r="H488" s="265" t="s">
        <v>110</v>
      </c>
      <c r="I488" s="265" t="s">
        <v>111</v>
      </c>
      <c r="J488" s="272" t="s">
        <v>3239</v>
      </c>
      <c r="K488" s="648" t="s">
        <v>3240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3139</v>
      </c>
      <c r="AR488" s="484" t="str">
        <f t="shared" si="114"/>
        <v>8-3</v>
      </c>
      <c r="AS488" s="486" t="str">
        <f t="shared" si="115"/>
        <v/>
      </c>
      <c r="AT488" s="488" t="str">
        <f t="shared" si="116"/>
        <v/>
      </c>
      <c r="AU488" s="490" t="str">
        <f t="shared" si="117"/>
        <v/>
      </c>
      <c r="AV488" s="492" t="str">
        <f t="shared" si="118"/>
        <v/>
      </c>
      <c r="AW488" s="494" t="str">
        <f t="shared" si="11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10"/>
        <v/>
      </c>
      <c r="BE488" s="266" t="str">
        <f t="shared" si="111"/>
        <v/>
      </c>
      <c r="BF488" s="266" t="str">
        <f t="shared" si="112"/>
        <v/>
      </c>
      <c r="BG488" s="266" t="str">
        <f t="shared" si="113"/>
        <v>8-3</v>
      </c>
    </row>
    <row r="489" spans="3:59" ht="55.2">
      <c r="C489" s="266" t="s">
        <v>72</v>
      </c>
      <c r="D489" s="266" t="s">
        <v>2477</v>
      </c>
      <c r="E489" s="265" t="s">
        <v>1236</v>
      </c>
      <c r="F489" s="266" t="s">
        <v>1237</v>
      </c>
      <c r="G489" s="266" t="s">
        <v>1105</v>
      </c>
      <c r="H489" s="265" t="s">
        <v>110</v>
      </c>
      <c r="I489" s="265" t="s">
        <v>111</v>
      </c>
      <c r="J489" s="272" t="s">
        <v>3239</v>
      </c>
      <c r="K489" s="648" t="s">
        <v>3240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3139</v>
      </c>
      <c r="AR489" s="484" t="str">
        <f t="shared" si="114"/>
        <v>8-3</v>
      </c>
      <c r="AS489" s="486" t="str">
        <f t="shared" si="115"/>
        <v/>
      </c>
      <c r="AT489" s="488" t="str">
        <f t="shared" si="116"/>
        <v/>
      </c>
      <c r="AU489" s="490" t="str">
        <f t="shared" si="117"/>
        <v/>
      </c>
      <c r="AV489" s="492" t="str">
        <f t="shared" si="118"/>
        <v/>
      </c>
      <c r="AW489" s="494" t="str">
        <f t="shared" si="11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10"/>
        <v/>
      </c>
      <c r="BE489" s="266" t="str">
        <f t="shared" si="111"/>
        <v/>
      </c>
      <c r="BF489" s="266" t="str">
        <f t="shared" si="112"/>
        <v/>
      </c>
      <c r="BG489" s="266" t="str">
        <f t="shared" si="113"/>
        <v>8-3</v>
      </c>
    </row>
    <row r="490" spans="3:59" ht="55.2">
      <c r="C490" s="266" t="s">
        <v>72</v>
      </c>
      <c r="D490" s="266" t="s">
        <v>2477</v>
      </c>
      <c r="E490" s="265" t="s">
        <v>1238</v>
      </c>
      <c r="F490" s="266" t="s">
        <v>1239</v>
      </c>
      <c r="G490" s="266" t="s">
        <v>1105</v>
      </c>
      <c r="H490" s="265" t="s">
        <v>110</v>
      </c>
      <c r="I490" s="265" t="s">
        <v>111</v>
      </c>
      <c r="J490" s="272" t="s">
        <v>3239</v>
      </c>
      <c r="K490" s="648" t="s">
        <v>3240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3139</v>
      </c>
      <c r="AR490" s="484" t="str">
        <f t="shared" si="114"/>
        <v>8-3</v>
      </c>
      <c r="AS490" s="486" t="str">
        <f t="shared" si="115"/>
        <v/>
      </c>
      <c r="AT490" s="488" t="str">
        <f t="shared" si="116"/>
        <v/>
      </c>
      <c r="AU490" s="490" t="str">
        <f t="shared" si="117"/>
        <v/>
      </c>
      <c r="AV490" s="492" t="str">
        <f t="shared" si="118"/>
        <v/>
      </c>
      <c r="AW490" s="494" t="str">
        <f t="shared" si="11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10"/>
        <v/>
      </c>
      <c r="BE490" s="266" t="str">
        <f t="shared" si="111"/>
        <v/>
      </c>
      <c r="BF490" s="266" t="str">
        <f t="shared" si="112"/>
        <v/>
      </c>
      <c r="BG490" s="266" t="str">
        <f t="shared" si="113"/>
        <v>8-3</v>
      </c>
    </row>
    <row r="491" spans="3:59" ht="55.2">
      <c r="C491" s="266" t="s">
        <v>72</v>
      </c>
      <c r="D491" s="266" t="s">
        <v>2477</v>
      </c>
      <c r="E491" s="265" t="s">
        <v>1240</v>
      </c>
      <c r="F491" s="266" t="s">
        <v>1241</v>
      </c>
      <c r="G491" s="266" t="s">
        <v>1105</v>
      </c>
      <c r="H491" s="265" t="s">
        <v>110</v>
      </c>
      <c r="I491" s="265" t="s">
        <v>111</v>
      </c>
      <c r="J491" s="272" t="s">
        <v>3239</v>
      </c>
      <c r="K491" s="648" t="s">
        <v>3240</v>
      </c>
      <c r="L491" s="273">
        <v>44589</v>
      </c>
      <c r="M491" s="265"/>
      <c r="N491" s="273">
        <v>44518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3139</v>
      </c>
      <c r="AR491" s="484" t="str">
        <f t="shared" si="114"/>
        <v>8-3</v>
      </c>
      <c r="AS491" s="486" t="str">
        <f t="shared" si="115"/>
        <v/>
      </c>
      <c r="AT491" s="488" t="str">
        <f t="shared" si="116"/>
        <v/>
      </c>
      <c r="AU491" s="490" t="str">
        <f t="shared" si="117"/>
        <v/>
      </c>
      <c r="AV491" s="492" t="str">
        <f t="shared" si="118"/>
        <v/>
      </c>
      <c r="AW491" s="494" t="str">
        <f t="shared" si="11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10"/>
        <v/>
      </c>
      <c r="BE491" s="266" t="str">
        <f t="shared" si="111"/>
        <v/>
      </c>
      <c r="BF491" s="266" t="str">
        <f t="shared" si="112"/>
        <v/>
      </c>
      <c r="BG491" s="266" t="str">
        <f t="shared" si="113"/>
        <v>8-3</v>
      </c>
    </row>
    <row r="492" spans="3:59" ht="55.2">
      <c r="C492" s="266" t="s">
        <v>72</v>
      </c>
      <c r="D492" s="266" t="s">
        <v>2477</v>
      </c>
      <c r="E492" s="265" t="s">
        <v>1242</v>
      </c>
      <c r="F492" s="266" t="s">
        <v>1243</v>
      </c>
      <c r="G492" s="266" t="s">
        <v>1105</v>
      </c>
      <c r="H492" s="265" t="s">
        <v>110</v>
      </c>
      <c r="I492" s="265" t="s">
        <v>111</v>
      </c>
      <c r="J492" s="272" t="s">
        <v>3239</v>
      </c>
      <c r="K492" s="648" t="s">
        <v>3240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3139</v>
      </c>
      <c r="AR492" s="484" t="str">
        <f t="shared" si="114"/>
        <v>8-3</v>
      </c>
      <c r="AS492" s="486" t="str">
        <f t="shared" si="115"/>
        <v/>
      </c>
      <c r="AT492" s="488" t="str">
        <f t="shared" si="116"/>
        <v/>
      </c>
      <c r="AU492" s="490" t="str">
        <f t="shared" si="117"/>
        <v/>
      </c>
      <c r="AV492" s="492" t="str">
        <f t="shared" si="118"/>
        <v/>
      </c>
      <c r="AW492" s="494" t="str">
        <f t="shared" si="11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10"/>
        <v/>
      </c>
      <c r="BE492" s="266" t="str">
        <f t="shared" si="111"/>
        <v/>
      </c>
      <c r="BF492" s="266" t="str">
        <f t="shared" si="112"/>
        <v/>
      </c>
      <c r="BG492" s="266" t="str">
        <f t="shared" si="113"/>
        <v>8-3</v>
      </c>
    </row>
    <row r="493" spans="3:59" ht="55.2">
      <c r="C493" s="266" t="s">
        <v>72</v>
      </c>
      <c r="D493" s="266" t="s">
        <v>2477</v>
      </c>
      <c r="E493" s="265" t="s">
        <v>1244</v>
      </c>
      <c r="F493" s="266" t="s">
        <v>1245</v>
      </c>
      <c r="G493" s="266" t="s">
        <v>1105</v>
      </c>
      <c r="H493" s="265" t="s">
        <v>110</v>
      </c>
      <c r="I493" s="265" t="s">
        <v>111</v>
      </c>
      <c r="J493" s="272" t="s">
        <v>3239</v>
      </c>
      <c r="K493" s="648" t="s">
        <v>3240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3139</v>
      </c>
      <c r="AR493" s="484" t="str">
        <f t="shared" si="114"/>
        <v>8-3</v>
      </c>
      <c r="AS493" s="486" t="str">
        <f t="shared" si="115"/>
        <v/>
      </c>
      <c r="AT493" s="488" t="str">
        <f t="shared" si="116"/>
        <v/>
      </c>
      <c r="AU493" s="490" t="str">
        <f t="shared" si="117"/>
        <v/>
      </c>
      <c r="AV493" s="492" t="str">
        <f t="shared" si="118"/>
        <v/>
      </c>
      <c r="AW493" s="494" t="str">
        <f t="shared" si="11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10"/>
        <v/>
      </c>
      <c r="BE493" s="266" t="str">
        <f t="shared" si="111"/>
        <v/>
      </c>
      <c r="BF493" s="266" t="str">
        <f t="shared" si="112"/>
        <v/>
      </c>
      <c r="BG493" s="266" t="str">
        <f t="shared" si="113"/>
        <v>8-3</v>
      </c>
    </row>
    <row r="494" spans="3:59" ht="55.2">
      <c r="C494" s="266" t="s">
        <v>72</v>
      </c>
      <c r="D494" s="266" t="s">
        <v>2477</v>
      </c>
      <c r="E494" s="265" t="s">
        <v>1246</v>
      </c>
      <c r="F494" s="266" t="s">
        <v>1247</v>
      </c>
      <c r="G494" s="266" t="s">
        <v>1105</v>
      </c>
      <c r="H494" s="265" t="s">
        <v>110</v>
      </c>
      <c r="I494" s="265" t="s">
        <v>111</v>
      </c>
      <c r="J494" s="272" t="s">
        <v>3239</v>
      </c>
      <c r="K494" s="648" t="s">
        <v>3240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3139</v>
      </c>
      <c r="AR494" s="484" t="str">
        <f t="shared" si="114"/>
        <v>8-3</v>
      </c>
      <c r="AS494" s="486" t="str">
        <f t="shared" si="115"/>
        <v/>
      </c>
      <c r="AT494" s="488" t="str">
        <f t="shared" si="116"/>
        <v/>
      </c>
      <c r="AU494" s="490" t="str">
        <f t="shared" si="117"/>
        <v/>
      </c>
      <c r="AV494" s="492" t="str">
        <f t="shared" si="118"/>
        <v/>
      </c>
      <c r="AW494" s="494" t="str">
        <f t="shared" si="11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10"/>
        <v/>
      </c>
      <c r="BE494" s="266" t="str">
        <f t="shared" si="111"/>
        <v/>
      </c>
      <c r="BF494" s="266" t="str">
        <f t="shared" si="112"/>
        <v/>
      </c>
      <c r="BG494" s="266" t="str">
        <f t="shared" si="113"/>
        <v>8-3</v>
      </c>
    </row>
    <row r="495" spans="3:59" ht="55.2">
      <c r="C495" s="266" t="s">
        <v>72</v>
      </c>
      <c r="D495" s="266" t="s">
        <v>2477</v>
      </c>
      <c r="E495" s="265" t="s">
        <v>1248</v>
      </c>
      <c r="F495" s="266" t="s">
        <v>1249</v>
      </c>
      <c r="G495" s="266" t="s">
        <v>1105</v>
      </c>
      <c r="H495" s="265" t="s">
        <v>110</v>
      </c>
      <c r="I495" s="265" t="s">
        <v>111</v>
      </c>
      <c r="J495" s="272" t="s">
        <v>3239</v>
      </c>
      <c r="K495" s="648" t="s">
        <v>3240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3139</v>
      </c>
      <c r="AR495" s="484" t="str">
        <f t="shared" si="114"/>
        <v>8-3</v>
      </c>
      <c r="AS495" s="486" t="str">
        <f t="shared" si="115"/>
        <v/>
      </c>
      <c r="AT495" s="488" t="str">
        <f t="shared" si="116"/>
        <v/>
      </c>
      <c r="AU495" s="490" t="str">
        <f t="shared" si="117"/>
        <v/>
      </c>
      <c r="AV495" s="492" t="str">
        <f t="shared" si="118"/>
        <v/>
      </c>
      <c r="AW495" s="494" t="str">
        <f t="shared" si="11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10"/>
        <v/>
      </c>
      <c r="BE495" s="266" t="str">
        <f t="shared" si="111"/>
        <v/>
      </c>
      <c r="BF495" s="266" t="str">
        <f t="shared" si="112"/>
        <v/>
      </c>
      <c r="BG495" s="266" t="str">
        <f t="shared" si="113"/>
        <v>8-3</v>
      </c>
    </row>
    <row r="496" spans="3:59" ht="55.2">
      <c r="C496" s="266" t="s">
        <v>72</v>
      </c>
      <c r="D496" s="266" t="s">
        <v>2477</v>
      </c>
      <c r="E496" s="265" t="s">
        <v>1250</v>
      </c>
      <c r="F496" s="266" t="s">
        <v>1251</v>
      </c>
      <c r="G496" s="266" t="s">
        <v>1105</v>
      </c>
      <c r="H496" s="265" t="s">
        <v>110</v>
      </c>
      <c r="I496" s="265" t="s">
        <v>111</v>
      </c>
      <c r="J496" s="272" t="s">
        <v>3239</v>
      </c>
      <c r="K496" s="648" t="s">
        <v>3240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3139</v>
      </c>
      <c r="AR496" s="484" t="str">
        <f t="shared" si="114"/>
        <v>8-3</v>
      </c>
      <c r="AS496" s="486" t="str">
        <f t="shared" si="115"/>
        <v/>
      </c>
      <c r="AT496" s="488" t="str">
        <f t="shared" si="116"/>
        <v/>
      </c>
      <c r="AU496" s="490" t="str">
        <f t="shared" si="117"/>
        <v/>
      </c>
      <c r="AV496" s="492" t="str">
        <f t="shared" si="118"/>
        <v/>
      </c>
      <c r="AW496" s="494" t="str">
        <f t="shared" si="11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10"/>
        <v/>
      </c>
      <c r="BE496" s="266" t="str">
        <f t="shared" si="111"/>
        <v/>
      </c>
      <c r="BF496" s="266" t="str">
        <f t="shared" si="112"/>
        <v/>
      </c>
      <c r="BG496" s="266" t="str">
        <f t="shared" si="113"/>
        <v>8-3</v>
      </c>
    </row>
    <row r="497" spans="3:59" ht="55.2">
      <c r="C497" s="266" t="s">
        <v>72</v>
      </c>
      <c r="D497" s="266" t="s">
        <v>2477</v>
      </c>
      <c r="E497" s="265" t="s">
        <v>1252</v>
      </c>
      <c r="F497" s="266" t="s">
        <v>1253</v>
      </c>
      <c r="G497" s="266" t="s">
        <v>1105</v>
      </c>
      <c r="H497" s="265" t="s">
        <v>110</v>
      </c>
      <c r="I497" s="265" t="s">
        <v>111</v>
      </c>
      <c r="J497" s="272" t="s">
        <v>3239</v>
      </c>
      <c r="K497" s="648" t="s">
        <v>3240</v>
      </c>
      <c r="L497" s="273">
        <v>44589</v>
      </c>
      <c r="M497" s="265"/>
      <c r="N497" s="273">
        <v>44519</v>
      </c>
      <c r="O497" s="273">
        <v>44517</v>
      </c>
      <c r="P497" s="273">
        <v>44545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44545</v>
      </c>
      <c r="AC497" s="273" t="s">
        <v>2394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2790</v>
      </c>
      <c r="AQ497" s="596" t="s">
        <v>3139</v>
      </c>
      <c r="AR497" s="484" t="str">
        <f t="shared" si="114"/>
        <v>8-3</v>
      </c>
      <c r="AS497" s="486" t="str">
        <f t="shared" si="115"/>
        <v/>
      </c>
      <c r="AT497" s="488" t="str">
        <f t="shared" si="116"/>
        <v/>
      </c>
      <c r="AU497" s="490" t="str">
        <f t="shared" si="117"/>
        <v/>
      </c>
      <c r="AV497" s="492" t="str">
        <f t="shared" si="118"/>
        <v/>
      </c>
      <c r="AW497" s="494" t="str">
        <f t="shared" si="119"/>
        <v/>
      </c>
      <c r="AX497" s="515" t="str">
        <f>IFERROR(VLOOKUP(功能_33[[#This Row],[功能代號]],SIT_FT_2021tmp!D:D,1,FALSE),"")</f>
        <v/>
      </c>
      <c r="AY497" s="589">
        <v>44603</v>
      </c>
      <c r="BA497" s="515" t="s">
        <v>2453</v>
      </c>
      <c r="BB497" s="266" t="s">
        <v>2453</v>
      </c>
      <c r="BC497" s="596"/>
      <c r="BD497" s="266" t="str">
        <f t="shared" si="110"/>
        <v/>
      </c>
      <c r="BE497" s="266" t="str">
        <f t="shared" si="111"/>
        <v/>
      </c>
      <c r="BF497" s="266" t="str">
        <f t="shared" si="112"/>
        <v/>
      </c>
      <c r="BG497" s="266" t="str">
        <f t="shared" si="113"/>
        <v>8-3</v>
      </c>
    </row>
    <row r="498" spans="3:59" ht="55.2">
      <c r="C498" s="266" t="s">
        <v>72</v>
      </c>
      <c r="D498" s="266" t="s">
        <v>2477</v>
      </c>
      <c r="E498" s="265" t="s">
        <v>1254</v>
      </c>
      <c r="F498" s="266" t="s">
        <v>1255</v>
      </c>
      <c r="G498" s="266" t="s">
        <v>1105</v>
      </c>
      <c r="H498" s="265" t="s">
        <v>110</v>
      </c>
      <c r="I498" s="265" t="s">
        <v>111</v>
      </c>
      <c r="J498" s="272" t="s">
        <v>3239</v>
      </c>
      <c r="K498" s="648" t="s">
        <v>3240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3139</v>
      </c>
      <c r="AR498" s="484" t="str">
        <f t="shared" si="114"/>
        <v>8-3</v>
      </c>
      <c r="AS498" s="486" t="str">
        <f t="shared" si="115"/>
        <v/>
      </c>
      <c r="AT498" s="488" t="str">
        <f t="shared" si="116"/>
        <v/>
      </c>
      <c r="AU498" s="490" t="str">
        <f t="shared" si="117"/>
        <v/>
      </c>
      <c r="AV498" s="492" t="str">
        <f t="shared" si="118"/>
        <v/>
      </c>
      <c r="AW498" s="494" t="str">
        <f t="shared" si="119"/>
        <v/>
      </c>
      <c r="AX498" s="515" t="str">
        <f>IFERROR(VLOOKUP(功能_33[[#This Row],[功能代號]],SIT_FT_2021tmp!D:D,1,FALSE),"")</f>
        <v/>
      </c>
      <c r="AY498" s="589">
        <v>44583</v>
      </c>
      <c r="AZ498" s="589">
        <v>44580</v>
      </c>
      <c r="BA498" s="515" t="s">
        <v>3248</v>
      </c>
      <c r="BB498" s="266" t="s">
        <v>2453</v>
      </c>
      <c r="BC498" s="596"/>
      <c r="BD498" s="266" t="str">
        <f t="shared" si="110"/>
        <v/>
      </c>
      <c r="BE498" s="266" t="str">
        <f t="shared" si="111"/>
        <v/>
      </c>
      <c r="BF498" s="266" t="str">
        <f t="shared" si="112"/>
        <v>8-3</v>
      </c>
      <c r="BG498" s="266" t="str">
        <f t="shared" si="113"/>
        <v/>
      </c>
    </row>
    <row r="499" spans="3:59" ht="55.2">
      <c r="C499" s="266" t="s">
        <v>72</v>
      </c>
      <c r="D499" s="266" t="s">
        <v>2477</v>
      </c>
      <c r="E499" s="265" t="s">
        <v>1256</v>
      </c>
      <c r="F499" s="266" t="s">
        <v>1257</v>
      </c>
      <c r="G499" s="266" t="s">
        <v>1105</v>
      </c>
      <c r="H499" s="265" t="s">
        <v>110</v>
      </c>
      <c r="I499" s="265" t="s">
        <v>111</v>
      </c>
      <c r="J499" s="272" t="s">
        <v>3239</v>
      </c>
      <c r="K499" s="648" t="s">
        <v>3240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3139</v>
      </c>
      <c r="AR499" s="484" t="str">
        <f t="shared" si="114"/>
        <v>8-3</v>
      </c>
      <c r="AS499" s="486" t="str">
        <f t="shared" si="115"/>
        <v/>
      </c>
      <c r="AT499" s="488" t="str">
        <f t="shared" si="116"/>
        <v/>
      </c>
      <c r="AU499" s="490" t="str">
        <f t="shared" si="117"/>
        <v/>
      </c>
      <c r="AV499" s="492" t="str">
        <f t="shared" si="118"/>
        <v/>
      </c>
      <c r="AW499" s="494" t="str">
        <f t="shared" si="119"/>
        <v/>
      </c>
      <c r="AX499" s="515" t="str">
        <f>IFERROR(VLOOKUP(功能_33[[#This Row],[功能代號]],SIT_FT_2021tmp!D:D,1,FALSE),"")</f>
        <v/>
      </c>
      <c r="AY499" s="589">
        <v>44583</v>
      </c>
      <c r="AZ499" s="589">
        <v>44583</v>
      </c>
      <c r="BA499" s="515" t="s">
        <v>3248</v>
      </c>
      <c r="BB499" s="266" t="s">
        <v>2453</v>
      </c>
      <c r="BC499" s="596"/>
      <c r="BD499" s="266" t="str">
        <f t="shared" si="110"/>
        <v/>
      </c>
      <c r="BE499" s="266" t="str">
        <f t="shared" si="111"/>
        <v/>
      </c>
      <c r="BF499" s="266" t="str">
        <f t="shared" si="112"/>
        <v>8-3</v>
      </c>
      <c r="BG499" s="266" t="str">
        <f t="shared" si="113"/>
        <v/>
      </c>
    </row>
    <row r="500" spans="3:59" ht="55.2">
      <c r="C500" s="266" t="s">
        <v>72</v>
      </c>
      <c r="D500" s="266" t="s">
        <v>2477</v>
      </c>
      <c r="E500" s="265" t="s">
        <v>1258</v>
      </c>
      <c r="F500" s="266" t="s">
        <v>1259</v>
      </c>
      <c r="G500" s="266" t="s">
        <v>1105</v>
      </c>
      <c r="H500" s="265" t="s">
        <v>110</v>
      </c>
      <c r="I500" s="265" t="s">
        <v>111</v>
      </c>
      <c r="J500" s="272" t="s">
        <v>3239</v>
      </c>
      <c r="K500" s="648" t="s">
        <v>3240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3139</v>
      </c>
      <c r="AR500" s="484" t="str">
        <f t="shared" si="114"/>
        <v>8-3</v>
      </c>
      <c r="AS500" s="486" t="str">
        <f t="shared" si="115"/>
        <v/>
      </c>
      <c r="AT500" s="488" t="str">
        <f t="shared" si="116"/>
        <v/>
      </c>
      <c r="AU500" s="490" t="str">
        <f t="shared" si="117"/>
        <v/>
      </c>
      <c r="AV500" s="492" t="str">
        <f t="shared" si="118"/>
        <v/>
      </c>
      <c r="AW500" s="494" t="str">
        <f t="shared" si="119"/>
        <v/>
      </c>
      <c r="AX500" s="515" t="str">
        <f>IFERROR(VLOOKUP(功能_33[[#This Row],[功能代號]],SIT_FT_2021tmp!D:D,1,FALSE),"")</f>
        <v/>
      </c>
      <c r="AY500" s="589">
        <v>44583</v>
      </c>
      <c r="AZ500" s="589">
        <v>44583</v>
      </c>
      <c r="BA500" s="515" t="s">
        <v>3248</v>
      </c>
      <c r="BB500" s="266" t="s">
        <v>2453</v>
      </c>
      <c r="BC500" s="596"/>
      <c r="BD500" s="266" t="str">
        <f t="shared" si="110"/>
        <v/>
      </c>
      <c r="BE500" s="266" t="str">
        <f t="shared" si="111"/>
        <v/>
      </c>
      <c r="BF500" s="266" t="str">
        <f t="shared" si="112"/>
        <v>8-3</v>
      </c>
      <c r="BG500" s="266" t="str">
        <f t="shared" si="113"/>
        <v/>
      </c>
    </row>
    <row r="501" spans="3:59" ht="55.2">
      <c r="C501" s="266" t="s">
        <v>72</v>
      </c>
      <c r="D501" s="266" t="s">
        <v>2477</v>
      </c>
      <c r="E501" s="265" t="s">
        <v>1260</v>
      </c>
      <c r="F501" s="266" t="s">
        <v>1261</v>
      </c>
      <c r="G501" s="266" t="s">
        <v>1105</v>
      </c>
      <c r="H501" s="265" t="s">
        <v>110</v>
      </c>
      <c r="I501" s="265" t="s">
        <v>111</v>
      </c>
      <c r="J501" s="272" t="s">
        <v>3239</v>
      </c>
      <c r="K501" s="648" t="s">
        <v>3240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3139</v>
      </c>
      <c r="AR501" s="484" t="str">
        <f t="shared" si="114"/>
        <v>8-3</v>
      </c>
      <c r="AS501" s="486" t="str">
        <f t="shared" si="115"/>
        <v/>
      </c>
      <c r="AT501" s="488" t="str">
        <f t="shared" si="116"/>
        <v/>
      </c>
      <c r="AU501" s="490" t="str">
        <f t="shared" si="117"/>
        <v/>
      </c>
      <c r="AV501" s="492" t="str">
        <f t="shared" si="118"/>
        <v/>
      </c>
      <c r="AW501" s="494" t="str">
        <f t="shared" si="119"/>
        <v/>
      </c>
      <c r="AX501" s="515" t="str">
        <f>IFERROR(VLOOKUP(功能_33[[#This Row],[功能代號]],SIT_FT_2021tmp!D:D,1,FALSE),"")</f>
        <v/>
      </c>
      <c r="AY501" s="589">
        <v>44583</v>
      </c>
      <c r="AZ501" s="589">
        <v>44583</v>
      </c>
      <c r="BA501" s="515" t="s">
        <v>3248</v>
      </c>
      <c r="BB501" s="266" t="s">
        <v>2453</v>
      </c>
      <c r="BC501" s="596"/>
      <c r="BD501" s="266" t="str">
        <f t="shared" si="110"/>
        <v/>
      </c>
      <c r="BE501" s="266" t="str">
        <f t="shared" si="111"/>
        <v/>
      </c>
      <c r="BF501" s="266" t="str">
        <f t="shared" si="112"/>
        <v>8-3</v>
      </c>
      <c r="BG501" s="266" t="str">
        <f t="shared" si="113"/>
        <v/>
      </c>
    </row>
    <row r="502" spans="3:59" ht="55.2">
      <c r="C502" s="266" t="s">
        <v>72</v>
      </c>
      <c r="D502" s="266" t="s">
        <v>2477</v>
      </c>
      <c r="E502" s="265" t="s">
        <v>1262</v>
      </c>
      <c r="F502" s="266" t="s">
        <v>1263</v>
      </c>
      <c r="G502" s="266" t="s">
        <v>1105</v>
      </c>
      <c r="H502" s="265" t="s">
        <v>110</v>
      </c>
      <c r="I502" s="265" t="s">
        <v>111</v>
      </c>
      <c r="J502" s="272" t="s">
        <v>3239</v>
      </c>
      <c r="K502" s="648" t="s">
        <v>3240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3139</v>
      </c>
      <c r="AR502" s="484" t="str">
        <f t="shared" si="114"/>
        <v>8-3</v>
      </c>
      <c r="AS502" s="486" t="str">
        <f t="shared" si="115"/>
        <v/>
      </c>
      <c r="AT502" s="488" t="str">
        <f t="shared" si="116"/>
        <v/>
      </c>
      <c r="AU502" s="490" t="str">
        <f t="shared" si="117"/>
        <v/>
      </c>
      <c r="AV502" s="492" t="str">
        <f t="shared" si="118"/>
        <v/>
      </c>
      <c r="AW502" s="494" t="str">
        <f t="shared" si="119"/>
        <v/>
      </c>
      <c r="AX502" s="515" t="str">
        <f>IFERROR(VLOOKUP(功能_33[[#This Row],[功能代號]],SIT_FT_2021tmp!D:D,1,FALSE),"")</f>
        <v/>
      </c>
      <c r="AY502" s="589">
        <v>44583</v>
      </c>
      <c r="AZ502" s="589">
        <v>44583</v>
      </c>
      <c r="BA502" s="515" t="s">
        <v>3248</v>
      </c>
      <c r="BB502" s="266" t="s">
        <v>2453</v>
      </c>
      <c r="BC502" s="596"/>
      <c r="BD502" s="266" t="str">
        <f t="shared" si="110"/>
        <v/>
      </c>
      <c r="BE502" s="266" t="str">
        <f t="shared" si="111"/>
        <v/>
      </c>
      <c r="BF502" s="266" t="str">
        <f t="shared" si="112"/>
        <v>8-3</v>
      </c>
      <c r="BG502" s="266" t="str">
        <f t="shared" si="113"/>
        <v/>
      </c>
    </row>
    <row r="503" spans="3:59" ht="55.2">
      <c r="C503" s="266" t="s">
        <v>72</v>
      </c>
      <c r="D503" s="266" t="s">
        <v>2477</v>
      </c>
      <c r="E503" s="265" t="s">
        <v>1264</v>
      </c>
      <c r="F503" s="266" t="s">
        <v>1265</v>
      </c>
      <c r="G503" s="266" t="s">
        <v>1105</v>
      </c>
      <c r="H503" s="265" t="s">
        <v>110</v>
      </c>
      <c r="I503" s="265" t="s">
        <v>111</v>
      </c>
      <c r="J503" s="272" t="s">
        <v>3239</v>
      </c>
      <c r="K503" s="648" t="s">
        <v>3240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3139</v>
      </c>
      <c r="AR503" s="484" t="str">
        <f t="shared" si="114"/>
        <v>8-3</v>
      </c>
      <c r="AS503" s="486" t="str">
        <f t="shared" si="115"/>
        <v/>
      </c>
      <c r="AT503" s="488" t="str">
        <f t="shared" si="116"/>
        <v/>
      </c>
      <c r="AU503" s="490" t="str">
        <f t="shared" si="117"/>
        <v/>
      </c>
      <c r="AV503" s="492" t="str">
        <f t="shared" si="118"/>
        <v/>
      </c>
      <c r="AW503" s="494" t="str">
        <f t="shared" si="119"/>
        <v/>
      </c>
      <c r="AX503" s="515" t="str">
        <f>IFERROR(VLOOKUP(功能_33[[#This Row],[功能代號]],SIT_FT_2021tmp!D:D,1,FALSE),"")</f>
        <v/>
      </c>
      <c r="AY503" s="589">
        <v>44583</v>
      </c>
      <c r="AZ503" s="589">
        <v>44583</v>
      </c>
      <c r="BA503" s="515" t="s">
        <v>3248</v>
      </c>
      <c r="BB503" s="266" t="s">
        <v>2453</v>
      </c>
      <c r="BC503" s="596"/>
      <c r="BD503" s="266" t="str">
        <f t="shared" si="110"/>
        <v/>
      </c>
      <c r="BE503" s="266" t="str">
        <f t="shared" si="111"/>
        <v/>
      </c>
      <c r="BF503" s="266" t="str">
        <f t="shared" si="112"/>
        <v>8-3</v>
      </c>
      <c r="BG503" s="266" t="str">
        <f t="shared" si="113"/>
        <v/>
      </c>
    </row>
    <row r="504" spans="3:59" ht="55.2">
      <c r="C504" s="266" t="s">
        <v>72</v>
      </c>
      <c r="D504" s="266" t="s">
        <v>2477</v>
      </c>
      <c r="E504" s="265" t="s">
        <v>1266</v>
      </c>
      <c r="F504" s="266" t="s">
        <v>1267</v>
      </c>
      <c r="G504" s="266" t="s">
        <v>1105</v>
      </c>
      <c r="H504" s="265" t="s">
        <v>110</v>
      </c>
      <c r="I504" s="265" t="s">
        <v>111</v>
      </c>
      <c r="J504" s="272" t="s">
        <v>3239</v>
      </c>
      <c r="K504" s="648" t="s">
        <v>3240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3139</v>
      </c>
      <c r="AR504" s="484" t="str">
        <f t="shared" si="114"/>
        <v>8-3</v>
      </c>
      <c r="AS504" s="486" t="str">
        <f t="shared" si="115"/>
        <v/>
      </c>
      <c r="AT504" s="488" t="str">
        <f t="shared" si="116"/>
        <v/>
      </c>
      <c r="AU504" s="490" t="str">
        <f t="shared" si="117"/>
        <v/>
      </c>
      <c r="AV504" s="492" t="str">
        <f t="shared" si="118"/>
        <v/>
      </c>
      <c r="AW504" s="494" t="str">
        <f t="shared" si="119"/>
        <v/>
      </c>
      <c r="AX504" s="515" t="str">
        <f>IFERROR(VLOOKUP(功能_33[[#This Row],[功能代號]],SIT_FT_2021tmp!D:D,1,FALSE),"")</f>
        <v/>
      </c>
      <c r="AY504" s="589">
        <v>44583</v>
      </c>
      <c r="AZ504" s="589">
        <v>44585</v>
      </c>
      <c r="BA504" s="515" t="s">
        <v>3248</v>
      </c>
      <c r="BB504" s="266" t="s">
        <v>2453</v>
      </c>
      <c r="BC504" s="596"/>
      <c r="BD504" s="266" t="str">
        <f t="shared" si="110"/>
        <v/>
      </c>
      <c r="BE504" s="266" t="str">
        <f t="shared" si="111"/>
        <v/>
      </c>
      <c r="BF504" s="266" t="str">
        <f t="shared" si="112"/>
        <v>8-3</v>
      </c>
      <c r="BG504" s="266" t="str">
        <f t="shared" si="113"/>
        <v/>
      </c>
    </row>
    <row r="505" spans="3:59" ht="55.2">
      <c r="C505" s="266" t="s">
        <v>72</v>
      </c>
      <c r="D505" s="266" t="s">
        <v>2477</v>
      </c>
      <c r="E505" s="265" t="s">
        <v>1268</v>
      </c>
      <c r="F505" s="266" t="s">
        <v>1269</v>
      </c>
      <c r="G505" s="266" t="s">
        <v>1105</v>
      </c>
      <c r="H505" s="265" t="s">
        <v>110</v>
      </c>
      <c r="I505" s="265" t="s">
        <v>111</v>
      </c>
      <c r="J505" s="272" t="s">
        <v>3239</v>
      </c>
      <c r="K505" s="648" t="s">
        <v>3240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3139</v>
      </c>
      <c r="AR505" s="484" t="str">
        <f t="shared" si="114"/>
        <v>8-3</v>
      </c>
      <c r="AS505" s="486" t="str">
        <f t="shared" si="115"/>
        <v/>
      </c>
      <c r="AT505" s="488" t="str">
        <f t="shared" si="116"/>
        <v/>
      </c>
      <c r="AU505" s="490" t="str">
        <f t="shared" si="117"/>
        <v/>
      </c>
      <c r="AV505" s="492" t="str">
        <f t="shared" si="118"/>
        <v/>
      </c>
      <c r="AW505" s="494" t="str">
        <f t="shared" si="119"/>
        <v/>
      </c>
      <c r="AX505" s="515" t="str">
        <f>IFERROR(VLOOKUP(功能_33[[#This Row],[功能代號]],SIT_FT_2021tmp!D:D,1,FALSE),"")</f>
        <v/>
      </c>
      <c r="AY505" s="589">
        <v>44583</v>
      </c>
      <c r="AZ505" s="589">
        <v>44585</v>
      </c>
      <c r="BA505" s="515" t="s">
        <v>3248</v>
      </c>
      <c r="BB505" s="266" t="s">
        <v>2453</v>
      </c>
      <c r="BC505" s="596"/>
      <c r="BD505" s="266" t="str">
        <f t="shared" si="110"/>
        <v/>
      </c>
      <c r="BE505" s="266" t="str">
        <f t="shared" si="111"/>
        <v/>
      </c>
      <c r="BF505" s="266" t="str">
        <f t="shared" si="112"/>
        <v>8-3</v>
      </c>
      <c r="BG505" s="266" t="str">
        <f t="shared" si="113"/>
        <v/>
      </c>
    </row>
    <row r="506" spans="3:59" ht="55.2">
      <c r="C506" s="266" t="s">
        <v>72</v>
      </c>
      <c r="D506" s="266" t="s">
        <v>2477</v>
      </c>
      <c r="E506" s="265" t="s">
        <v>1270</v>
      </c>
      <c r="F506" s="266" t="s">
        <v>1271</v>
      </c>
      <c r="G506" s="266" t="s">
        <v>1105</v>
      </c>
      <c r="H506" s="265" t="s">
        <v>110</v>
      </c>
      <c r="I506" s="265" t="s">
        <v>111</v>
      </c>
      <c r="J506" s="272" t="s">
        <v>3239</v>
      </c>
      <c r="K506" s="648" t="s">
        <v>3240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3139</v>
      </c>
      <c r="AR506" s="484" t="str">
        <f t="shared" si="114"/>
        <v>8-3</v>
      </c>
      <c r="AS506" s="486" t="str">
        <f t="shared" si="115"/>
        <v/>
      </c>
      <c r="AT506" s="488" t="str">
        <f t="shared" si="116"/>
        <v/>
      </c>
      <c r="AU506" s="490" t="str">
        <f t="shared" si="117"/>
        <v/>
      </c>
      <c r="AV506" s="492" t="str">
        <f t="shared" si="118"/>
        <v/>
      </c>
      <c r="AW506" s="494" t="str">
        <f t="shared" si="119"/>
        <v/>
      </c>
      <c r="AX506" s="515" t="str">
        <f>IFERROR(VLOOKUP(功能_33[[#This Row],[功能代號]],SIT_FT_2021tmp!D:D,1,FALSE),"")</f>
        <v/>
      </c>
      <c r="AY506" s="589">
        <v>44583</v>
      </c>
      <c r="AZ506" s="589">
        <v>44585</v>
      </c>
      <c r="BA506" s="515" t="s">
        <v>3248</v>
      </c>
      <c r="BB506" s="266" t="s">
        <v>2453</v>
      </c>
      <c r="BC506" s="596"/>
      <c r="BD506" s="266" t="str">
        <f t="shared" si="110"/>
        <v/>
      </c>
      <c r="BE506" s="266" t="str">
        <f t="shared" si="111"/>
        <v/>
      </c>
      <c r="BF506" s="266" t="str">
        <f t="shared" si="112"/>
        <v>8-3</v>
      </c>
      <c r="BG506" s="266" t="str">
        <f t="shared" si="113"/>
        <v/>
      </c>
    </row>
    <row r="507" spans="3:59" ht="55.2">
      <c r="C507" s="266" t="s">
        <v>72</v>
      </c>
      <c r="D507" s="266" t="s">
        <v>2477</v>
      </c>
      <c r="E507" s="265" t="s">
        <v>1272</v>
      </c>
      <c r="F507" s="266" t="s">
        <v>1273</v>
      </c>
      <c r="G507" s="266" t="s">
        <v>1105</v>
      </c>
      <c r="H507" s="265" t="s">
        <v>110</v>
      </c>
      <c r="I507" s="265" t="s">
        <v>111</v>
      </c>
      <c r="J507" s="272" t="s">
        <v>3239</v>
      </c>
      <c r="K507" s="648" t="s">
        <v>3240</v>
      </c>
      <c r="L507" s="273">
        <v>44575</v>
      </c>
      <c r="M507" s="273">
        <v>44580</v>
      </c>
      <c r="N507" s="273">
        <v>44515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3139</v>
      </c>
      <c r="AR507" s="484" t="str">
        <f t="shared" si="114"/>
        <v>8-3</v>
      </c>
      <c r="AS507" s="486" t="str">
        <f t="shared" si="115"/>
        <v/>
      </c>
      <c r="AT507" s="488" t="str">
        <f t="shared" si="116"/>
        <v/>
      </c>
      <c r="AU507" s="490" t="str">
        <f t="shared" si="117"/>
        <v/>
      </c>
      <c r="AV507" s="492" t="str">
        <f t="shared" si="118"/>
        <v/>
      </c>
      <c r="AW507" s="494" t="str">
        <f t="shared" si="119"/>
        <v/>
      </c>
      <c r="AX507" s="515" t="str">
        <f>IFERROR(VLOOKUP(功能_33[[#This Row],[功能代號]],SIT_FT_2021tmp!D:D,1,FALSE),"")</f>
        <v/>
      </c>
      <c r="AY507" s="589">
        <v>44583</v>
      </c>
      <c r="AZ507" s="589">
        <v>44585</v>
      </c>
      <c r="BA507" s="515" t="s">
        <v>3248</v>
      </c>
      <c r="BB507" s="266" t="s">
        <v>2453</v>
      </c>
      <c r="BC507" s="596"/>
      <c r="BD507" s="266" t="str">
        <f t="shared" si="110"/>
        <v/>
      </c>
      <c r="BE507" s="266" t="str">
        <f t="shared" si="111"/>
        <v/>
      </c>
      <c r="BF507" s="266" t="str">
        <f t="shared" si="112"/>
        <v>8-3</v>
      </c>
      <c r="BG507" s="266" t="str">
        <f t="shared" si="113"/>
        <v/>
      </c>
    </row>
    <row r="508" spans="3:59" ht="55.2">
      <c r="C508" s="266" t="s">
        <v>72</v>
      </c>
      <c r="D508" s="266" t="s">
        <v>2477</v>
      </c>
      <c r="E508" s="265" t="s">
        <v>1274</v>
      </c>
      <c r="F508" s="266" t="s">
        <v>1275</v>
      </c>
      <c r="G508" s="266" t="s">
        <v>1105</v>
      </c>
      <c r="H508" s="265" t="s">
        <v>110</v>
      </c>
      <c r="I508" s="265" t="s">
        <v>111</v>
      </c>
      <c r="J508" s="272" t="s">
        <v>3239</v>
      </c>
      <c r="K508" s="648" t="s">
        <v>3240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3139</v>
      </c>
      <c r="AR508" s="484" t="str">
        <f t="shared" si="114"/>
        <v>8-3</v>
      </c>
      <c r="AS508" s="486" t="str">
        <f t="shared" si="115"/>
        <v/>
      </c>
      <c r="AT508" s="488" t="str">
        <f t="shared" si="116"/>
        <v/>
      </c>
      <c r="AU508" s="490" t="str">
        <f t="shared" si="117"/>
        <v/>
      </c>
      <c r="AV508" s="492" t="str">
        <f t="shared" si="118"/>
        <v/>
      </c>
      <c r="AW508" s="494" t="str">
        <f t="shared" si="119"/>
        <v/>
      </c>
      <c r="AX508" s="515" t="str">
        <f>IFERROR(VLOOKUP(功能_33[[#This Row],[功能代號]],SIT_FT_2021tmp!D:D,1,FALSE),"")</f>
        <v/>
      </c>
      <c r="AY508" s="589">
        <v>44589</v>
      </c>
      <c r="AZ508" s="589">
        <v>44585</v>
      </c>
      <c r="BA508" s="515" t="s">
        <v>3248</v>
      </c>
      <c r="BB508" s="266" t="s">
        <v>2453</v>
      </c>
      <c r="BC508" s="596"/>
      <c r="BD508" s="266" t="str">
        <f t="shared" si="110"/>
        <v/>
      </c>
      <c r="BE508" s="266" t="str">
        <f t="shared" si="111"/>
        <v/>
      </c>
      <c r="BF508" s="266" t="str">
        <f t="shared" si="112"/>
        <v>8-3</v>
      </c>
      <c r="BG508" s="266" t="str">
        <f t="shared" si="113"/>
        <v/>
      </c>
    </row>
    <row r="509" spans="3:59" ht="55.2">
      <c r="C509" s="266" t="s">
        <v>72</v>
      </c>
      <c r="D509" s="266" t="s">
        <v>2477</v>
      </c>
      <c r="E509" s="265" t="s">
        <v>1276</v>
      </c>
      <c r="F509" s="266" t="s">
        <v>1277</v>
      </c>
      <c r="G509" s="266" t="s">
        <v>1105</v>
      </c>
      <c r="H509" s="265" t="s">
        <v>110</v>
      </c>
      <c r="I509" s="265" t="s">
        <v>111</v>
      </c>
      <c r="J509" s="272" t="s">
        <v>3239</v>
      </c>
      <c r="K509" s="648" t="s">
        <v>3240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3139</v>
      </c>
      <c r="AR509" s="484" t="str">
        <f t="shared" si="114"/>
        <v>8-3</v>
      </c>
      <c r="AS509" s="486" t="str">
        <f t="shared" si="115"/>
        <v/>
      </c>
      <c r="AT509" s="488" t="str">
        <f t="shared" si="116"/>
        <v/>
      </c>
      <c r="AU509" s="490" t="str">
        <f t="shared" si="117"/>
        <v/>
      </c>
      <c r="AV509" s="492" t="str">
        <f t="shared" si="118"/>
        <v/>
      </c>
      <c r="AW509" s="494" t="str">
        <f t="shared" si="119"/>
        <v/>
      </c>
      <c r="AX509" s="515" t="str">
        <f>IFERROR(VLOOKUP(功能_33[[#This Row],[功能代號]],SIT_FT_2021tmp!D:D,1,FALSE),"")</f>
        <v/>
      </c>
      <c r="AY509" s="589">
        <v>44589</v>
      </c>
      <c r="AZ509" s="589">
        <v>44585</v>
      </c>
      <c r="BA509" s="515" t="s">
        <v>3248</v>
      </c>
      <c r="BB509" s="266" t="s">
        <v>2453</v>
      </c>
      <c r="BC509" s="596"/>
      <c r="BD509" s="266" t="str">
        <f t="shared" si="110"/>
        <v/>
      </c>
      <c r="BE509" s="266" t="str">
        <f t="shared" si="111"/>
        <v/>
      </c>
      <c r="BF509" s="266" t="str">
        <f t="shared" si="112"/>
        <v>8-3</v>
      </c>
      <c r="BG509" s="266" t="str">
        <f t="shared" si="113"/>
        <v/>
      </c>
    </row>
    <row r="510" spans="3:59" ht="55.2">
      <c r="C510" s="266" t="s">
        <v>72</v>
      </c>
      <c r="D510" s="266" t="s">
        <v>2477</v>
      </c>
      <c r="E510" s="265" t="s">
        <v>1278</v>
      </c>
      <c r="F510" s="266" t="s">
        <v>1279</v>
      </c>
      <c r="G510" s="266" t="s">
        <v>1105</v>
      </c>
      <c r="H510" s="265" t="s">
        <v>110</v>
      </c>
      <c r="I510" s="265" t="s">
        <v>111</v>
      </c>
      <c r="J510" s="272" t="s">
        <v>3239</v>
      </c>
      <c r="K510" s="648" t="s">
        <v>3240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3139</v>
      </c>
      <c r="AR510" s="484" t="str">
        <f t="shared" si="114"/>
        <v>8-3</v>
      </c>
      <c r="AS510" s="486" t="str">
        <f t="shared" si="115"/>
        <v/>
      </c>
      <c r="AT510" s="488" t="str">
        <f t="shared" si="116"/>
        <v/>
      </c>
      <c r="AU510" s="490" t="str">
        <f t="shared" si="117"/>
        <v/>
      </c>
      <c r="AV510" s="492" t="str">
        <f t="shared" si="118"/>
        <v/>
      </c>
      <c r="AW510" s="494" t="str">
        <f t="shared" si="119"/>
        <v/>
      </c>
      <c r="AX510" s="515" t="str">
        <f>IFERROR(VLOOKUP(功能_33[[#This Row],[功能代號]],SIT_FT_2021tmp!D:D,1,FALSE),"")</f>
        <v/>
      </c>
      <c r="AY510" s="589">
        <v>44589</v>
      </c>
      <c r="AZ510" s="589">
        <v>44585</v>
      </c>
      <c r="BA510" s="515" t="s">
        <v>3248</v>
      </c>
      <c r="BB510" s="266" t="s">
        <v>2453</v>
      </c>
      <c r="BC510" s="596"/>
      <c r="BD510" s="266" t="str">
        <f t="shared" si="110"/>
        <v/>
      </c>
      <c r="BE510" s="266" t="str">
        <f t="shared" si="111"/>
        <v/>
      </c>
      <c r="BF510" s="266" t="str">
        <f t="shared" si="112"/>
        <v>8-3</v>
      </c>
      <c r="BG510" s="266" t="str">
        <f t="shared" si="113"/>
        <v/>
      </c>
    </row>
    <row r="511" spans="3:59" ht="55.2">
      <c r="C511" s="266" t="s">
        <v>72</v>
      </c>
      <c r="D511" s="266" t="s">
        <v>2477</v>
      </c>
      <c r="E511" s="265" t="s">
        <v>1280</v>
      </c>
      <c r="F511" s="266" t="s">
        <v>1281</v>
      </c>
      <c r="G511" s="266" t="s">
        <v>1105</v>
      </c>
      <c r="H511" s="265" t="s">
        <v>110</v>
      </c>
      <c r="I511" s="265" t="s">
        <v>111</v>
      </c>
      <c r="J511" s="272" t="s">
        <v>3239</v>
      </c>
      <c r="K511" s="648" t="s">
        <v>3240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3139</v>
      </c>
      <c r="AR511" s="484" t="str">
        <f t="shared" si="114"/>
        <v>8-3</v>
      </c>
      <c r="AS511" s="486" t="str">
        <f t="shared" si="115"/>
        <v/>
      </c>
      <c r="AT511" s="488" t="str">
        <f t="shared" si="116"/>
        <v/>
      </c>
      <c r="AU511" s="490" t="str">
        <f t="shared" si="117"/>
        <v/>
      </c>
      <c r="AV511" s="492" t="str">
        <f t="shared" si="118"/>
        <v/>
      </c>
      <c r="AW511" s="494" t="str">
        <f t="shared" si="119"/>
        <v/>
      </c>
      <c r="AX511" s="515" t="str">
        <f>IFERROR(VLOOKUP(功能_33[[#This Row],[功能代號]],SIT_FT_2021tmp!D:D,1,FALSE),"")</f>
        <v/>
      </c>
      <c r="AY511" s="589">
        <v>44589</v>
      </c>
      <c r="AZ511" s="589">
        <v>44585</v>
      </c>
      <c r="BA511" s="515" t="s">
        <v>3248</v>
      </c>
      <c r="BB511" s="266" t="s">
        <v>2453</v>
      </c>
      <c r="BC511" s="596"/>
      <c r="BD511" s="266" t="str">
        <f t="shared" si="110"/>
        <v/>
      </c>
      <c r="BE511" s="266" t="str">
        <f t="shared" si="111"/>
        <v/>
      </c>
      <c r="BF511" s="266" t="str">
        <f t="shared" si="112"/>
        <v>8-3</v>
      </c>
      <c r="BG511" s="266" t="str">
        <f t="shared" si="113"/>
        <v/>
      </c>
    </row>
    <row r="512" spans="3:59" ht="55.2">
      <c r="C512" s="266" t="s">
        <v>72</v>
      </c>
      <c r="D512" s="266" t="s">
        <v>2477</v>
      </c>
      <c r="E512" s="265" t="s">
        <v>1282</v>
      </c>
      <c r="F512" s="266" t="s">
        <v>1283</v>
      </c>
      <c r="G512" s="266" t="s">
        <v>1105</v>
      </c>
      <c r="H512" s="265" t="s">
        <v>110</v>
      </c>
      <c r="I512" s="265" t="s">
        <v>111</v>
      </c>
      <c r="J512" s="272" t="s">
        <v>3239</v>
      </c>
      <c r="K512" s="648" t="s">
        <v>3240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3139</v>
      </c>
      <c r="AR512" s="484" t="str">
        <f t="shared" si="114"/>
        <v>8-3</v>
      </c>
      <c r="AS512" s="486" t="str">
        <f t="shared" si="115"/>
        <v/>
      </c>
      <c r="AT512" s="488" t="str">
        <f t="shared" si="116"/>
        <v/>
      </c>
      <c r="AU512" s="490" t="str">
        <f t="shared" si="117"/>
        <v/>
      </c>
      <c r="AV512" s="492" t="str">
        <f t="shared" si="118"/>
        <v/>
      </c>
      <c r="AW512" s="494" t="str">
        <f t="shared" si="119"/>
        <v/>
      </c>
      <c r="AX512" s="515" t="str">
        <f>IFERROR(VLOOKUP(功能_33[[#This Row],[功能代號]],SIT_FT_2021tmp!D:D,1,FALSE),"")</f>
        <v/>
      </c>
      <c r="AY512" s="589">
        <v>44589</v>
      </c>
      <c r="AZ512" s="589">
        <v>44585</v>
      </c>
      <c r="BA512" s="515" t="s">
        <v>3248</v>
      </c>
      <c r="BB512" s="266" t="s">
        <v>2453</v>
      </c>
      <c r="BC512" s="596"/>
      <c r="BD512" s="266" t="str">
        <f t="shared" si="110"/>
        <v/>
      </c>
      <c r="BE512" s="266" t="str">
        <f t="shared" si="111"/>
        <v/>
      </c>
      <c r="BF512" s="266" t="str">
        <f t="shared" si="112"/>
        <v>8-3</v>
      </c>
      <c r="BG512" s="266" t="str">
        <f t="shared" si="113"/>
        <v/>
      </c>
    </row>
    <row r="513" spans="3:59" ht="55.2">
      <c r="C513" s="266" t="s">
        <v>72</v>
      </c>
      <c r="D513" s="266" t="s">
        <v>2477</v>
      </c>
      <c r="E513" s="265" t="s">
        <v>1284</v>
      </c>
      <c r="F513" s="266" t="s">
        <v>1285</v>
      </c>
      <c r="G513" s="266" t="s">
        <v>1105</v>
      </c>
      <c r="H513" s="265" t="s">
        <v>110</v>
      </c>
      <c r="I513" s="265" t="s">
        <v>111</v>
      </c>
      <c r="J513" s="272" t="s">
        <v>3239</v>
      </c>
      <c r="K513" s="648" t="s">
        <v>3240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3139</v>
      </c>
      <c r="AR513" s="484" t="str">
        <f t="shared" si="114"/>
        <v>8-3</v>
      </c>
      <c r="AS513" s="486" t="str">
        <f t="shared" si="115"/>
        <v/>
      </c>
      <c r="AT513" s="488" t="str">
        <f t="shared" si="116"/>
        <v/>
      </c>
      <c r="AU513" s="490" t="str">
        <f t="shared" si="117"/>
        <v/>
      </c>
      <c r="AV513" s="492" t="str">
        <f t="shared" si="118"/>
        <v/>
      </c>
      <c r="AW513" s="494" t="str">
        <f t="shared" si="119"/>
        <v/>
      </c>
      <c r="AX513" s="515" t="str">
        <f>IFERROR(VLOOKUP(功能_33[[#This Row],[功能代號]],SIT_FT_2021tmp!D:D,1,FALSE),"")</f>
        <v/>
      </c>
      <c r="AY513" s="589">
        <v>44589</v>
      </c>
      <c r="AZ513" s="589">
        <v>44585</v>
      </c>
      <c r="BA513" s="515" t="s">
        <v>3248</v>
      </c>
      <c r="BB513" s="266" t="s">
        <v>2453</v>
      </c>
      <c r="BC513" s="596"/>
      <c r="BD513" s="266" t="str">
        <f t="shared" si="110"/>
        <v/>
      </c>
      <c r="BE513" s="266" t="str">
        <f t="shared" si="111"/>
        <v/>
      </c>
      <c r="BF513" s="266" t="str">
        <f t="shared" si="112"/>
        <v>8-3</v>
      </c>
      <c r="BG513" s="266" t="str">
        <f t="shared" si="113"/>
        <v/>
      </c>
    </row>
    <row r="514" spans="3:59" ht="55.2">
      <c r="C514" s="266" t="s">
        <v>72</v>
      </c>
      <c r="D514" s="266" t="s">
        <v>2477</v>
      </c>
      <c r="E514" s="265" t="s">
        <v>1286</v>
      </c>
      <c r="F514" s="266" t="s">
        <v>1287</v>
      </c>
      <c r="G514" s="266" t="s">
        <v>1105</v>
      </c>
      <c r="H514" s="265" t="s">
        <v>110</v>
      </c>
      <c r="I514" s="265" t="s">
        <v>111</v>
      </c>
      <c r="J514" s="272" t="s">
        <v>3239</v>
      </c>
      <c r="K514" s="648" t="s">
        <v>3240</v>
      </c>
      <c r="L514" s="273">
        <v>44575</v>
      </c>
      <c r="M514" s="273">
        <v>44580</v>
      </c>
      <c r="N514" s="273">
        <v>44516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3139</v>
      </c>
      <c r="AR514" s="484" t="str">
        <f t="shared" si="114"/>
        <v>8-3</v>
      </c>
      <c r="AS514" s="486" t="str">
        <f t="shared" si="115"/>
        <v/>
      </c>
      <c r="AT514" s="488" t="str">
        <f t="shared" si="116"/>
        <v/>
      </c>
      <c r="AU514" s="490" t="str">
        <f t="shared" si="117"/>
        <v/>
      </c>
      <c r="AV514" s="492" t="str">
        <f t="shared" si="118"/>
        <v/>
      </c>
      <c r="AW514" s="494" t="str">
        <f t="shared" si="119"/>
        <v/>
      </c>
      <c r="AX514" s="515" t="str">
        <f>IFERROR(VLOOKUP(功能_33[[#This Row],[功能代號]],SIT_FT_2021tmp!D:D,1,FALSE),"")</f>
        <v/>
      </c>
      <c r="AY514" s="589">
        <v>44589</v>
      </c>
      <c r="AZ514" s="589">
        <v>44585</v>
      </c>
      <c r="BA514" s="515" t="s">
        <v>3248</v>
      </c>
      <c r="BB514" s="266" t="s">
        <v>2453</v>
      </c>
      <c r="BC514" s="596"/>
      <c r="BD514" s="266" t="str">
        <f t="shared" si="110"/>
        <v/>
      </c>
      <c r="BE514" s="266" t="str">
        <f t="shared" si="111"/>
        <v/>
      </c>
      <c r="BF514" s="266" t="str">
        <f t="shared" si="112"/>
        <v>8-3</v>
      </c>
      <c r="BG514" s="266" t="str">
        <f t="shared" si="113"/>
        <v/>
      </c>
    </row>
    <row r="515" spans="3:59" ht="55.2">
      <c r="C515" s="266" t="s">
        <v>72</v>
      </c>
      <c r="D515" s="266" t="s">
        <v>2477</v>
      </c>
      <c r="E515" s="265" t="s">
        <v>1288</v>
      </c>
      <c r="F515" s="266" t="s">
        <v>1289</v>
      </c>
      <c r="G515" s="266" t="s">
        <v>1105</v>
      </c>
      <c r="H515" s="265" t="s">
        <v>110</v>
      </c>
      <c r="I515" s="265" t="s">
        <v>111</v>
      </c>
      <c r="J515" s="272" t="s">
        <v>3239</v>
      </c>
      <c r="K515" s="648" t="s">
        <v>3240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3139</v>
      </c>
      <c r="AR515" s="484" t="str">
        <f t="shared" si="114"/>
        <v>8-3</v>
      </c>
      <c r="AS515" s="486" t="str">
        <f t="shared" si="115"/>
        <v/>
      </c>
      <c r="AT515" s="488" t="str">
        <f t="shared" si="116"/>
        <v/>
      </c>
      <c r="AU515" s="490" t="str">
        <f t="shared" si="117"/>
        <v/>
      </c>
      <c r="AV515" s="492" t="str">
        <f t="shared" si="118"/>
        <v/>
      </c>
      <c r="AW515" s="494" t="str">
        <f t="shared" si="11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si="110"/>
        <v/>
      </c>
      <c r="BE515" s="266" t="str">
        <f t="shared" si="111"/>
        <v/>
      </c>
      <c r="BF515" s="266" t="str">
        <f t="shared" si="112"/>
        <v>8-3</v>
      </c>
      <c r="BG515" s="266" t="str">
        <f t="shared" si="113"/>
        <v/>
      </c>
    </row>
    <row r="516" spans="3:59" ht="55.2">
      <c r="C516" s="266" t="s">
        <v>72</v>
      </c>
      <c r="D516" s="266" t="s">
        <v>2477</v>
      </c>
      <c r="E516" s="265" t="s">
        <v>1290</v>
      </c>
      <c r="F516" s="266" t="s">
        <v>1291</v>
      </c>
      <c r="G516" s="266" t="s">
        <v>1105</v>
      </c>
      <c r="H516" s="265" t="s">
        <v>110</v>
      </c>
      <c r="I516" s="265" t="s">
        <v>111</v>
      </c>
      <c r="J516" s="272" t="s">
        <v>3239</v>
      </c>
      <c r="K516" s="648" t="s">
        <v>3240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3139</v>
      </c>
      <c r="AR516" s="484" t="str">
        <f t="shared" si="114"/>
        <v>8-3</v>
      </c>
      <c r="AS516" s="486" t="str">
        <f t="shared" si="115"/>
        <v/>
      </c>
      <c r="AT516" s="488" t="str">
        <f t="shared" si="116"/>
        <v/>
      </c>
      <c r="AU516" s="490" t="str">
        <f t="shared" si="117"/>
        <v/>
      </c>
      <c r="AV516" s="492" t="str">
        <f t="shared" si="118"/>
        <v/>
      </c>
      <c r="AW516" s="494" t="str">
        <f t="shared" si="11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ref="BD516:BD568" si="120">IF(AND(COUNTIF(AX516,"&gt;&lt;0")=1,COUNTA(M516)=1),LEFT(D516,3),"")</f>
        <v/>
      </c>
      <c r="BE516" s="266" t="str">
        <f t="shared" ref="BE516:BE568" si="121">IF(AND(COUNTIF(AX516,"&gt;&lt;")=1,COUNTA(M516)=0),LEFT(D516,3),"")</f>
        <v/>
      </c>
      <c r="BF516" s="266" t="str">
        <f t="shared" ref="BF516:BF568" si="122">IF(AND(COUNTIF(AX516,"&gt;&lt;0")=0,COUNTA(M516)=1),LEFT(D516,3),"")</f>
        <v>8-3</v>
      </c>
      <c r="BG516" s="266" t="str">
        <f t="shared" ref="BG516:BG568" si="123">IF(AND(COUNTIF(AX516,"&gt;&lt;0")=0,COUNTA(M516)=0),LEFT(D516,3),"")</f>
        <v/>
      </c>
    </row>
    <row r="517" spans="3:59" ht="55.2">
      <c r="C517" s="266" t="s">
        <v>72</v>
      </c>
      <c r="D517" s="266" t="s">
        <v>2477</v>
      </c>
      <c r="E517" s="265" t="s">
        <v>1292</v>
      </c>
      <c r="F517" s="266" t="s">
        <v>1293</v>
      </c>
      <c r="G517" s="266" t="s">
        <v>1105</v>
      </c>
      <c r="H517" s="265" t="s">
        <v>110</v>
      </c>
      <c r="I517" s="265" t="s">
        <v>111</v>
      </c>
      <c r="J517" s="272" t="s">
        <v>3239</v>
      </c>
      <c r="K517" s="648" t="s">
        <v>3240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3139</v>
      </c>
      <c r="AR517" s="484" t="str">
        <f t="shared" si="114"/>
        <v>8-3</v>
      </c>
      <c r="AS517" s="486" t="str">
        <f t="shared" si="115"/>
        <v/>
      </c>
      <c r="AT517" s="488" t="str">
        <f t="shared" si="116"/>
        <v/>
      </c>
      <c r="AU517" s="490" t="str">
        <f t="shared" si="117"/>
        <v/>
      </c>
      <c r="AV517" s="492" t="str">
        <f t="shared" si="118"/>
        <v/>
      </c>
      <c r="AW517" s="494" t="str">
        <f t="shared" si="11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20"/>
        <v/>
      </c>
      <c r="BE517" s="266" t="str">
        <f t="shared" si="121"/>
        <v/>
      </c>
      <c r="BF517" s="266" t="str">
        <f t="shared" si="122"/>
        <v>8-3</v>
      </c>
      <c r="BG517" s="266" t="str">
        <f t="shared" si="123"/>
        <v/>
      </c>
    </row>
    <row r="518" spans="3:59" ht="55.2">
      <c r="C518" s="266" t="s">
        <v>72</v>
      </c>
      <c r="D518" s="266" t="s">
        <v>2477</v>
      </c>
      <c r="E518" s="265" t="s">
        <v>1294</v>
      </c>
      <c r="F518" s="266" t="s">
        <v>1295</v>
      </c>
      <c r="G518" s="266" t="s">
        <v>1105</v>
      </c>
      <c r="H518" s="265" t="s">
        <v>110</v>
      </c>
      <c r="I518" s="265" t="s">
        <v>111</v>
      </c>
      <c r="J518" s="272" t="s">
        <v>3239</v>
      </c>
      <c r="K518" s="648" t="s">
        <v>3240</v>
      </c>
      <c r="L518" s="273">
        <v>44575</v>
      </c>
      <c r="M518" s="273">
        <v>44580</v>
      </c>
      <c r="N518" s="273">
        <v>44517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3139</v>
      </c>
      <c r="AR518" s="484" t="str">
        <f t="shared" si="114"/>
        <v>8-3</v>
      </c>
      <c r="AS518" s="486" t="str">
        <f t="shared" si="115"/>
        <v/>
      </c>
      <c r="AT518" s="488" t="str">
        <f t="shared" si="116"/>
        <v/>
      </c>
      <c r="AU518" s="490" t="str">
        <f t="shared" si="117"/>
        <v/>
      </c>
      <c r="AV518" s="492" t="str">
        <f t="shared" si="118"/>
        <v/>
      </c>
      <c r="AW518" s="494" t="str">
        <f t="shared" si="119"/>
        <v/>
      </c>
      <c r="AX518" s="515" t="str">
        <f>IFERROR(VLOOKUP(功能_33[[#This Row],[功能代號]],SIT_FT_2021tmp!D:D,1,FALSE),"")</f>
        <v/>
      </c>
      <c r="AY518" s="589">
        <v>44589</v>
      </c>
      <c r="BA518" s="515" t="s">
        <v>2453</v>
      </c>
      <c r="BB518" s="266" t="s">
        <v>2453</v>
      </c>
      <c r="BC518" s="596"/>
      <c r="BD518" s="266" t="str">
        <f t="shared" si="120"/>
        <v/>
      </c>
      <c r="BE518" s="266" t="str">
        <f t="shared" si="121"/>
        <v/>
      </c>
      <c r="BF518" s="266" t="str">
        <f t="shared" si="122"/>
        <v>8-3</v>
      </c>
      <c r="BG518" s="266" t="str">
        <f t="shared" si="123"/>
        <v/>
      </c>
    </row>
    <row r="519" spans="3:59" ht="55.2">
      <c r="C519" s="266" t="s">
        <v>72</v>
      </c>
      <c r="D519" s="266" t="s">
        <v>2477</v>
      </c>
      <c r="E519" s="265" t="s">
        <v>1296</v>
      </c>
      <c r="F519" s="266" t="s">
        <v>1297</v>
      </c>
      <c r="G519" s="266" t="s">
        <v>1105</v>
      </c>
      <c r="H519" s="265" t="s">
        <v>110</v>
      </c>
      <c r="I519" s="265" t="s">
        <v>111</v>
      </c>
      <c r="J519" s="272" t="s">
        <v>3239</v>
      </c>
      <c r="K519" s="648" t="s">
        <v>3240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3139</v>
      </c>
      <c r="AR519" s="484" t="str">
        <f t="shared" si="114"/>
        <v>8-3</v>
      </c>
      <c r="AS519" s="486" t="str">
        <f t="shared" si="115"/>
        <v/>
      </c>
      <c r="AT519" s="488" t="str">
        <f t="shared" si="116"/>
        <v/>
      </c>
      <c r="AU519" s="490" t="str">
        <f t="shared" si="117"/>
        <v/>
      </c>
      <c r="AV519" s="492" t="str">
        <f t="shared" si="118"/>
        <v/>
      </c>
      <c r="AW519" s="494" t="str">
        <f t="shared" si="11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20"/>
        <v/>
      </c>
      <c r="BE519" s="266" t="str">
        <f t="shared" si="121"/>
        <v/>
      </c>
      <c r="BF519" s="266" t="str">
        <f t="shared" si="122"/>
        <v>8-3</v>
      </c>
      <c r="BG519" s="266" t="str">
        <f t="shared" si="123"/>
        <v/>
      </c>
    </row>
    <row r="520" spans="3:59" ht="55.2">
      <c r="C520" s="266" t="s">
        <v>72</v>
      </c>
      <c r="D520" s="266" t="s">
        <v>2477</v>
      </c>
      <c r="E520" s="265" t="s">
        <v>1298</v>
      </c>
      <c r="F520" s="266" t="s">
        <v>1299</v>
      </c>
      <c r="G520" s="266" t="s">
        <v>1105</v>
      </c>
      <c r="H520" s="265" t="s">
        <v>110</v>
      </c>
      <c r="I520" s="265" t="s">
        <v>111</v>
      </c>
      <c r="J520" s="272" t="s">
        <v>3239</v>
      </c>
      <c r="K520" s="648" t="s">
        <v>3240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3139</v>
      </c>
      <c r="AR520" s="484" t="str">
        <f t="shared" si="114"/>
        <v>8-3</v>
      </c>
      <c r="AS520" s="486" t="str">
        <f t="shared" si="115"/>
        <v/>
      </c>
      <c r="AT520" s="488" t="str">
        <f t="shared" si="116"/>
        <v/>
      </c>
      <c r="AU520" s="490" t="str">
        <f t="shared" si="117"/>
        <v/>
      </c>
      <c r="AV520" s="492" t="str">
        <f t="shared" si="118"/>
        <v/>
      </c>
      <c r="AW520" s="494" t="str">
        <f t="shared" si="11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20"/>
        <v/>
      </c>
      <c r="BE520" s="266" t="str">
        <f t="shared" si="121"/>
        <v/>
      </c>
      <c r="BF520" s="266" t="str">
        <f t="shared" si="122"/>
        <v>8-3</v>
      </c>
      <c r="BG520" s="266" t="str">
        <f t="shared" si="123"/>
        <v/>
      </c>
    </row>
    <row r="521" spans="3:59" ht="55.2">
      <c r="C521" s="266" t="s">
        <v>72</v>
      </c>
      <c r="D521" s="266" t="s">
        <v>2477</v>
      </c>
      <c r="E521" s="265" t="s">
        <v>1300</v>
      </c>
      <c r="F521" s="266" t="s">
        <v>1301</v>
      </c>
      <c r="G521" s="266" t="s">
        <v>1105</v>
      </c>
      <c r="H521" s="265" t="s">
        <v>110</v>
      </c>
      <c r="I521" s="265" t="s">
        <v>111</v>
      </c>
      <c r="J521" s="272" t="s">
        <v>3239</v>
      </c>
      <c r="K521" s="648" t="s">
        <v>3240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3139</v>
      </c>
      <c r="AR521" s="484" t="str">
        <f t="shared" si="114"/>
        <v>8-3</v>
      </c>
      <c r="AS521" s="486" t="str">
        <f t="shared" si="115"/>
        <v/>
      </c>
      <c r="AT521" s="488" t="str">
        <f t="shared" si="116"/>
        <v/>
      </c>
      <c r="AU521" s="490" t="str">
        <f t="shared" si="117"/>
        <v/>
      </c>
      <c r="AV521" s="492" t="str">
        <f t="shared" si="118"/>
        <v/>
      </c>
      <c r="AW521" s="494" t="str">
        <f t="shared" si="11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20"/>
        <v/>
      </c>
      <c r="BE521" s="266" t="str">
        <f t="shared" si="121"/>
        <v/>
      </c>
      <c r="BF521" s="266" t="str">
        <f t="shared" si="122"/>
        <v>8-3</v>
      </c>
      <c r="BG521" s="266" t="str">
        <f t="shared" si="123"/>
        <v/>
      </c>
    </row>
    <row r="522" spans="3:59" ht="55.2">
      <c r="C522" s="266" t="s">
        <v>72</v>
      </c>
      <c r="D522" s="266" t="s">
        <v>2477</v>
      </c>
      <c r="E522" s="265" t="s">
        <v>1302</v>
      </c>
      <c r="F522" s="266" t="s">
        <v>1303</v>
      </c>
      <c r="G522" s="266" t="s">
        <v>1105</v>
      </c>
      <c r="H522" s="265" t="s">
        <v>110</v>
      </c>
      <c r="I522" s="265" t="s">
        <v>111</v>
      </c>
      <c r="J522" s="272" t="s">
        <v>3239</v>
      </c>
      <c r="K522" s="648" t="s">
        <v>3240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3139</v>
      </c>
      <c r="AR522" s="484" t="str">
        <f t="shared" si="114"/>
        <v>8-3</v>
      </c>
      <c r="AS522" s="486" t="str">
        <f t="shared" si="115"/>
        <v/>
      </c>
      <c r="AT522" s="488" t="str">
        <f t="shared" si="116"/>
        <v/>
      </c>
      <c r="AU522" s="490" t="str">
        <f t="shared" si="117"/>
        <v/>
      </c>
      <c r="AV522" s="492" t="str">
        <f t="shared" si="118"/>
        <v/>
      </c>
      <c r="AW522" s="494" t="str">
        <f t="shared" si="11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20"/>
        <v/>
      </c>
      <c r="BE522" s="266" t="str">
        <f t="shared" si="121"/>
        <v/>
      </c>
      <c r="BF522" s="266" t="str">
        <f t="shared" si="122"/>
        <v>8-3</v>
      </c>
      <c r="BG522" s="266" t="str">
        <f t="shared" si="123"/>
        <v/>
      </c>
    </row>
    <row r="523" spans="3:59" ht="55.2">
      <c r="C523" s="266" t="s">
        <v>72</v>
      </c>
      <c r="D523" s="266" t="s">
        <v>2477</v>
      </c>
      <c r="E523" s="265" t="s">
        <v>1304</v>
      </c>
      <c r="F523" s="266" t="s">
        <v>1305</v>
      </c>
      <c r="G523" s="266" t="s">
        <v>1105</v>
      </c>
      <c r="H523" s="265" t="s">
        <v>110</v>
      </c>
      <c r="I523" s="265" t="s">
        <v>111</v>
      </c>
      <c r="J523" s="272" t="s">
        <v>3239</v>
      </c>
      <c r="K523" s="648" t="s">
        <v>3240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3139</v>
      </c>
      <c r="AR523" s="484" t="str">
        <f t="shared" si="114"/>
        <v>8-3</v>
      </c>
      <c r="AS523" s="486" t="str">
        <f t="shared" si="115"/>
        <v/>
      </c>
      <c r="AT523" s="488" t="str">
        <f t="shared" si="116"/>
        <v/>
      </c>
      <c r="AU523" s="490" t="str">
        <f t="shared" si="117"/>
        <v/>
      </c>
      <c r="AV523" s="492" t="str">
        <f t="shared" si="118"/>
        <v/>
      </c>
      <c r="AW523" s="494" t="str">
        <f t="shared" si="11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20"/>
        <v/>
      </c>
      <c r="BE523" s="266" t="str">
        <f t="shared" si="121"/>
        <v/>
      </c>
      <c r="BF523" s="266" t="str">
        <f t="shared" si="122"/>
        <v>8-3</v>
      </c>
      <c r="BG523" s="266" t="str">
        <f t="shared" si="123"/>
        <v/>
      </c>
    </row>
    <row r="524" spans="3:59" ht="55.2">
      <c r="C524" s="266" t="s">
        <v>72</v>
      </c>
      <c r="D524" s="266" t="s">
        <v>2477</v>
      </c>
      <c r="E524" s="265" t="s">
        <v>1306</v>
      </c>
      <c r="F524" s="266" t="s">
        <v>1307</v>
      </c>
      <c r="G524" s="266" t="s">
        <v>1105</v>
      </c>
      <c r="H524" s="265" t="s">
        <v>110</v>
      </c>
      <c r="I524" s="265" t="s">
        <v>111</v>
      </c>
      <c r="J524" s="272" t="s">
        <v>3239</v>
      </c>
      <c r="K524" s="648" t="s">
        <v>3240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3139</v>
      </c>
      <c r="AR524" s="484" t="str">
        <f t="shared" si="114"/>
        <v>8-3</v>
      </c>
      <c r="AS524" s="486" t="str">
        <f t="shared" si="115"/>
        <v/>
      </c>
      <c r="AT524" s="488" t="str">
        <f t="shared" si="116"/>
        <v/>
      </c>
      <c r="AU524" s="490" t="str">
        <f t="shared" si="117"/>
        <v/>
      </c>
      <c r="AV524" s="492" t="str">
        <f t="shared" si="118"/>
        <v/>
      </c>
      <c r="AW524" s="494" t="str">
        <f t="shared" si="11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20"/>
        <v/>
      </c>
      <c r="BE524" s="266" t="str">
        <f t="shared" si="121"/>
        <v/>
      </c>
      <c r="BF524" s="266" t="str">
        <f t="shared" si="122"/>
        <v>8-3</v>
      </c>
      <c r="BG524" s="266" t="str">
        <f t="shared" si="123"/>
        <v/>
      </c>
    </row>
    <row r="525" spans="3:59" ht="55.2">
      <c r="C525" s="266" t="s">
        <v>72</v>
      </c>
      <c r="D525" s="266" t="s">
        <v>2477</v>
      </c>
      <c r="E525" s="265" t="s">
        <v>1308</v>
      </c>
      <c r="F525" s="266" t="s">
        <v>1309</v>
      </c>
      <c r="G525" s="266" t="s">
        <v>1105</v>
      </c>
      <c r="H525" s="265" t="s">
        <v>110</v>
      </c>
      <c r="I525" s="265" t="s">
        <v>111</v>
      </c>
      <c r="J525" s="272" t="s">
        <v>3239</v>
      </c>
      <c r="K525" s="648" t="s">
        <v>3240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3139</v>
      </c>
      <c r="AR525" s="484" t="str">
        <f t="shared" si="114"/>
        <v>8-3</v>
      </c>
      <c r="AS525" s="486" t="str">
        <f t="shared" si="115"/>
        <v/>
      </c>
      <c r="AT525" s="488" t="str">
        <f t="shared" si="116"/>
        <v/>
      </c>
      <c r="AU525" s="490" t="str">
        <f t="shared" si="117"/>
        <v/>
      </c>
      <c r="AV525" s="492" t="str">
        <f t="shared" si="118"/>
        <v/>
      </c>
      <c r="AW525" s="494" t="str">
        <f t="shared" si="119"/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20"/>
        <v/>
      </c>
      <c r="BE525" s="266" t="str">
        <f t="shared" si="121"/>
        <v/>
      </c>
      <c r="BF525" s="266" t="str">
        <f t="shared" si="122"/>
        <v>8-3</v>
      </c>
      <c r="BG525" s="266" t="str">
        <f t="shared" si="123"/>
        <v/>
      </c>
    </row>
    <row r="526" spans="3:59" ht="55.2">
      <c r="C526" s="266" t="s">
        <v>72</v>
      </c>
      <c r="D526" s="266" t="s">
        <v>2477</v>
      </c>
      <c r="E526" s="265" t="s">
        <v>1310</v>
      </c>
      <c r="F526" s="266" t="s">
        <v>1311</v>
      </c>
      <c r="G526" s="266" t="s">
        <v>1105</v>
      </c>
      <c r="H526" s="265" t="s">
        <v>110</v>
      </c>
      <c r="I526" s="265" t="s">
        <v>111</v>
      </c>
      <c r="J526" s="272" t="s">
        <v>3239</v>
      </c>
      <c r="K526" s="648" t="s">
        <v>3240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3139</v>
      </c>
      <c r="AR526" s="484" t="str">
        <f t="shared" ref="AR526:AR568" si="124">IF(COUNTA(AF526)=1,LEFT(D526,3),"")</f>
        <v>8-3</v>
      </c>
      <c r="AS526" s="486" t="str">
        <f t="shared" ref="AS526:AS568" si="125">IF(AND(COUNTA(O526)=1,COUNTA(P526)=1,COUNTA(AB526)=1,COUNTA(AE526)=1,COUNTA(AF526)=0),LEFT(D526,3),"")</f>
        <v/>
      </c>
      <c r="AT526" s="488" t="str">
        <f t="shared" ref="AT526:AT568" si="126">IF(AND(COUNTA(O526)=1,COUNTA(P526)=1,COUNTA(AB526)=1,COUNTA(AE526)=0,COUNTA(AF526)=0),LEFT(D526,3),"")</f>
        <v/>
      </c>
      <c r="AU526" s="490" t="str">
        <f t="shared" ref="AU526:AU568" si="127">IF(AND(COUNTA(P526)=0,COUNTA(AB526)=1),LEFT(D526,3),"")</f>
        <v/>
      </c>
      <c r="AV526" s="492" t="str">
        <f t="shared" ref="AV526:AV568" si="128">IF(AND(COUNTA(P526)=1,COUNTA(AB526)=0),LEFT(D526,3),"")</f>
        <v/>
      </c>
      <c r="AW526" s="494" t="str">
        <f t="shared" ref="AW526:AW568" si="129">IF(AND(COUNTA(P526)=0,COUNTA(AB526)=0),LEFT(D526,3),"")</f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20"/>
        <v/>
      </c>
      <c r="BE526" s="266" t="str">
        <f t="shared" si="121"/>
        <v/>
      </c>
      <c r="BF526" s="266" t="str">
        <f t="shared" si="122"/>
        <v>8-3</v>
      </c>
      <c r="BG526" s="266" t="str">
        <f t="shared" si="123"/>
        <v/>
      </c>
    </row>
    <row r="527" spans="3:59" ht="55.2">
      <c r="C527" s="266" t="s">
        <v>72</v>
      </c>
      <c r="D527" s="266" t="s">
        <v>2477</v>
      </c>
      <c r="E527" s="265" t="s">
        <v>1312</v>
      </c>
      <c r="F527" s="266" t="s">
        <v>1313</v>
      </c>
      <c r="G527" s="266" t="s">
        <v>1105</v>
      </c>
      <c r="H527" s="265" t="s">
        <v>110</v>
      </c>
      <c r="I527" s="265" t="s">
        <v>111</v>
      </c>
      <c r="J527" s="272" t="s">
        <v>3239</v>
      </c>
      <c r="K527" s="648" t="s">
        <v>3240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3139</v>
      </c>
      <c r="AR527" s="484" t="str">
        <f t="shared" si="124"/>
        <v>8-3</v>
      </c>
      <c r="AS527" s="486" t="str">
        <f t="shared" si="125"/>
        <v/>
      </c>
      <c r="AT527" s="488" t="str">
        <f t="shared" si="126"/>
        <v/>
      </c>
      <c r="AU527" s="490" t="str">
        <f t="shared" si="127"/>
        <v/>
      </c>
      <c r="AV527" s="492" t="str">
        <f t="shared" si="128"/>
        <v/>
      </c>
      <c r="AW527" s="494" t="str">
        <f t="shared" si="12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20"/>
        <v/>
      </c>
      <c r="BE527" s="266" t="str">
        <f t="shared" si="121"/>
        <v/>
      </c>
      <c r="BF527" s="266" t="str">
        <f t="shared" si="122"/>
        <v>8-3</v>
      </c>
      <c r="BG527" s="266" t="str">
        <f t="shared" si="123"/>
        <v/>
      </c>
    </row>
    <row r="528" spans="3:59" ht="55.2">
      <c r="C528" s="266" t="s">
        <v>72</v>
      </c>
      <c r="D528" s="266" t="s">
        <v>2477</v>
      </c>
      <c r="E528" s="265" t="s">
        <v>1314</v>
      </c>
      <c r="F528" s="266" t="s">
        <v>1315</v>
      </c>
      <c r="G528" s="266" t="s">
        <v>1105</v>
      </c>
      <c r="H528" s="265" t="s">
        <v>110</v>
      </c>
      <c r="I528" s="265" t="s">
        <v>111</v>
      </c>
      <c r="J528" s="272" t="s">
        <v>3239</v>
      </c>
      <c r="K528" s="648" t="s">
        <v>3240</v>
      </c>
      <c r="L528" s="273">
        <v>44575</v>
      </c>
      <c r="M528" s="273">
        <v>44580</v>
      </c>
      <c r="N528" s="273">
        <v>44518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3139</v>
      </c>
      <c r="AR528" s="484" t="str">
        <f t="shared" si="124"/>
        <v>8-3</v>
      </c>
      <c r="AS528" s="486" t="str">
        <f t="shared" si="125"/>
        <v/>
      </c>
      <c r="AT528" s="488" t="str">
        <f t="shared" si="126"/>
        <v/>
      </c>
      <c r="AU528" s="490" t="str">
        <f t="shared" si="127"/>
        <v/>
      </c>
      <c r="AV528" s="492" t="str">
        <f t="shared" si="128"/>
        <v/>
      </c>
      <c r="AW528" s="494" t="str">
        <f t="shared" si="12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20"/>
        <v/>
      </c>
      <c r="BE528" s="266" t="str">
        <f t="shared" si="121"/>
        <v/>
      </c>
      <c r="BF528" s="266" t="str">
        <f t="shared" si="122"/>
        <v>8-3</v>
      </c>
      <c r="BG528" s="266" t="str">
        <f t="shared" si="123"/>
        <v/>
      </c>
    </row>
    <row r="529" spans="3:59" ht="55.2">
      <c r="C529" s="266" t="s">
        <v>72</v>
      </c>
      <c r="D529" s="266" t="s">
        <v>2477</v>
      </c>
      <c r="E529" s="265" t="s">
        <v>1316</v>
      </c>
      <c r="F529" s="266" t="s">
        <v>1317</v>
      </c>
      <c r="G529" s="266" t="s">
        <v>1105</v>
      </c>
      <c r="H529" s="265" t="s">
        <v>110</v>
      </c>
      <c r="I529" s="265" t="s">
        <v>111</v>
      </c>
      <c r="J529" s="272" t="s">
        <v>3239</v>
      </c>
      <c r="K529" s="648" t="s">
        <v>3240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3139</v>
      </c>
      <c r="AR529" s="484" t="str">
        <f t="shared" si="124"/>
        <v>8-3</v>
      </c>
      <c r="AS529" s="486" t="str">
        <f t="shared" si="125"/>
        <v/>
      </c>
      <c r="AT529" s="488" t="str">
        <f t="shared" si="126"/>
        <v/>
      </c>
      <c r="AU529" s="490" t="str">
        <f t="shared" si="127"/>
        <v/>
      </c>
      <c r="AV529" s="492" t="str">
        <f t="shared" si="128"/>
        <v/>
      </c>
      <c r="AW529" s="494" t="str">
        <f t="shared" si="12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20"/>
        <v/>
      </c>
      <c r="BE529" s="266" t="str">
        <f t="shared" si="121"/>
        <v/>
      </c>
      <c r="BF529" s="266" t="str">
        <f t="shared" si="122"/>
        <v>8-3</v>
      </c>
      <c r="BG529" s="266" t="str">
        <f t="shared" si="123"/>
        <v/>
      </c>
    </row>
    <row r="530" spans="3:59" ht="55.2">
      <c r="C530" s="266" t="s">
        <v>72</v>
      </c>
      <c r="D530" s="266" t="s">
        <v>2477</v>
      </c>
      <c r="E530" s="265" t="s">
        <v>1318</v>
      </c>
      <c r="F530" s="266" t="s">
        <v>1319</v>
      </c>
      <c r="G530" s="266" t="s">
        <v>1105</v>
      </c>
      <c r="H530" s="265" t="s">
        <v>110</v>
      </c>
      <c r="I530" s="265" t="s">
        <v>111</v>
      </c>
      <c r="J530" s="272" t="s">
        <v>3239</v>
      </c>
      <c r="K530" s="648" t="s">
        <v>3240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3139</v>
      </c>
      <c r="AR530" s="484" t="str">
        <f t="shared" si="124"/>
        <v>8-3</v>
      </c>
      <c r="AS530" s="486" t="str">
        <f t="shared" si="125"/>
        <v/>
      </c>
      <c r="AT530" s="488" t="str">
        <f t="shared" si="126"/>
        <v/>
      </c>
      <c r="AU530" s="490" t="str">
        <f t="shared" si="127"/>
        <v/>
      </c>
      <c r="AV530" s="492" t="str">
        <f t="shared" si="128"/>
        <v/>
      </c>
      <c r="AW530" s="494" t="str">
        <f t="shared" si="12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20"/>
        <v/>
      </c>
      <c r="BE530" s="266" t="str">
        <f t="shared" si="121"/>
        <v/>
      </c>
      <c r="BF530" s="266" t="str">
        <f t="shared" si="122"/>
        <v>8-3</v>
      </c>
      <c r="BG530" s="266" t="str">
        <f t="shared" si="123"/>
        <v/>
      </c>
    </row>
    <row r="531" spans="3:59" ht="55.2">
      <c r="C531" s="266" t="s">
        <v>72</v>
      </c>
      <c r="D531" s="266" t="s">
        <v>2477</v>
      </c>
      <c r="E531" s="265" t="s">
        <v>1320</v>
      </c>
      <c r="F531" s="266" t="s">
        <v>1321</v>
      </c>
      <c r="G531" s="266" t="s">
        <v>1105</v>
      </c>
      <c r="H531" s="265" t="s">
        <v>110</v>
      </c>
      <c r="I531" s="265" t="s">
        <v>111</v>
      </c>
      <c r="J531" s="272" t="s">
        <v>3239</v>
      </c>
      <c r="K531" s="648" t="s">
        <v>3240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3139</v>
      </c>
      <c r="AR531" s="484" t="str">
        <f t="shared" si="124"/>
        <v>8-3</v>
      </c>
      <c r="AS531" s="486" t="str">
        <f t="shared" si="125"/>
        <v/>
      </c>
      <c r="AT531" s="488" t="str">
        <f t="shared" si="126"/>
        <v/>
      </c>
      <c r="AU531" s="490" t="str">
        <f t="shared" si="127"/>
        <v/>
      </c>
      <c r="AV531" s="492" t="str">
        <f t="shared" si="128"/>
        <v/>
      </c>
      <c r="AW531" s="494" t="str">
        <f t="shared" si="12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20"/>
        <v/>
      </c>
      <c r="BE531" s="266" t="str">
        <f t="shared" si="121"/>
        <v/>
      </c>
      <c r="BF531" s="266" t="str">
        <f t="shared" si="122"/>
        <v>8-3</v>
      </c>
      <c r="BG531" s="266" t="str">
        <f t="shared" si="123"/>
        <v/>
      </c>
    </row>
    <row r="532" spans="3:59" ht="55.2">
      <c r="C532" s="266" t="s">
        <v>72</v>
      </c>
      <c r="D532" s="266" t="s">
        <v>2477</v>
      </c>
      <c r="E532" s="265" t="s">
        <v>1322</v>
      </c>
      <c r="F532" s="266" t="s">
        <v>1323</v>
      </c>
      <c r="G532" s="266" t="s">
        <v>1105</v>
      </c>
      <c r="H532" s="265" t="s">
        <v>110</v>
      </c>
      <c r="I532" s="265" t="s">
        <v>111</v>
      </c>
      <c r="J532" s="272" t="s">
        <v>3239</v>
      </c>
      <c r="K532" s="648" t="s">
        <v>3240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3139</v>
      </c>
      <c r="AR532" s="484" t="str">
        <f t="shared" si="124"/>
        <v>8-3</v>
      </c>
      <c r="AS532" s="486" t="str">
        <f t="shared" si="125"/>
        <v/>
      </c>
      <c r="AT532" s="488" t="str">
        <f t="shared" si="126"/>
        <v/>
      </c>
      <c r="AU532" s="490" t="str">
        <f t="shared" si="127"/>
        <v/>
      </c>
      <c r="AV532" s="492" t="str">
        <f t="shared" si="128"/>
        <v/>
      </c>
      <c r="AW532" s="494" t="str">
        <f t="shared" si="12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20"/>
        <v/>
      </c>
      <c r="BE532" s="266" t="str">
        <f t="shared" si="121"/>
        <v/>
      </c>
      <c r="BF532" s="266" t="str">
        <f t="shared" si="122"/>
        <v>8-3</v>
      </c>
      <c r="BG532" s="266" t="str">
        <f t="shared" si="123"/>
        <v/>
      </c>
    </row>
    <row r="533" spans="3:59" ht="55.2">
      <c r="C533" s="266" t="s">
        <v>72</v>
      </c>
      <c r="D533" s="266" t="s">
        <v>2477</v>
      </c>
      <c r="E533" s="265" t="s">
        <v>1324</v>
      </c>
      <c r="F533" s="266" t="s">
        <v>1325</v>
      </c>
      <c r="G533" s="266" t="s">
        <v>1105</v>
      </c>
      <c r="H533" s="265" t="s">
        <v>110</v>
      </c>
      <c r="I533" s="265" t="s">
        <v>111</v>
      </c>
      <c r="J533" s="272" t="s">
        <v>3239</v>
      </c>
      <c r="K533" s="648" t="s">
        <v>3240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3139</v>
      </c>
      <c r="AR533" s="484" t="str">
        <f t="shared" si="124"/>
        <v>8-3</v>
      </c>
      <c r="AS533" s="486" t="str">
        <f t="shared" si="125"/>
        <v/>
      </c>
      <c r="AT533" s="488" t="str">
        <f t="shared" si="126"/>
        <v/>
      </c>
      <c r="AU533" s="490" t="str">
        <f t="shared" si="127"/>
        <v/>
      </c>
      <c r="AV533" s="492" t="str">
        <f t="shared" si="128"/>
        <v/>
      </c>
      <c r="AW533" s="494" t="str">
        <f t="shared" si="12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20"/>
        <v/>
      </c>
      <c r="BE533" s="266" t="str">
        <f t="shared" si="121"/>
        <v/>
      </c>
      <c r="BF533" s="266" t="str">
        <f t="shared" si="122"/>
        <v>8-3</v>
      </c>
      <c r="BG533" s="266" t="str">
        <f t="shared" si="123"/>
        <v/>
      </c>
    </row>
    <row r="534" spans="3:59" ht="55.2">
      <c r="C534" s="266" t="s">
        <v>72</v>
      </c>
      <c r="D534" s="266" t="s">
        <v>2477</v>
      </c>
      <c r="E534" s="265" t="s">
        <v>1326</v>
      </c>
      <c r="F534" s="266" t="s">
        <v>1327</v>
      </c>
      <c r="G534" s="266" t="s">
        <v>1105</v>
      </c>
      <c r="H534" s="265" t="s">
        <v>110</v>
      </c>
      <c r="I534" s="265" t="s">
        <v>111</v>
      </c>
      <c r="J534" s="272" t="s">
        <v>3239</v>
      </c>
      <c r="K534" s="648" t="s">
        <v>3240</v>
      </c>
      <c r="L534" s="273">
        <v>44575</v>
      </c>
      <c r="M534" s="273">
        <v>44580</v>
      </c>
      <c r="N534" s="273">
        <v>44519</v>
      </c>
      <c r="O534" s="273">
        <v>44517</v>
      </c>
      <c r="P534" s="273">
        <v>44536</v>
      </c>
      <c r="Q534" s="265" t="s">
        <v>1</v>
      </c>
      <c r="R534" s="265" t="s">
        <v>16</v>
      </c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168</v>
      </c>
      <c r="AD534" s="273">
        <v>44540</v>
      </c>
      <c r="AE534" s="273">
        <v>44540</v>
      </c>
      <c r="AF534" s="209" t="s">
        <v>2972</v>
      </c>
      <c r="AG534" s="273"/>
      <c r="AH534" s="273"/>
      <c r="AI534" s="323"/>
      <c r="AJ534" s="273">
        <f>IFERROR(IF(VLOOKUP(功能_33[[#This Row],[功能代號]],E:T,11,FALSE)=0,"",VLOOKUP(功能_33[[#This Row],[功能代號]],E:T,11,FALSE)),"")</f>
        <v>44517</v>
      </c>
      <c r="AK534" s="273"/>
      <c r="AL534" s="273"/>
      <c r="AM534" s="266"/>
      <c r="AO534" s="265" t="s">
        <v>2680</v>
      </c>
      <c r="AP534" s="266" t="s">
        <v>2791</v>
      </c>
      <c r="AQ534" s="596" t="s">
        <v>3139</v>
      </c>
      <c r="AR534" s="484" t="str">
        <f t="shared" si="124"/>
        <v>8-3</v>
      </c>
      <c r="AS534" s="486" t="str">
        <f t="shared" si="125"/>
        <v/>
      </c>
      <c r="AT534" s="488" t="str">
        <f t="shared" si="126"/>
        <v/>
      </c>
      <c r="AU534" s="490" t="str">
        <f t="shared" si="127"/>
        <v/>
      </c>
      <c r="AV534" s="492" t="str">
        <f t="shared" si="128"/>
        <v/>
      </c>
      <c r="AW534" s="494" t="str">
        <f t="shared" si="129"/>
        <v/>
      </c>
      <c r="AX534" s="515" t="str">
        <f>IFERROR(VLOOKUP(功能_33[[#This Row],[功能代號]],SIT_FT_2021tmp!D:D,1,FALSE),"")</f>
        <v/>
      </c>
      <c r="AY534" s="589">
        <v>44603</v>
      </c>
      <c r="BA534" s="515" t="s">
        <v>2453</v>
      </c>
      <c r="BB534" s="266" t="s">
        <v>2453</v>
      </c>
      <c r="BC534" s="596"/>
      <c r="BD534" s="266" t="str">
        <f t="shared" si="120"/>
        <v/>
      </c>
      <c r="BE534" s="266" t="str">
        <f t="shared" si="121"/>
        <v/>
      </c>
      <c r="BF534" s="266" t="str">
        <f t="shared" si="122"/>
        <v>8-3</v>
      </c>
      <c r="BG534" s="266" t="str">
        <f t="shared" si="123"/>
        <v/>
      </c>
    </row>
    <row r="535" spans="3:59" ht="13.8">
      <c r="C535" s="266" t="s">
        <v>72</v>
      </c>
      <c r="D535" s="266" t="s">
        <v>2478</v>
      </c>
      <c r="E535" s="265" t="s">
        <v>1328</v>
      </c>
      <c r="F535" s="266" t="s">
        <v>1329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>
        <v>44575</v>
      </c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3139</v>
      </c>
      <c r="AR535" s="484" t="str">
        <f t="shared" si="124"/>
        <v>8-5</v>
      </c>
      <c r="AS535" s="486" t="str">
        <f t="shared" si="125"/>
        <v/>
      </c>
      <c r="AT535" s="488" t="str">
        <f t="shared" si="126"/>
        <v/>
      </c>
      <c r="AU535" s="490" t="str">
        <f t="shared" si="127"/>
        <v/>
      </c>
      <c r="AV535" s="492" t="str">
        <f t="shared" si="128"/>
        <v/>
      </c>
      <c r="AW535" s="494" t="str">
        <f t="shared" si="129"/>
        <v/>
      </c>
      <c r="AX535" s="515" t="str">
        <f>IFERROR(VLOOKUP(功能_33[[#This Row],[功能代號]],SIT_FT_2021tmp!D:D,1,FALSE),"")</f>
        <v/>
      </c>
      <c r="AY535" s="589">
        <f t="shared" ref="AY535:AY537" si="130">L535+7</f>
        <v>44582</v>
      </c>
      <c r="BA535" s="515" t="s">
        <v>2453</v>
      </c>
      <c r="BB535" s="266" t="s">
        <v>2453</v>
      </c>
      <c r="BC535" s="596"/>
      <c r="BD535" s="266" t="str">
        <f t="shared" si="120"/>
        <v/>
      </c>
      <c r="BE535" s="266" t="str">
        <f t="shared" si="121"/>
        <v/>
      </c>
      <c r="BF535" s="266" t="str">
        <f t="shared" si="122"/>
        <v>8-5</v>
      </c>
      <c r="BG535" s="266" t="str">
        <f t="shared" si="123"/>
        <v/>
      </c>
    </row>
    <row r="536" spans="3:59" ht="13.8">
      <c r="C536" s="266" t="s">
        <v>72</v>
      </c>
      <c r="D536" s="266" t="s">
        <v>2478</v>
      </c>
      <c r="E536" s="265" t="s">
        <v>1331</v>
      </c>
      <c r="F536" s="266" t="s">
        <v>1332</v>
      </c>
      <c r="G536" s="266" t="s">
        <v>1330</v>
      </c>
      <c r="H536" s="265" t="s">
        <v>110</v>
      </c>
      <c r="I536" s="265" t="s">
        <v>111</v>
      </c>
      <c r="J536" s="272" t="s">
        <v>2770</v>
      </c>
      <c r="K536" s="272"/>
      <c r="L536" s="273">
        <v>44575</v>
      </c>
      <c r="M536" s="273"/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12</v>
      </c>
      <c r="S536" s="265"/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>
        <v>44544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2764</v>
      </c>
      <c r="AQ536" s="596" t="s">
        <v>3139</v>
      </c>
      <c r="AR536" s="484" t="str">
        <f t="shared" si="124"/>
        <v>8-5</v>
      </c>
      <c r="AS536" s="486" t="str">
        <f t="shared" si="125"/>
        <v/>
      </c>
      <c r="AT536" s="488" t="str">
        <f t="shared" si="126"/>
        <v/>
      </c>
      <c r="AU536" s="490" t="str">
        <f t="shared" si="127"/>
        <v/>
      </c>
      <c r="AV536" s="492" t="str">
        <f t="shared" si="128"/>
        <v/>
      </c>
      <c r="AW536" s="494" t="str">
        <f t="shared" si="129"/>
        <v/>
      </c>
      <c r="AX536" s="515" t="str">
        <f>IFERROR(VLOOKUP(功能_33[[#This Row],[功能代號]],SIT_FT_2021tmp!D:D,1,FALSE),"")</f>
        <v/>
      </c>
      <c r="AY536" s="589">
        <f t="shared" si="130"/>
        <v>44582</v>
      </c>
      <c r="BA536" s="515" t="s">
        <v>2453</v>
      </c>
      <c r="BB536" s="266" t="s">
        <v>2453</v>
      </c>
      <c r="BC536" s="596"/>
      <c r="BD536" s="266" t="str">
        <f t="shared" si="120"/>
        <v/>
      </c>
      <c r="BE536" s="266" t="str">
        <f t="shared" si="121"/>
        <v/>
      </c>
      <c r="BF536" s="266" t="str">
        <f t="shared" si="122"/>
        <v/>
      </c>
      <c r="BG536" s="266" t="str">
        <f t="shared" si="123"/>
        <v>8-5</v>
      </c>
    </row>
    <row r="537" spans="3:59" ht="13.8">
      <c r="C537" s="266" t="s">
        <v>72</v>
      </c>
      <c r="D537" s="266" t="s">
        <v>2478</v>
      </c>
      <c r="E537" s="265" t="s">
        <v>1333</v>
      </c>
      <c r="F537" s="266" t="s">
        <v>1334</v>
      </c>
      <c r="G537" s="266" t="s">
        <v>1330</v>
      </c>
      <c r="H537" s="265" t="s">
        <v>110</v>
      </c>
      <c r="I537" s="265" t="s">
        <v>111</v>
      </c>
      <c r="J537" s="272" t="s">
        <v>2949</v>
      </c>
      <c r="K537" s="272" t="s">
        <v>2994</v>
      </c>
      <c r="L537" s="273">
        <v>44575</v>
      </c>
      <c r="M537" s="273">
        <v>44580</v>
      </c>
      <c r="N537" s="273">
        <v>44524</v>
      </c>
      <c r="O537" s="273">
        <v>44525</v>
      </c>
      <c r="P537" s="273">
        <v>44533</v>
      </c>
      <c r="Q537" s="265" t="s">
        <v>1</v>
      </c>
      <c r="R537" s="265" t="s">
        <v>16</v>
      </c>
      <c r="S537" s="265" t="s">
        <v>12</v>
      </c>
      <c r="W537" s="265"/>
      <c r="Y537" s="265"/>
      <c r="Z537" s="265"/>
      <c r="AA537" s="266" t="str">
        <f>VLOOKUP(功能_33[[#This Row],[User]],SKL放款!A:G,7,FALSE)</f>
        <v>放款管理課</v>
      </c>
      <c r="AB537" s="273">
        <v>44533</v>
      </c>
      <c r="AC537" s="273" t="s">
        <v>107</v>
      </c>
      <c r="AD537" s="273">
        <v>44540</v>
      </c>
      <c r="AE537" s="273">
        <v>44540</v>
      </c>
      <c r="AF537" s="209" t="s">
        <v>2966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65" t="s">
        <v>2680</v>
      </c>
      <c r="AP537" s="266" t="s">
        <v>2765</v>
      </c>
      <c r="AQ537" s="596" t="s">
        <v>3139</v>
      </c>
      <c r="AR537" s="484" t="str">
        <f t="shared" si="124"/>
        <v>8-5</v>
      </c>
      <c r="AS537" s="486" t="str">
        <f t="shared" si="125"/>
        <v/>
      </c>
      <c r="AT537" s="488" t="str">
        <f t="shared" si="126"/>
        <v/>
      </c>
      <c r="AU537" s="490" t="str">
        <f t="shared" si="127"/>
        <v/>
      </c>
      <c r="AV537" s="492" t="str">
        <f t="shared" si="128"/>
        <v/>
      </c>
      <c r="AW537" s="494" t="str">
        <f t="shared" si="129"/>
        <v/>
      </c>
      <c r="AX537" s="515" t="str">
        <f>IFERROR(VLOOKUP(功能_33[[#This Row],[功能代號]],SIT_FT_2021tmp!D:D,1,FALSE),"")</f>
        <v/>
      </c>
      <c r="AY537" s="589">
        <f t="shared" si="130"/>
        <v>44582</v>
      </c>
      <c r="BA537" s="515" t="s">
        <v>2453</v>
      </c>
      <c r="BB537" s="266" t="s">
        <v>2453</v>
      </c>
      <c r="BC537" s="596"/>
      <c r="BD537" s="266" t="str">
        <f t="shared" si="120"/>
        <v/>
      </c>
      <c r="BE537" s="266" t="str">
        <f t="shared" si="121"/>
        <v/>
      </c>
      <c r="BF537" s="266" t="str">
        <f t="shared" si="122"/>
        <v>8-5</v>
      </c>
      <c r="BG537" s="266" t="str">
        <f t="shared" si="123"/>
        <v/>
      </c>
    </row>
    <row r="538" spans="3:59" ht="31.2">
      <c r="C538" s="266" t="s">
        <v>72</v>
      </c>
      <c r="D538" s="266" t="s">
        <v>2470</v>
      </c>
      <c r="E538" s="265" t="s">
        <v>1335</v>
      </c>
      <c r="F538" s="266" t="s">
        <v>1336</v>
      </c>
      <c r="G538" s="266" t="s">
        <v>1337</v>
      </c>
      <c r="H538" s="265" t="s">
        <v>452</v>
      </c>
      <c r="I538" s="265" t="s">
        <v>452</v>
      </c>
      <c r="J538" s="272" t="s">
        <v>3092</v>
      </c>
      <c r="K538" s="212" t="s">
        <v>3089</v>
      </c>
      <c r="L538" s="273">
        <v>44589</v>
      </c>
      <c r="M538" s="273">
        <v>44578</v>
      </c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3102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2775</v>
      </c>
      <c r="AP538" s="535" t="s">
        <v>2771</v>
      </c>
      <c r="AQ538" s="596" t="s">
        <v>3139</v>
      </c>
      <c r="AR538" s="484" t="str">
        <f t="shared" si="124"/>
        <v>8-4</v>
      </c>
      <c r="AS538" s="486" t="str">
        <f t="shared" si="125"/>
        <v/>
      </c>
      <c r="AT538" s="488" t="str">
        <f t="shared" si="126"/>
        <v/>
      </c>
      <c r="AU538" s="490" t="str">
        <f t="shared" si="127"/>
        <v/>
      </c>
      <c r="AV538" s="492" t="str">
        <f t="shared" si="128"/>
        <v/>
      </c>
      <c r="AW538" s="494" t="str">
        <f t="shared" si="12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20"/>
        <v/>
      </c>
      <c r="BE538" s="266" t="str">
        <f t="shared" si="121"/>
        <v/>
      </c>
      <c r="BF538" s="266" t="str">
        <f t="shared" si="122"/>
        <v>8-4</v>
      </c>
      <c r="BG538" s="266" t="str">
        <f t="shared" si="123"/>
        <v/>
      </c>
    </row>
    <row r="539" spans="3:59" ht="102.45" customHeight="1">
      <c r="C539" s="266" t="s">
        <v>72</v>
      </c>
      <c r="D539" s="266" t="s">
        <v>2470</v>
      </c>
      <c r="E539" s="265" t="s">
        <v>1338</v>
      </c>
      <c r="F539" s="266" t="s">
        <v>1339</v>
      </c>
      <c r="G539" s="535" t="s">
        <v>2396</v>
      </c>
      <c r="H539" s="265" t="s">
        <v>452</v>
      </c>
      <c r="I539" s="265" t="s">
        <v>452</v>
      </c>
      <c r="J539" s="272" t="s">
        <v>3092</v>
      </c>
      <c r="K539" s="212" t="s">
        <v>3089</v>
      </c>
      <c r="L539" s="273">
        <v>44589</v>
      </c>
      <c r="M539" s="273">
        <v>44585</v>
      </c>
      <c r="N539" s="273">
        <v>44524</v>
      </c>
      <c r="O539" s="273">
        <v>44525</v>
      </c>
      <c r="P539" s="273">
        <v>44529</v>
      </c>
      <c r="Q539" s="265" t="s">
        <v>1</v>
      </c>
      <c r="R539" s="265" t="s">
        <v>539</v>
      </c>
      <c r="W539" s="265"/>
      <c r="Y539" s="265"/>
      <c r="Z539" s="265"/>
      <c r="AA539" s="266" t="str">
        <f>VLOOKUP(功能_33[[#This Row],[User]],SKL放款!A:G,7,FALSE)</f>
        <v>放款審查課</v>
      </c>
      <c r="AB539" s="273">
        <v>44529</v>
      </c>
      <c r="AC539" s="273" t="s">
        <v>107</v>
      </c>
      <c r="AD539" s="259">
        <v>44544</v>
      </c>
      <c r="AE539" s="273">
        <v>44544</v>
      </c>
      <c r="AF539" s="209" t="s">
        <v>3102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44525</v>
      </c>
      <c r="AK539" s="273"/>
      <c r="AL539" s="273"/>
      <c r="AM539" s="266"/>
      <c r="AO539" s="282" t="s">
        <v>2774</v>
      </c>
      <c r="AP539" s="535" t="s">
        <v>2772</v>
      </c>
      <c r="AQ539" s="596" t="s">
        <v>3139</v>
      </c>
      <c r="AR539" s="484" t="str">
        <f t="shared" si="124"/>
        <v>8-4</v>
      </c>
      <c r="AS539" s="486" t="str">
        <f t="shared" si="125"/>
        <v/>
      </c>
      <c r="AT539" s="488" t="str">
        <f t="shared" si="126"/>
        <v/>
      </c>
      <c r="AU539" s="490" t="str">
        <f t="shared" si="127"/>
        <v/>
      </c>
      <c r="AV539" s="492" t="str">
        <f t="shared" si="128"/>
        <v/>
      </c>
      <c r="AW539" s="494" t="str">
        <f t="shared" si="12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20"/>
        <v/>
      </c>
      <c r="BE539" s="266" t="str">
        <f t="shared" si="121"/>
        <v/>
      </c>
      <c r="BF539" s="266" t="str">
        <f t="shared" si="122"/>
        <v>8-4</v>
      </c>
      <c r="BG539" s="266" t="str">
        <f t="shared" si="123"/>
        <v/>
      </c>
    </row>
    <row r="540" spans="3:59" ht="27.6">
      <c r="C540" s="266" t="s">
        <v>71</v>
      </c>
      <c r="D540" s="257" t="s">
        <v>2471</v>
      </c>
      <c r="E540" s="265" t="s">
        <v>1340</v>
      </c>
      <c r="F540" s="266" t="s">
        <v>1341</v>
      </c>
      <c r="G540" s="266" t="s">
        <v>1342</v>
      </c>
      <c r="H540" s="265" t="s">
        <v>452</v>
      </c>
      <c r="I540" s="265" t="s">
        <v>452</v>
      </c>
      <c r="J540" s="272" t="s">
        <v>3091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/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3139</v>
      </c>
      <c r="AR540" s="484" t="str">
        <f t="shared" si="124"/>
        <v>7-2</v>
      </c>
      <c r="AS540" s="486" t="str">
        <f t="shared" si="125"/>
        <v/>
      </c>
      <c r="AT540" s="488" t="str">
        <f t="shared" si="126"/>
        <v/>
      </c>
      <c r="AU540" s="490" t="str">
        <f t="shared" si="127"/>
        <v/>
      </c>
      <c r="AV540" s="492" t="str">
        <f t="shared" si="128"/>
        <v/>
      </c>
      <c r="AW540" s="494" t="str">
        <f t="shared" si="12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20"/>
        <v/>
      </c>
      <c r="BE540" s="266" t="str">
        <f t="shared" si="121"/>
        <v/>
      </c>
      <c r="BF540" s="266" t="str">
        <f t="shared" si="122"/>
        <v>7-2</v>
      </c>
      <c r="BG540" s="266" t="str">
        <f t="shared" si="123"/>
        <v/>
      </c>
    </row>
    <row r="541" spans="3:59" ht="27.6">
      <c r="C541" s="266" t="s">
        <v>71</v>
      </c>
      <c r="D541" s="257" t="s">
        <v>2471</v>
      </c>
      <c r="E541" s="265" t="s">
        <v>1343</v>
      </c>
      <c r="F541" s="266" t="s">
        <v>1344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 t="s">
        <v>2394</v>
      </c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2397</v>
      </c>
      <c r="AP541" s="266" t="s">
        <v>2398</v>
      </c>
      <c r="AQ541" s="596" t="s">
        <v>3204</v>
      </c>
      <c r="AR541" s="484" t="str">
        <f t="shared" si="124"/>
        <v>7-2</v>
      </c>
      <c r="AS541" s="486" t="str">
        <f t="shared" si="125"/>
        <v/>
      </c>
      <c r="AT541" s="488" t="str">
        <f t="shared" si="126"/>
        <v/>
      </c>
      <c r="AU541" s="490" t="str">
        <f t="shared" si="127"/>
        <v/>
      </c>
      <c r="AV541" s="492" t="str">
        <f t="shared" si="128"/>
        <v/>
      </c>
      <c r="AW541" s="494" t="str">
        <f t="shared" si="12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20"/>
        <v/>
      </c>
      <c r="BE541" s="266" t="str">
        <f t="shared" si="121"/>
        <v/>
      </c>
      <c r="BF541" s="266" t="str">
        <f t="shared" si="122"/>
        <v>7-2</v>
      </c>
      <c r="BG541" s="266" t="str">
        <f t="shared" si="123"/>
        <v/>
      </c>
    </row>
    <row r="542" spans="3:59" ht="27.6">
      <c r="C542" s="266" t="s">
        <v>71</v>
      </c>
      <c r="D542" s="257" t="s">
        <v>2471</v>
      </c>
      <c r="E542" s="265" t="s">
        <v>1345</v>
      </c>
      <c r="F542" s="266" t="s">
        <v>1346</v>
      </c>
      <c r="G542" s="266" t="s">
        <v>1342</v>
      </c>
      <c r="H542" s="265" t="s">
        <v>452</v>
      </c>
      <c r="I542" s="265" t="s">
        <v>452</v>
      </c>
      <c r="J542" s="272" t="s">
        <v>2841</v>
      </c>
      <c r="K542" s="272"/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/>
      <c r="AD542" s="273">
        <v>44546</v>
      </c>
      <c r="AE542" s="273">
        <v>44546</v>
      </c>
      <c r="AF542" s="209">
        <v>44546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3204</v>
      </c>
      <c r="AR542" s="484" t="str">
        <f t="shared" si="124"/>
        <v>7-2</v>
      </c>
      <c r="AS542" s="486" t="str">
        <f t="shared" si="125"/>
        <v/>
      </c>
      <c r="AT542" s="488" t="str">
        <f t="shared" si="126"/>
        <v/>
      </c>
      <c r="AU542" s="490" t="str">
        <f t="shared" si="127"/>
        <v/>
      </c>
      <c r="AV542" s="492" t="str">
        <f t="shared" si="128"/>
        <v/>
      </c>
      <c r="AW542" s="494" t="str">
        <f t="shared" si="12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20"/>
        <v/>
      </c>
      <c r="BE542" s="266" t="str">
        <f t="shared" si="121"/>
        <v/>
      </c>
      <c r="BF542" s="266" t="str">
        <f t="shared" si="122"/>
        <v>7-2</v>
      </c>
      <c r="BG542" s="266" t="str">
        <f t="shared" si="123"/>
        <v/>
      </c>
    </row>
    <row r="543" spans="3:59" ht="27.6">
      <c r="C543" s="266" t="s">
        <v>71</v>
      </c>
      <c r="D543" s="257" t="s">
        <v>2471</v>
      </c>
      <c r="E543" s="265" t="s">
        <v>1347</v>
      </c>
      <c r="F543" s="266" t="s">
        <v>1348</v>
      </c>
      <c r="G543" s="266" t="s">
        <v>1342</v>
      </c>
      <c r="H543" s="265" t="s">
        <v>452</v>
      </c>
      <c r="I543" s="265" t="s">
        <v>452</v>
      </c>
      <c r="J543" s="272" t="s">
        <v>3090</v>
      </c>
      <c r="K543" s="272" t="s">
        <v>3089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v>44536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44536</v>
      </c>
      <c r="AC543" s="273" t="s">
        <v>2394</v>
      </c>
      <c r="AD543" s="273">
        <v>44546</v>
      </c>
      <c r="AE543" s="273">
        <v>44546</v>
      </c>
      <c r="AF543" s="209" t="s">
        <v>3106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2399</v>
      </c>
      <c r="AP543" s="266" t="s">
        <v>2400</v>
      </c>
      <c r="AQ543" s="596" t="s">
        <v>3204</v>
      </c>
      <c r="AR543" s="484" t="str">
        <f t="shared" si="124"/>
        <v>7-2</v>
      </c>
      <c r="AS543" s="486" t="str">
        <f t="shared" si="125"/>
        <v/>
      </c>
      <c r="AT543" s="488" t="str">
        <f t="shared" si="126"/>
        <v/>
      </c>
      <c r="AU543" s="490" t="str">
        <f t="shared" si="127"/>
        <v/>
      </c>
      <c r="AV543" s="492" t="str">
        <f t="shared" si="128"/>
        <v/>
      </c>
      <c r="AW543" s="494" t="str">
        <f t="shared" si="12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20"/>
        <v/>
      </c>
      <c r="BE543" s="266" t="str">
        <f t="shared" si="121"/>
        <v/>
      </c>
      <c r="BF543" s="266" t="str">
        <f t="shared" si="122"/>
        <v>7-2</v>
      </c>
      <c r="BG543" s="266" t="str">
        <f t="shared" si="123"/>
        <v/>
      </c>
    </row>
    <row r="544" spans="3:59" ht="27.6">
      <c r="C544" s="266" t="s">
        <v>71</v>
      </c>
      <c r="D544" s="257" t="s">
        <v>2762</v>
      </c>
      <c r="E544" s="265" t="s">
        <v>1349</v>
      </c>
      <c r="F544" s="266" t="s">
        <v>1350</v>
      </c>
      <c r="G544" s="266" t="s">
        <v>1342</v>
      </c>
      <c r="H544" s="265" t="s">
        <v>452</v>
      </c>
      <c r="I544" s="265" t="s">
        <v>452</v>
      </c>
      <c r="J544" s="272" t="s">
        <v>3090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f>IFERROR(IF(VLOOKUP(功能_33[[#This Row],[功能代號]],討論項目!A:H,8,FALSE)=0,"",VLOOKUP(功能_33[[#This Row],[功能代號]],討論項目!A:H,8,FALSE)),"")</f>
        <v>44533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44533</v>
      </c>
      <c r="AC544" s="273" t="s">
        <v>2394</v>
      </c>
      <c r="AD544" s="273">
        <v>44546</v>
      </c>
      <c r="AE544" s="273">
        <v>44546</v>
      </c>
      <c r="AF544" s="209" t="s">
        <v>3106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3204</v>
      </c>
      <c r="AR544" s="484" t="str">
        <f t="shared" si="124"/>
        <v>7-2</v>
      </c>
      <c r="AS544" s="486" t="str">
        <f t="shared" si="125"/>
        <v/>
      </c>
      <c r="AT544" s="488" t="str">
        <f t="shared" si="126"/>
        <v/>
      </c>
      <c r="AU544" s="490" t="str">
        <f t="shared" si="127"/>
        <v/>
      </c>
      <c r="AV544" s="492" t="str">
        <f t="shared" si="128"/>
        <v/>
      </c>
      <c r="AW544" s="494" t="str">
        <f t="shared" si="12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20"/>
        <v/>
      </c>
      <c r="BE544" s="266" t="str">
        <f t="shared" si="121"/>
        <v/>
      </c>
      <c r="BF544" s="266" t="str">
        <f t="shared" si="122"/>
        <v>7-2</v>
      </c>
      <c r="BG544" s="266" t="str">
        <f t="shared" si="123"/>
        <v/>
      </c>
    </row>
    <row r="545" spans="1:60" ht="27.6">
      <c r="C545" s="266" t="s">
        <v>71</v>
      </c>
      <c r="D545" s="257" t="s">
        <v>2471</v>
      </c>
      <c r="E545" s="265" t="s">
        <v>1351</v>
      </c>
      <c r="F545" s="266" t="s">
        <v>1352</v>
      </c>
      <c r="G545" s="266" t="s">
        <v>1342</v>
      </c>
      <c r="H545" s="265" t="s">
        <v>452</v>
      </c>
      <c r="I545" s="265" t="s">
        <v>452</v>
      </c>
      <c r="J545" s="272" t="s">
        <v>3090</v>
      </c>
      <c r="K545" s="212" t="s">
        <v>2994</v>
      </c>
      <c r="L545" s="273">
        <v>44585</v>
      </c>
      <c r="M545" s="273">
        <v>44578</v>
      </c>
      <c r="N545" s="273">
        <v>44530</v>
      </c>
      <c r="O545" s="273">
        <v>44530</v>
      </c>
      <c r="P545" s="273">
        <v>44536</v>
      </c>
      <c r="Q545" s="265" t="s">
        <v>1</v>
      </c>
      <c r="R545" s="265" t="s">
        <v>8</v>
      </c>
      <c r="W545" s="265"/>
      <c r="Y545" s="265"/>
      <c r="Z545" s="265"/>
      <c r="AA545" s="266" t="str">
        <f>VLOOKUP(功能_33[[#This Row],[User]],SKL放款!A:G,7,FALSE)</f>
        <v>放款管理課</v>
      </c>
      <c r="AB545" s="273">
        <v>44536</v>
      </c>
      <c r="AC545" s="273" t="s">
        <v>2394</v>
      </c>
      <c r="AD545" s="273">
        <v>44546</v>
      </c>
      <c r="AE545" s="273">
        <v>44546</v>
      </c>
      <c r="AF545" s="209" t="s">
        <v>3106</v>
      </c>
      <c r="AG545" s="273"/>
      <c r="AH545" s="273"/>
      <c r="AI545" s="273"/>
      <c r="AJ545" s="273">
        <f>IFERROR(IF(VLOOKUP(功能_33[[#This Row],[功能代號]],E:T,11,FALSE)=0,"",VLOOKUP(功能_33[[#This Row],[功能代號]],E:T,11,FALSE)),"")</f>
        <v>44530</v>
      </c>
      <c r="AK545" s="273"/>
      <c r="AL545" s="273"/>
      <c r="AM545" s="266"/>
      <c r="AO545" s="282" t="s">
        <v>2401</v>
      </c>
      <c r="AP545" s="266" t="s">
        <v>2402</v>
      </c>
      <c r="AQ545" s="596" t="s">
        <v>3204</v>
      </c>
      <c r="AR545" s="484" t="str">
        <f t="shared" si="124"/>
        <v>7-2</v>
      </c>
      <c r="AS545" s="486" t="str">
        <f t="shared" si="125"/>
        <v/>
      </c>
      <c r="AT545" s="488" t="str">
        <f t="shared" si="126"/>
        <v/>
      </c>
      <c r="AU545" s="490" t="str">
        <f t="shared" si="127"/>
        <v/>
      </c>
      <c r="AV545" s="492" t="str">
        <f t="shared" si="128"/>
        <v/>
      </c>
      <c r="AW545" s="494" t="str">
        <f t="shared" si="129"/>
        <v/>
      </c>
      <c r="AX545" s="515" t="str">
        <f>IFERROR(VLOOKUP(功能_33[[#This Row],[功能代號]],SIT_FT_2021tmp!D:D,1,FALSE),"")</f>
        <v/>
      </c>
      <c r="AY545" s="589">
        <v>44603</v>
      </c>
      <c r="BA545" s="515" t="s">
        <v>2453</v>
      </c>
      <c r="BB545" s="266" t="s">
        <v>2453</v>
      </c>
      <c r="BC545" s="596"/>
      <c r="BD545" s="266" t="str">
        <f t="shared" si="120"/>
        <v/>
      </c>
      <c r="BE545" s="266" t="str">
        <f t="shared" si="121"/>
        <v/>
      </c>
      <c r="BF545" s="266" t="str">
        <f t="shared" si="122"/>
        <v>7-2</v>
      </c>
      <c r="BG545" s="266" t="str">
        <f t="shared" si="123"/>
        <v/>
      </c>
    </row>
    <row r="546" spans="1:60" ht="27.6">
      <c r="A546" s="536"/>
      <c r="B546" s="361"/>
      <c r="C546" s="266" t="s">
        <v>71</v>
      </c>
      <c r="D546" s="257" t="s">
        <v>2762</v>
      </c>
      <c r="E546" s="265" t="s">
        <v>3097</v>
      </c>
      <c r="F546" s="258" t="s">
        <v>3098</v>
      </c>
      <c r="G546" s="258" t="s">
        <v>3157</v>
      </c>
      <c r="H546" s="265" t="s">
        <v>2425</v>
      </c>
      <c r="I546" s="265" t="s">
        <v>452</v>
      </c>
      <c r="J546" s="272" t="s">
        <v>3090</v>
      </c>
      <c r="K546" s="272" t="s">
        <v>2835</v>
      </c>
      <c r="L546" s="273">
        <v>44585</v>
      </c>
      <c r="M546" s="273">
        <v>44579</v>
      </c>
      <c r="N546" s="273"/>
      <c r="O546" s="273"/>
      <c r="P546" s="273" t="str">
        <f>IFERROR(IF(VLOOKUP(功能_33[[#This Row],[功能代號]],討論項目!A:H,8,FALSE)=0,"",VLOOKUP(功能_33[[#This Row],[功能代號]],討論項目!A:H,8,FALSE)),"")</f>
        <v/>
      </c>
      <c r="Q546" s="265" t="s">
        <v>1</v>
      </c>
      <c r="R546" s="265" t="s">
        <v>8</v>
      </c>
      <c r="W546" s="265"/>
      <c r="Y546" s="265"/>
      <c r="Z546" s="265"/>
      <c r="AA546" s="361" t="str">
        <f>VLOOKUP(功能_33[[#This Row],[User]],SKL放款!A:G,7,FALSE)</f>
        <v>放款管理課</v>
      </c>
      <c r="AB546" s="273"/>
      <c r="AC546" s="273"/>
      <c r="AD546" s="259"/>
      <c r="AE546" s="260"/>
      <c r="AF546" s="585">
        <v>44578</v>
      </c>
      <c r="AG546" s="260"/>
      <c r="AH546" s="260"/>
      <c r="AI546" s="260"/>
      <c r="AJ546" s="260" t="str">
        <f>IFERROR(IF(VLOOKUP(功能_33[[#This Row],[功能代號]],E:T,11,FALSE)=0,"",VLOOKUP(功能_33[[#This Row],[功能代號]],E:T,11,FALSE)),"")</f>
        <v/>
      </c>
      <c r="AK546" s="260"/>
      <c r="AL546" s="260"/>
      <c r="AM546" s="361"/>
      <c r="AO546" s="207" t="s">
        <v>3114</v>
      </c>
      <c r="AP546" s="266" t="s">
        <v>3115</v>
      </c>
      <c r="AQ546" s="596" t="s">
        <v>3204</v>
      </c>
      <c r="AR546" s="537" t="str">
        <f>IF(COUNTA(AF546)=1,LEFT(D546,3),"")</f>
        <v>7-2</v>
      </c>
      <c r="AS546" s="486" t="str">
        <f>IF(AND(COUNTA(O546)=1,COUNTA(P546)=1,COUNTA(AB546)=1,COUNTA(AE546)=1,COUNTA(AF546)=0),LEFT(D546,3),"")</f>
        <v/>
      </c>
      <c r="AT546" s="488" t="str">
        <f>IF(AND(COUNTA(O546)=1,COUNTA(P546)=1,COUNTA(AB546)=1,COUNTA(AE546)=0,COUNTA(AF546)=0),LEFT(D546,3),"")</f>
        <v/>
      </c>
      <c r="AU546" s="490" t="str">
        <f>IF(AND(COUNTA(P546)=0,COUNTA(AB546)=1),LEFT(D546,3),"")</f>
        <v/>
      </c>
      <c r="AV546" s="492" t="str">
        <f>IF(AND(COUNTA(P546)=1,COUNTA(AB546)=0),LEFT(D546,3),"")</f>
        <v>7-2</v>
      </c>
      <c r="AW546" s="494" t="str">
        <f>IF(AND(COUNTA(P546)=0,COUNTA(AB546)=0),LEFT(D546,3),"")</f>
        <v/>
      </c>
      <c r="AX546" s="515" t="str">
        <f>IFERROR(VLOOKUP(功能_33[[#This Row],[功能代號]],SIT_FT_2021tmp!D:D,1,FALSE),"")</f>
        <v/>
      </c>
      <c r="AY546" s="589">
        <v>44603</v>
      </c>
      <c r="BA546" s="515"/>
      <c r="BB546" s="361"/>
      <c r="BC546" s="596"/>
      <c r="BD546" s="361" t="str">
        <f>IF(AND(COUNTIF(AX546,"&gt;&lt;0")=1,COUNTA(M546)=1),LEFT(D546,3),"")</f>
        <v/>
      </c>
      <c r="BE546" s="361" t="str">
        <f>IF(AND(COUNTIF(AX546,"&gt;&lt;")=1,COUNTA(M546)=0),LEFT(D546,3),"")</f>
        <v/>
      </c>
      <c r="BF546" s="361" t="str">
        <f>IF(AND(COUNTIF(AX546,"&gt;&lt;0")=0,COUNTA(M546)=1),LEFT(D546,3),"")</f>
        <v>7-2</v>
      </c>
      <c r="BG546" s="361" t="str">
        <f>IF(AND(COUNTIF(AX546,"&gt;&lt;0")=0,COUNTA(M546)=0),LEFT(D546,3),"")</f>
        <v/>
      </c>
      <c r="BH546" s="361"/>
    </row>
    <row r="547" spans="1:60" ht="27.6">
      <c r="C547" s="266" t="s">
        <v>71</v>
      </c>
      <c r="D547" s="257" t="s">
        <v>2471</v>
      </c>
      <c r="E547" s="265" t="s">
        <v>1353</v>
      </c>
      <c r="F547" s="266" t="s">
        <v>1354</v>
      </c>
      <c r="G547" s="266" t="s">
        <v>1342</v>
      </c>
      <c r="H547" s="265" t="s">
        <v>452</v>
      </c>
      <c r="I547" s="265" t="s">
        <v>452</v>
      </c>
      <c r="J547" s="272" t="s">
        <v>3090</v>
      </c>
      <c r="K547" s="272" t="s">
        <v>3089</v>
      </c>
      <c r="L547" s="273">
        <v>44585</v>
      </c>
      <c r="M547" s="273">
        <v>44579</v>
      </c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5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放款服務課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 t="s">
        <v>3106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2403</v>
      </c>
      <c r="AP547" s="266" t="s">
        <v>2404</v>
      </c>
      <c r="AQ547" s="596" t="s">
        <v>3204</v>
      </c>
      <c r="AR547" s="484" t="str">
        <f t="shared" si="124"/>
        <v>7-2</v>
      </c>
      <c r="AS547" s="486" t="str">
        <f t="shared" si="125"/>
        <v/>
      </c>
      <c r="AT547" s="488" t="str">
        <f t="shared" si="126"/>
        <v/>
      </c>
      <c r="AU547" s="490" t="str">
        <f t="shared" si="127"/>
        <v/>
      </c>
      <c r="AV547" s="492" t="str">
        <f t="shared" si="128"/>
        <v/>
      </c>
      <c r="AW547" s="494" t="str">
        <f t="shared" si="12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20"/>
        <v/>
      </c>
      <c r="BE547" s="266" t="str">
        <f t="shared" si="121"/>
        <v/>
      </c>
      <c r="BF547" s="266" t="str">
        <f t="shared" si="122"/>
        <v>7-2</v>
      </c>
      <c r="BG547" s="266" t="str">
        <f t="shared" si="123"/>
        <v/>
      </c>
    </row>
    <row r="548" spans="1:60" ht="82.8">
      <c r="C548" s="266" t="s">
        <v>71</v>
      </c>
      <c r="D548" s="257" t="s">
        <v>2471</v>
      </c>
      <c r="E548" s="265" t="s">
        <v>1355</v>
      </c>
      <c r="F548" s="266" t="s">
        <v>1356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73">
        <v>44583</v>
      </c>
      <c r="N548" s="273">
        <v>44530</v>
      </c>
      <c r="O548" s="273">
        <v>44530</v>
      </c>
      <c r="P548" s="273">
        <f>IFERROR(IF(VLOOKUP(功能_33[[#This Row],[功能代號]],討論項目!A:H,8,FALSE)=0,"",VLOOKUP(功能_33[[#This Row],[功能代號]],討論項目!A:H,8,FALSE)),"")</f>
        <v>44533</v>
      </c>
      <c r="Q548" s="265" t="s">
        <v>1</v>
      </c>
      <c r="R548" s="265" t="s">
        <v>8</v>
      </c>
      <c r="S548" s="252" t="s">
        <v>2678</v>
      </c>
      <c r="W548" s="265"/>
      <c r="Y548" s="265"/>
      <c r="Z548" s="265"/>
      <c r="AA548" s="266" t="str">
        <f>VLOOKUP(功能_33[[#This Row],[User]],SKL放款!A:G,7,FALSE)</f>
        <v>放款管理課</v>
      </c>
      <c r="AB548" s="273">
        <v>44533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2405</v>
      </c>
      <c r="AP548" s="206" t="s">
        <v>2406</v>
      </c>
      <c r="AQ548" s="596" t="s">
        <v>3204</v>
      </c>
      <c r="AR548" s="484" t="str">
        <f t="shared" si="124"/>
        <v>7-2</v>
      </c>
      <c r="AS548" s="486" t="str">
        <f t="shared" si="125"/>
        <v/>
      </c>
      <c r="AT548" s="488" t="str">
        <f t="shared" si="126"/>
        <v/>
      </c>
      <c r="AU548" s="490" t="str">
        <f t="shared" si="127"/>
        <v/>
      </c>
      <c r="AV548" s="492" t="str">
        <f t="shared" si="128"/>
        <v/>
      </c>
      <c r="AW548" s="494" t="str">
        <f t="shared" si="12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20"/>
        <v/>
      </c>
      <c r="BE548" s="266" t="str">
        <f t="shared" si="121"/>
        <v/>
      </c>
      <c r="BF548" s="266" t="str">
        <f t="shared" si="122"/>
        <v>7-2</v>
      </c>
      <c r="BG548" s="266" t="str">
        <f t="shared" si="123"/>
        <v/>
      </c>
    </row>
    <row r="549" spans="1:60" ht="96.6">
      <c r="C549" s="266" t="s">
        <v>71</v>
      </c>
      <c r="D549" s="257" t="s">
        <v>2471</v>
      </c>
      <c r="E549" s="265" t="s">
        <v>1357</v>
      </c>
      <c r="F549" s="266" t="s">
        <v>1358</v>
      </c>
      <c r="G549" s="266" t="s">
        <v>1342</v>
      </c>
      <c r="H549" s="265" t="s">
        <v>452</v>
      </c>
      <c r="I549" s="265" t="s">
        <v>452</v>
      </c>
      <c r="J549" s="272" t="s">
        <v>2841</v>
      </c>
      <c r="K549" s="272"/>
      <c r="L549" s="273">
        <v>44589</v>
      </c>
      <c r="M549" s="273">
        <v>44583</v>
      </c>
      <c r="N549" s="207">
        <v>44530</v>
      </c>
      <c r="O549" s="207">
        <v>44530</v>
      </c>
      <c r="P549" s="215">
        <v>44546</v>
      </c>
      <c r="Q549" s="265" t="s">
        <v>1</v>
      </c>
      <c r="R549" s="265" t="s">
        <v>5</v>
      </c>
      <c r="S549" s="252" t="s">
        <v>2763</v>
      </c>
      <c r="W549" s="265"/>
      <c r="Y549" s="265"/>
      <c r="Z549" s="265"/>
      <c r="AA549" s="266" t="str">
        <f>VLOOKUP(功能_33[[#This Row],[User]],SKL放款!A:G,7,FALSE)</f>
        <v>放款服務課</v>
      </c>
      <c r="AB549" s="215">
        <v>44546</v>
      </c>
      <c r="AC549" s="273" t="s">
        <v>2394</v>
      </c>
      <c r="AD549" s="273">
        <v>44546</v>
      </c>
      <c r="AE549" s="273">
        <v>44546</v>
      </c>
      <c r="AF549" s="209">
        <v>44546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44530</v>
      </c>
      <c r="AK549" s="273"/>
      <c r="AL549" s="273"/>
      <c r="AM549" s="266"/>
      <c r="AO549" s="282" t="s">
        <v>2407</v>
      </c>
      <c r="AP549" s="206" t="s">
        <v>2408</v>
      </c>
      <c r="AQ549" s="596" t="s">
        <v>3204</v>
      </c>
      <c r="AR549" s="484" t="str">
        <f t="shared" si="124"/>
        <v>7-2</v>
      </c>
      <c r="AS549" s="486" t="str">
        <f t="shared" si="125"/>
        <v/>
      </c>
      <c r="AT549" s="488" t="str">
        <f t="shared" si="126"/>
        <v/>
      </c>
      <c r="AU549" s="490" t="str">
        <f t="shared" si="127"/>
        <v/>
      </c>
      <c r="AV549" s="492" t="str">
        <f t="shared" si="128"/>
        <v/>
      </c>
      <c r="AW549" s="494" t="str">
        <f t="shared" si="129"/>
        <v/>
      </c>
      <c r="AX549" s="515" t="str">
        <f>IFERROR(VLOOKUP(功能_33[[#This Row],[功能代號]],SIT_FT_2021tmp!D:D,1,FALSE),"")</f>
        <v/>
      </c>
      <c r="AY549" s="589">
        <v>44603</v>
      </c>
      <c r="BA549" s="515" t="s">
        <v>2453</v>
      </c>
      <c r="BB549" s="266" t="s">
        <v>2453</v>
      </c>
      <c r="BC549" s="596"/>
      <c r="BD549" s="266" t="str">
        <f t="shared" si="120"/>
        <v/>
      </c>
      <c r="BE549" s="266" t="str">
        <f t="shared" si="121"/>
        <v/>
      </c>
      <c r="BF549" s="266" t="str">
        <f t="shared" si="122"/>
        <v>7-2</v>
      </c>
      <c r="BG549" s="266" t="str">
        <f t="shared" si="123"/>
        <v/>
      </c>
    </row>
    <row r="550" spans="1:60" ht="13.8">
      <c r="A550" s="536" t="s">
        <v>3203</v>
      </c>
      <c r="B550" s="361"/>
      <c r="C550" s="266" t="s">
        <v>71</v>
      </c>
      <c r="D550" s="257" t="s">
        <v>2495</v>
      </c>
      <c r="E550" s="265" t="s">
        <v>3178</v>
      </c>
      <c r="F550" s="628" t="s">
        <v>3179</v>
      </c>
      <c r="G550" s="266" t="s">
        <v>3180</v>
      </c>
      <c r="H550" s="265" t="s">
        <v>110</v>
      </c>
      <c r="I550" s="265" t="s">
        <v>176</v>
      </c>
      <c r="J550" s="272" t="s">
        <v>3177</v>
      </c>
      <c r="K550" s="212" t="s">
        <v>3108</v>
      </c>
      <c r="L550" s="630">
        <v>0</v>
      </c>
      <c r="M550" s="630">
        <v>0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3205</v>
      </c>
      <c r="AR550" s="484" t="str">
        <f t="shared" si="124"/>
        <v>7-1</v>
      </c>
      <c r="AS550" s="486" t="str">
        <f t="shared" si="125"/>
        <v/>
      </c>
      <c r="AT550" s="488" t="str">
        <f t="shared" si="126"/>
        <v/>
      </c>
      <c r="AU550" s="490" t="str">
        <f t="shared" si="127"/>
        <v/>
      </c>
      <c r="AV550" s="492" t="str">
        <f t="shared" si="128"/>
        <v/>
      </c>
      <c r="AW550" s="494" t="str">
        <f t="shared" si="129"/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2871</v>
      </c>
      <c r="BB550" s="266" t="s">
        <v>2453</v>
      </c>
      <c r="BC550" s="595"/>
      <c r="BD550" s="266" t="str">
        <f t="shared" si="120"/>
        <v/>
      </c>
      <c r="BE550" s="266" t="str">
        <f t="shared" si="121"/>
        <v/>
      </c>
      <c r="BF550" s="266" t="str">
        <f t="shared" si="122"/>
        <v>7-1</v>
      </c>
      <c r="BG550" s="266" t="str">
        <f t="shared" si="123"/>
        <v/>
      </c>
    </row>
    <row r="551" spans="1:60" ht="13.8">
      <c r="A551" s="536" t="s">
        <v>3203</v>
      </c>
      <c r="B551" s="361"/>
      <c r="C551" s="266" t="s">
        <v>71</v>
      </c>
      <c r="D551" s="257" t="s">
        <v>2495</v>
      </c>
      <c r="E551" s="265" t="s">
        <v>3149</v>
      </c>
      <c r="F551" s="628" t="s">
        <v>3151</v>
      </c>
      <c r="G551" s="266" t="s">
        <v>3157</v>
      </c>
      <c r="H551" s="265" t="s">
        <v>110</v>
      </c>
      <c r="I551" s="265" t="s">
        <v>176</v>
      </c>
      <c r="J551" s="272" t="s">
        <v>3177</v>
      </c>
      <c r="K551" s="212" t="s">
        <v>3108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3206</v>
      </c>
      <c r="AR551" s="484" t="str">
        <f t="shared" ref="AR551:AR552" si="131">IF(COUNTA(AF551)=1,LEFT(D551,3),"")</f>
        <v>7-1</v>
      </c>
      <c r="AS551" s="486" t="str">
        <f t="shared" ref="AS551:AS552" si="132">IF(AND(COUNTA(O551)=1,COUNTA(P551)=1,COUNTA(AB551)=1,COUNTA(AE551)=1,COUNTA(AF551)=0),LEFT(D551,3),"")</f>
        <v/>
      </c>
      <c r="AT551" s="488" t="str">
        <f t="shared" ref="AT551:AT552" si="133">IF(AND(COUNTA(O551)=1,COUNTA(P551)=1,COUNTA(AB551)=1,COUNTA(AE551)=0,COUNTA(AF551)=0),LEFT(D551,3),"")</f>
        <v/>
      </c>
      <c r="AU551" s="490" t="str">
        <f t="shared" ref="AU551:AU552" si="134">IF(AND(COUNTA(P551)=0,COUNTA(AB551)=1),LEFT(D551,3),"")</f>
        <v/>
      </c>
      <c r="AV551" s="492" t="str">
        <f t="shared" ref="AV551:AV552" si="135">IF(AND(COUNTA(P551)=1,COUNTA(AB551)=0),LEFT(D551,3),"")</f>
        <v/>
      </c>
      <c r="AW551" s="494" t="str">
        <f t="shared" ref="AW551:AW552" si="136">IF(AND(COUNTA(P551)=0,COUNTA(AB551)=0),LEFT(D551,3),"")</f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2871</v>
      </c>
      <c r="BB551" s="266" t="s">
        <v>2453</v>
      </c>
      <c r="BC551" s="595"/>
      <c r="BD551" s="266" t="str">
        <f t="shared" ref="BD551:BD552" si="137">IF(AND(COUNTIF(AX551,"&gt;&lt;0")=1,COUNTA(M551)=1),LEFT(D551,3),"")</f>
        <v/>
      </c>
      <c r="BE551" s="266" t="str">
        <f t="shared" ref="BE551:BE552" si="138">IF(AND(COUNTIF(AX551,"&gt;&lt;")=1,COUNTA(M551)=0),LEFT(D551,3),"")</f>
        <v/>
      </c>
      <c r="BF551" s="266" t="str">
        <f t="shared" ref="BF551:BF552" si="139">IF(AND(COUNTIF(AX551,"&gt;&lt;0")=0,COUNTA(M551)=1),LEFT(D551,3),"")</f>
        <v>7-1</v>
      </c>
      <c r="BG551" s="266" t="str">
        <f t="shared" ref="BG551:BG552" si="140">IF(AND(COUNTIF(AX551,"&gt;&lt;0")=0,COUNTA(M551)=0),LEFT(D551,3),"")</f>
        <v/>
      </c>
    </row>
    <row r="552" spans="1:60" ht="13.8">
      <c r="A552" s="536" t="s">
        <v>3203</v>
      </c>
      <c r="B552" s="361"/>
      <c r="C552" s="266" t="s">
        <v>71</v>
      </c>
      <c r="D552" s="257" t="s">
        <v>2495</v>
      </c>
      <c r="E552" s="265" t="s">
        <v>3150</v>
      </c>
      <c r="F552" s="258" t="s">
        <v>3152</v>
      </c>
      <c r="G552" s="266" t="s">
        <v>3157</v>
      </c>
      <c r="H552" s="265" t="s">
        <v>110</v>
      </c>
      <c r="I552" s="265" t="s">
        <v>176</v>
      </c>
      <c r="J552" s="272" t="s">
        <v>3177</v>
      </c>
      <c r="K552" s="212" t="s">
        <v>3108</v>
      </c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44581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3207</v>
      </c>
      <c r="AR552" s="484" t="str">
        <f t="shared" si="131"/>
        <v>7-1</v>
      </c>
      <c r="AS552" s="486" t="str">
        <f t="shared" si="132"/>
        <v/>
      </c>
      <c r="AT552" s="488" t="str">
        <f t="shared" si="133"/>
        <v/>
      </c>
      <c r="AU552" s="490" t="str">
        <f t="shared" si="134"/>
        <v/>
      </c>
      <c r="AV552" s="492" t="str">
        <f t="shared" si="135"/>
        <v/>
      </c>
      <c r="AW552" s="494" t="str">
        <f t="shared" si="136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2871</v>
      </c>
      <c r="BB552" s="266" t="s">
        <v>2453</v>
      </c>
      <c r="BC552" s="595"/>
      <c r="BD552" s="266" t="str">
        <f t="shared" si="137"/>
        <v/>
      </c>
      <c r="BE552" s="266" t="str">
        <f t="shared" si="138"/>
        <v/>
      </c>
      <c r="BF552" s="266" t="str">
        <f t="shared" si="139"/>
        <v>7-1</v>
      </c>
      <c r="BG552" s="266" t="str">
        <f t="shared" si="140"/>
        <v/>
      </c>
    </row>
    <row r="553" spans="1:60" ht="13.8">
      <c r="A553" s="536" t="s">
        <v>3203</v>
      </c>
      <c r="C553" s="266" t="s">
        <v>71</v>
      </c>
      <c r="D553" s="257" t="s">
        <v>2495</v>
      </c>
      <c r="E553" s="265" t="s">
        <v>1359</v>
      </c>
      <c r="F553" s="258" t="s">
        <v>1360</v>
      </c>
      <c r="G553" s="266" t="s">
        <v>1361</v>
      </c>
      <c r="H553" s="265" t="s">
        <v>110</v>
      </c>
      <c r="I553" s="265" t="s">
        <v>176</v>
      </c>
      <c r="J553" s="272" t="s">
        <v>2755</v>
      </c>
      <c r="K553" s="272"/>
      <c r="L553" s="273">
        <v>44571</v>
      </c>
      <c r="M553" s="273">
        <v>44568</v>
      </c>
      <c r="N553" s="273">
        <v>44524</v>
      </c>
      <c r="O553" s="273">
        <v>44526</v>
      </c>
      <c r="P553" s="273">
        <v>44536</v>
      </c>
      <c r="Q553" s="265" t="s">
        <v>4</v>
      </c>
      <c r="R553" s="265" t="s">
        <v>19</v>
      </c>
      <c r="W553" s="265"/>
      <c r="Y553" s="265"/>
      <c r="Z553" s="265"/>
      <c r="AA553" s="266" t="str">
        <f>VLOOKUP(功能_33[[#This Row],[User]],SKL放款!A:G,7,FALSE)</f>
        <v>放款審查課</v>
      </c>
      <c r="AB553" s="273">
        <v>44533</v>
      </c>
      <c r="AC553" s="273" t="s">
        <v>2557</v>
      </c>
      <c r="AD553" s="273">
        <v>44524</v>
      </c>
      <c r="AE553" s="273">
        <v>44526</v>
      </c>
      <c r="AF553" s="209">
        <v>44544</v>
      </c>
      <c r="AG553" s="273"/>
      <c r="AH553" s="273"/>
      <c r="AI553" s="273"/>
      <c r="AJ553" s="273">
        <f>IFERROR(IF(VLOOKUP(功能_33[[#This Row],[功能代號]],E:T,11,FALSE)=0,"",VLOOKUP(功能_33[[#This Row],[功能代號]],E:T,11,FALSE)),"")</f>
        <v>44526</v>
      </c>
      <c r="AK553" s="273"/>
      <c r="AL553" s="273"/>
      <c r="AM553" s="266"/>
      <c r="AO553" s="265" t="s">
        <v>163</v>
      </c>
      <c r="AQ553" s="595" t="s">
        <v>3205</v>
      </c>
      <c r="AR553" s="484" t="str">
        <f t="shared" si="124"/>
        <v>7-1</v>
      </c>
      <c r="AS553" s="486" t="str">
        <f t="shared" si="125"/>
        <v/>
      </c>
      <c r="AT553" s="488" t="str">
        <f t="shared" si="126"/>
        <v/>
      </c>
      <c r="AU553" s="490" t="str">
        <f t="shared" si="127"/>
        <v/>
      </c>
      <c r="AV553" s="492" t="str">
        <f t="shared" si="128"/>
        <v/>
      </c>
      <c r="AW553" s="494" t="str">
        <f t="shared" si="129"/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 t="s">
        <v>2871</v>
      </c>
      <c r="BB553" s="266" t="s">
        <v>2453</v>
      </c>
      <c r="BC553" s="595"/>
      <c r="BD553" s="266" t="str">
        <f t="shared" si="120"/>
        <v/>
      </c>
      <c r="BE553" s="266" t="str">
        <f t="shared" si="121"/>
        <v/>
      </c>
      <c r="BF553" s="266" t="str">
        <f t="shared" si="122"/>
        <v>7-1</v>
      </c>
      <c r="BG553" s="266" t="str">
        <f t="shared" si="123"/>
        <v/>
      </c>
    </row>
    <row r="554" spans="1:60" ht="13.8">
      <c r="A554" s="536" t="s">
        <v>3203</v>
      </c>
      <c r="B554" s="361"/>
      <c r="C554" s="266" t="s">
        <v>71</v>
      </c>
      <c r="D554" s="257" t="s">
        <v>3201</v>
      </c>
      <c r="E554" s="265" t="s">
        <v>3181</v>
      </c>
      <c r="F554" s="258" t="s">
        <v>3184</v>
      </c>
      <c r="G554" s="258" t="s">
        <v>3180</v>
      </c>
      <c r="H554" s="265" t="s">
        <v>3187</v>
      </c>
      <c r="I554" s="265" t="s">
        <v>3187</v>
      </c>
      <c r="J554" s="209" t="s">
        <v>3198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3139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 t="s">
        <v>3187</v>
      </c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ht="13.8">
      <c r="A555" s="536" t="s">
        <v>3203</v>
      </c>
      <c r="B555" s="361"/>
      <c r="C555" s="266" t="s">
        <v>71</v>
      </c>
      <c r="D555" s="257" t="s">
        <v>3201</v>
      </c>
      <c r="E555" s="265" t="s">
        <v>3182</v>
      </c>
      <c r="F555" s="258" t="s">
        <v>3185</v>
      </c>
      <c r="G555" s="258" t="s">
        <v>3180</v>
      </c>
      <c r="H555" s="265" t="s">
        <v>3187</v>
      </c>
      <c r="I555" s="265" t="s">
        <v>3187</v>
      </c>
      <c r="J555" s="209" t="s">
        <v>3199</v>
      </c>
      <c r="K555" s="272"/>
      <c r="L555" s="273">
        <v>0</v>
      </c>
      <c r="M555" s="273">
        <v>0</v>
      </c>
      <c r="N555" s="273"/>
      <c r="O555" s="273"/>
      <c r="P555" s="273" t="str">
        <f>IFERROR(IF(VLOOKUP(功能_33[[#This Row],[功能代號]],討論項目!A:H,8,FALSE)=0,"",VLOOKUP(功能_33[[#This Row],[功能代號]],討論項目!A:H,8,FALSE)),"")</f>
        <v/>
      </c>
      <c r="Q555" s="265" t="s">
        <v>1</v>
      </c>
      <c r="R555" s="265" t="s">
        <v>2800</v>
      </c>
      <c r="W555" s="265"/>
      <c r="Y555" s="265"/>
      <c r="Z555" s="265"/>
      <c r="AA555" s="361" t="str">
        <f>VLOOKUP(功能_33[[#This Row],[User]],SKL放款!A:G,7,FALSE)</f>
        <v>放款服務課</v>
      </c>
      <c r="AB555" s="273"/>
      <c r="AC555" s="273"/>
      <c r="AD555" s="259"/>
      <c r="AE555" s="260"/>
      <c r="AF555" s="585">
        <v>44393</v>
      </c>
      <c r="AG555" s="260"/>
      <c r="AH555" s="260"/>
      <c r="AI555" s="260"/>
      <c r="AJ555" s="260" t="str">
        <f>IFERROR(IF(VLOOKUP(功能_33[[#This Row],[功能代號]],E:T,11,FALSE)=0,"",VLOOKUP(功能_33[[#This Row],[功能代號]],E:T,11,FALSE)),"")</f>
        <v/>
      </c>
      <c r="AK555" s="260"/>
      <c r="AL555" s="260"/>
      <c r="AM555" s="361"/>
      <c r="AO555" s="265" t="s">
        <v>163</v>
      </c>
      <c r="AP555" s="361"/>
      <c r="AQ555" s="596" t="s">
        <v>3139</v>
      </c>
      <c r="AR555" s="537" t="str">
        <f>IF(COUNTA(AF555)=1,LEFT(D555,3),"")</f>
        <v>7-3</v>
      </c>
      <c r="AS555" s="486" t="str">
        <f>IF(AND(COUNTA(O555)=1,COUNTA(P555)=1,COUNTA(AB555)=1,COUNTA(AE555)=1,COUNTA(AF555)=0),LEFT(D555,3),"")</f>
        <v/>
      </c>
      <c r="AT555" s="488" t="str">
        <f>IF(AND(COUNTA(O555)=1,COUNTA(P555)=1,COUNTA(AB555)=1,COUNTA(AE555)=0,COUNTA(AF555)=0),LEFT(D555,3),"")</f>
        <v/>
      </c>
      <c r="AU555" s="490" t="str">
        <f>IF(AND(COUNTA(P555)=0,COUNTA(AB555)=1),LEFT(D555,3),"")</f>
        <v/>
      </c>
      <c r="AV555" s="492" t="str">
        <f>IF(AND(COUNTA(P555)=1,COUNTA(AB555)=0),LEFT(D555,3),"")</f>
        <v>7-3</v>
      </c>
      <c r="AW555" s="494" t="str">
        <f>IF(AND(COUNTA(P555)=0,COUNTA(AB555)=0),LEFT(D555,3),"")</f>
        <v/>
      </c>
      <c r="AX555" s="515" t="str">
        <f>IFERROR(VLOOKUP(功能_33[[#This Row],[功能代號]],SIT_FT_2021tmp!D:D,1,FALSE),"")</f>
        <v/>
      </c>
      <c r="AY555" s="631">
        <v>0</v>
      </c>
      <c r="AZ555" s="631">
        <v>0</v>
      </c>
      <c r="BA555" s="515" t="s">
        <v>3187</v>
      </c>
      <c r="BB555" s="361"/>
      <c r="BC555" s="596"/>
      <c r="BD555" s="361" t="str">
        <f>IF(AND(COUNTIF(AX555,"&gt;&lt;0")=1,COUNTA(M555)=1),LEFT(D555,3),"")</f>
        <v/>
      </c>
      <c r="BE555" s="361" t="str">
        <f>IF(AND(COUNTIF(AX555,"&gt;&lt;")=1,COUNTA(M555)=0),LEFT(D555,3),"")</f>
        <v/>
      </c>
      <c r="BF555" s="361" t="str">
        <f>IF(AND(COUNTIF(AX555,"&gt;&lt;0")=0,COUNTA(M555)=1),LEFT(D555,3),"")</f>
        <v>7-3</v>
      </c>
      <c r="BG555" s="361" t="str">
        <f>IF(AND(COUNTIF(AX555,"&gt;&lt;0")=0,COUNTA(M555)=0),LEFT(D555,3),"")</f>
        <v/>
      </c>
      <c r="BH555" s="361"/>
    </row>
    <row r="556" spans="1:60" s="414" customFormat="1" ht="13.8">
      <c r="A556" s="536" t="s">
        <v>3203</v>
      </c>
      <c r="B556" s="361"/>
      <c r="C556" s="266" t="s">
        <v>71</v>
      </c>
      <c r="D556" s="257" t="s">
        <v>3201</v>
      </c>
      <c r="E556" s="265" t="s">
        <v>3183</v>
      </c>
      <c r="F556" s="258" t="s">
        <v>3186</v>
      </c>
      <c r="G556" s="258" t="s">
        <v>3180</v>
      </c>
      <c r="H556" s="265" t="s">
        <v>3187</v>
      </c>
      <c r="I556" s="265" t="s">
        <v>3187</v>
      </c>
      <c r="J556" s="209" t="s">
        <v>3200</v>
      </c>
      <c r="K556" s="272"/>
      <c r="L556" s="273">
        <v>0</v>
      </c>
      <c r="M556" s="273">
        <v>0</v>
      </c>
      <c r="N556" s="273"/>
      <c r="O556" s="273"/>
      <c r="P556" s="273"/>
      <c r="Q556" s="265" t="s">
        <v>1</v>
      </c>
      <c r="R556" s="265" t="s">
        <v>2763</v>
      </c>
      <c r="S556" s="252"/>
      <c r="T556" s="265"/>
      <c r="U556" s="265"/>
      <c r="V556" s="265"/>
      <c r="W556" s="265"/>
      <c r="X556" s="265"/>
      <c r="Y556" s="265"/>
      <c r="Z556" s="265"/>
      <c r="AA556" s="361"/>
      <c r="AB556" s="273"/>
      <c r="AC556" s="273"/>
      <c r="AD556" s="259"/>
      <c r="AE556" s="273"/>
      <c r="AF556" s="209">
        <v>44400</v>
      </c>
      <c r="AG556" s="260"/>
      <c r="AH556" s="260"/>
      <c r="AI556" s="260"/>
      <c r="AJ556" s="260"/>
      <c r="AK556" s="260"/>
      <c r="AL556" s="260"/>
      <c r="AM556" s="361"/>
      <c r="AN556" s="211"/>
      <c r="AO556" s="265" t="s">
        <v>163</v>
      </c>
      <c r="AP556" s="361"/>
      <c r="AQ556" s="596" t="s">
        <v>3139</v>
      </c>
      <c r="AR556" s="537"/>
      <c r="AS556" s="486"/>
      <c r="AT556" s="488"/>
      <c r="AU556" s="490"/>
      <c r="AV556" s="492"/>
      <c r="AW556" s="494"/>
      <c r="AX556" s="515"/>
      <c r="AY556" s="631">
        <v>0</v>
      </c>
      <c r="AZ556" s="631">
        <v>0</v>
      </c>
      <c r="BA556" s="515" t="s">
        <v>3187</v>
      </c>
      <c r="BB556" s="266"/>
      <c r="BC556" s="596"/>
      <c r="BD556" s="266"/>
      <c r="BE556" s="266"/>
      <c r="BF556" s="266"/>
      <c r="BG556" s="266"/>
      <c r="BH556" s="266"/>
    </row>
    <row r="557" spans="1:60" ht="13.8">
      <c r="C557" s="266" t="s">
        <v>2498</v>
      </c>
      <c r="D557" s="266" t="s">
        <v>2567</v>
      </c>
      <c r="E557" s="265" t="s">
        <v>1362</v>
      </c>
      <c r="F557" s="258" t="s">
        <v>1363</v>
      </c>
      <c r="G557" s="258" t="s">
        <v>1364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3208</v>
      </c>
      <c r="AR557" s="484" t="str">
        <f t="shared" si="124"/>
        <v>LC.</v>
      </c>
      <c r="AS557" s="486" t="str">
        <f t="shared" si="125"/>
        <v/>
      </c>
      <c r="AT557" s="488" t="str">
        <f t="shared" si="126"/>
        <v/>
      </c>
      <c r="AU557" s="490" t="str">
        <f t="shared" si="127"/>
        <v/>
      </c>
      <c r="AV557" s="492" t="str">
        <f t="shared" si="128"/>
        <v/>
      </c>
      <c r="AW557" s="494" t="str">
        <f t="shared" si="129"/>
        <v/>
      </c>
      <c r="AX557" s="515" t="str">
        <f>IFERROR(VLOOKUP(功能_33[[#This Row],[功能代號]],SIT_FT_2021tmp!D:D,1,FALSE),"")</f>
        <v>LC001</v>
      </c>
      <c r="AY557" s="589">
        <v>44547</v>
      </c>
      <c r="AZ557" s="589">
        <v>44547</v>
      </c>
      <c r="BA557" s="515" t="s">
        <v>3074</v>
      </c>
      <c r="BB557" s="266" t="s">
        <v>3010</v>
      </c>
      <c r="BC557" s="595"/>
      <c r="BD557" s="265" t="str">
        <f t="shared" si="120"/>
        <v>LC.</v>
      </c>
      <c r="BE557" s="265" t="str">
        <f t="shared" si="121"/>
        <v/>
      </c>
      <c r="BF557" s="265" t="str">
        <f t="shared" si="122"/>
        <v/>
      </c>
      <c r="BG557" s="265" t="str">
        <f t="shared" si="123"/>
        <v/>
      </c>
    </row>
    <row r="558" spans="1:60" ht="13.8">
      <c r="C558" s="266" t="s">
        <v>2498</v>
      </c>
      <c r="D558" s="266" t="s">
        <v>2567</v>
      </c>
      <c r="E558" s="265" t="s">
        <v>1365</v>
      </c>
      <c r="F558" s="258" t="s">
        <v>1366</v>
      </c>
      <c r="G558" s="258" t="s">
        <v>1367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2557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3208</v>
      </c>
      <c r="AR558" s="484" t="str">
        <f t="shared" si="124"/>
        <v>LC.</v>
      </c>
      <c r="AS558" s="486" t="str">
        <f t="shared" si="125"/>
        <v/>
      </c>
      <c r="AT558" s="488" t="str">
        <f t="shared" si="126"/>
        <v/>
      </c>
      <c r="AU558" s="490" t="str">
        <f t="shared" si="127"/>
        <v/>
      </c>
      <c r="AV558" s="492" t="str">
        <f t="shared" si="128"/>
        <v/>
      </c>
      <c r="AW558" s="494" t="str">
        <f t="shared" si="129"/>
        <v/>
      </c>
      <c r="AX558" s="515" t="str">
        <f>IFERROR(VLOOKUP(功能_33[[#This Row],[功能代號]],SIT_FT_2021tmp!D:D,1,FALSE),"")</f>
        <v>LC002</v>
      </c>
      <c r="AY558" s="589">
        <v>44547</v>
      </c>
      <c r="AZ558" s="589">
        <v>44547</v>
      </c>
      <c r="BA558" s="515" t="s">
        <v>3074</v>
      </c>
      <c r="BB558" s="266" t="s">
        <v>3010</v>
      </c>
      <c r="BC558" s="595"/>
      <c r="BD558" s="265" t="str">
        <f t="shared" si="120"/>
        <v>LC.</v>
      </c>
      <c r="BE558" s="265" t="str">
        <f t="shared" si="121"/>
        <v/>
      </c>
      <c r="BF558" s="265" t="str">
        <f t="shared" si="122"/>
        <v/>
      </c>
      <c r="BG558" s="265" t="str">
        <f t="shared" si="123"/>
        <v/>
      </c>
    </row>
    <row r="559" spans="1:60" ht="13.8">
      <c r="C559" s="266" t="s">
        <v>2498</v>
      </c>
      <c r="D559" s="266" t="s">
        <v>2567</v>
      </c>
      <c r="E559" s="265" t="s">
        <v>1368</v>
      </c>
      <c r="F559" s="258" t="s">
        <v>1369</v>
      </c>
      <c r="G559" s="258" t="s">
        <v>1370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73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2394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3208</v>
      </c>
      <c r="AR559" s="484" t="str">
        <f t="shared" si="124"/>
        <v>LC.</v>
      </c>
      <c r="AS559" s="486" t="str">
        <f t="shared" si="125"/>
        <v/>
      </c>
      <c r="AT559" s="488" t="str">
        <f t="shared" si="126"/>
        <v/>
      </c>
      <c r="AU559" s="490" t="str">
        <f t="shared" si="127"/>
        <v/>
      </c>
      <c r="AV559" s="492" t="str">
        <f t="shared" si="128"/>
        <v/>
      </c>
      <c r="AW559" s="494" t="str">
        <f t="shared" si="129"/>
        <v/>
      </c>
      <c r="AX559" s="515" t="str">
        <f>IFERROR(VLOOKUP(功能_33[[#This Row],[功能代號]],SIT_FT_2021tmp!D:D,1,FALSE),"")</f>
        <v>LC003</v>
      </c>
      <c r="AY559" s="589">
        <v>44560</v>
      </c>
      <c r="AZ559" s="589">
        <v>44560</v>
      </c>
      <c r="BA559" s="515" t="s">
        <v>3074</v>
      </c>
      <c r="BB559" s="266" t="s">
        <v>3011</v>
      </c>
      <c r="BC559" s="595"/>
      <c r="BD559" s="265" t="str">
        <f t="shared" si="120"/>
        <v>LC.</v>
      </c>
      <c r="BE559" s="265" t="str">
        <f t="shared" si="121"/>
        <v/>
      </c>
      <c r="BF559" s="265" t="str">
        <f t="shared" si="122"/>
        <v/>
      </c>
      <c r="BG559" s="265" t="str">
        <f t="shared" si="123"/>
        <v/>
      </c>
    </row>
    <row r="560" spans="1:60" ht="13.8">
      <c r="C560" s="266" t="s">
        <v>2498</v>
      </c>
      <c r="D560" s="266" t="s">
        <v>2567</v>
      </c>
      <c r="E560" s="265" t="s">
        <v>1371</v>
      </c>
      <c r="F560" s="258" t="s">
        <v>1372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09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3208</v>
      </c>
      <c r="AR560" s="484" t="str">
        <f t="shared" si="124"/>
        <v>LC.</v>
      </c>
      <c r="AS560" s="486" t="str">
        <f t="shared" si="125"/>
        <v/>
      </c>
      <c r="AT560" s="488" t="str">
        <f t="shared" si="126"/>
        <v/>
      </c>
      <c r="AU560" s="490" t="str">
        <f t="shared" si="127"/>
        <v/>
      </c>
      <c r="AV560" s="492" t="str">
        <f t="shared" si="128"/>
        <v/>
      </c>
      <c r="AW560" s="494" t="str">
        <f t="shared" si="129"/>
        <v/>
      </c>
      <c r="AX560" s="515" t="str">
        <f>IFERROR(VLOOKUP(功能_33[[#This Row],[功能代號]],SIT_FT_2021tmp!D:D,1,FALSE),"")</f>
        <v/>
      </c>
      <c r="AY560" s="589">
        <f>L560+7</f>
        <v>44589</v>
      </c>
      <c r="BA560" s="515" t="s">
        <v>2453</v>
      </c>
      <c r="BB560" s="266" t="s">
        <v>2453</v>
      </c>
      <c r="BC560" s="595"/>
      <c r="BD560" s="266" t="str">
        <f t="shared" si="120"/>
        <v/>
      </c>
      <c r="BE560" s="266" t="str">
        <f t="shared" si="121"/>
        <v/>
      </c>
      <c r="BF560" s="266" t="str">
        <f t="shared" si="122"/>
        <v>LC.</v>
      </c>
      <c r="BG560" s="266" t="str">
        <f t="shared" si="123"/>
        <v/>
      </c>
    </row>
    <row r="561" spans="1:60" ht="13.8">
      <c r="C561" s="266" t="s">
        <v>2498</v>
      </c>
      <c r="D561" s="266" t="s">
        <v>2567</v>
      </c>
      <c r="E561" s="265" t="s">
        <v>1373</v>
      </c>
      <c r="F561" s="258" t="s">
        <v>1374</v>
      </c>
      <c r="G561" s="258" t="s">
        <v>1367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2557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3208</v>
      </c>
      <c r="AR561" s="484" t="str">
        <f t="shared" si="124"/>
        <v>LC.</v>
      </c>
      <c r="AS561" s="486" t="str">
        <f t="shared" si="125"/>
        <v/>
      </c>
      <c r="AT561" s="488" t="str">
        <f t="shared" si="126"/>
        <v/>
      </c>
      <c r="AU561" s="490" t="str">
        <f t="shared" si="127"/>
        <v/>
      </c>
      <c r="AV561" s="492" t="str">
        <f t="shared" si="128"/>
        <v/>
      </c>
      <c r="AW561" s="494" t="str">
        <f t="shared" si="129"/>
        <v/>
      </c>
      <c r="AX561" s="515" t="str">
        <f>IFERROR(VLOOKUP(功能_33[[#This Row],[功能代號]],SIT_FT_2021tmp!D:D,1,FALSE),"")</f>
        <v>LC005</v>
      </c>
      <c r="AY561" s="589">
        <v>44547</v>
      </c>
      <c r="AZ561" s="589">
        <v>44547</v>
      </c>
      <c r="BA561" s="515" t="s">
        <v>3074</v>
      </c>
      <c r="BB561" s="266" t="s">
        <v>3010</v>
      </c>
      <c r="BC561" s="595"/>
      <c r="BD561" s="265" t="str">
        <f t="shared" si="120"/>
        <v>LC.</v>
      </c>
      <c r="BE561" s="265" t="str">
        <f t="shared" si="121"/>
        <v/>
      </c>
      <c r="BF561" s="265" t="str">
        <f t="shared" si="122"/>
        <v/>
      </c>
      <c r="BG561" s="265" t="str">
        <f t="shared" si="123"/>
        <v/>
      </c>
    </row>
    <row r="562" spans="1:60" ht="13.8">
      <c r="C562" s="266" t="s">
        <v>2498</v>
      </c>
      <c r="D562" s="266" t="s">
        <v>2567</v>
      </c>
      <c r="E562" s="265" t="s">
        <v>1375</v>
      </c>
      <c r="F562" s="258" t="s">
        <v>1376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73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2394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3208</v>
      </c>
      <c r="AR562" s="484" t="str">
        <f t="shared" si="124"/>
        <v>LC.</v>
      </c>
      <c r="AS562" s="486" t="str">
        <f t="shared" si="125"/>
        <v/>
      </c>
      <c r="AT562" s="488" t="str">
        <f t="shared" si="126"/>
        <v/>
      </c>
      <c r="AU562" s="490" t="str">
        <f t="shared" si="127"/>
        <v/>
      </c>
      <c r="AV562" s="492" t="str">
        <f t="shared" si="128"/>
        <v/>
      </c>
      <c r="AW562" s="494" t="str">
        <f t="shared" si="129"/>
        <v/>
      </c>
      <c r="AX562" s="515" t="str">
        <f>IFERROR(VLOOKUP(功能_33[[#This Row],[功能代號]],SIT_FT_2021tmp!D:D,1,FALSE),"")</f>
        <v>LC009</v>
      </c>
      <c r="AY562" s="589">
        <v>44516</v>
      </c>
      <c r="AZ562" s="589">
        <v>44516</v>
      </c>
      <c r="BA562" s="515" t="s">
        <v>3074</v>
      </c>
      <c r="BB562" s="266" t="s">
        <v>3068</v>
      </c>
      <c r="BC562" s="595"/>
      <c r="BD562" s="265" t="str">
        <f t="shared" si="120"/>
        <v>LC.</v>
      </c>
      <c r="BE562" s="265" t="str">
        <f t="shared" si="121"/>
        <v/>
      </c>
      <c r="BF562" s="265" t="str">
        <f t="shared" si="122"/>
        <v/>
      </c>
      <c r="BG562" s="265" t="str">
        <f t="shared" si="123"/>
        <v/>
      </c>
    </row>
    <row r="563" spans="1:60" ht="13.8">
      <c r="C563" s="266" t="s">
        <v>2498</v>
      </c>
      <c r="D563" s="266" t="s">
        <v>2567</v>
      </c>
      <c r="E563" s="265" t="s">
        <v>1377</v>
      </c>
      <c r="F563" s="258" t="s">
        <v>1378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09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2557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3208</v>
      </c>
      <c r="AR563" s="484" t="str">
        <f t="shared" si="124"/>
        <v>LC.</v>
      </c>
      <c r="AS563" s="486" t="str">
        <f t="shared" si="125"/>
        <v/>
      </c>
      <c r="AT563" s="488" t="str">
        <f t="shared" si="126"/>
        <v/>
      </c>
      <c r="AU563" s="490" t="str">
        <f t="shared" si="127"/>
        <v/>
      </c>
      <c r="AV563" s="492" t="str">
        <f t="shared" si="128"/>
        <v/>
      </c>
      <c r="AW563" s="494" t="str">
        <f t="shared" si="129"/>
        <v/>
      </c>
      <c r="AX563" s="515" t="str">
        <f>IFERROR(VLOOKUP(功能_33[[#This Row],[功能代號]],SIT_FT_2021tmp!D:D,1,FALSE),"")</f>
        <v/>
      </c>
      <c r="AY563" s="589">
        <f>L563+7</f>
        <v>44589</v>
      </c>
      <c r="BA563" s="515" t="s">
        <v>2453</v>
      </c>
      <c r="BB563" s="266" t="s">
        <v>2453</v>
      </c>
      <c r="BC563" s="595"/>
      <c r="BD563" s="266" t="str">
        <f t="shared" si="120"/>
        <v/>
      </c>
      <c r="BE563" s="266" t="str">
        <f t="shared" si="121"/>
        <v/>
      </c>
      <c r="BF563" s="266" t="str">
        <f t="shared" si="122"/>
        <v>LC.</v>
      </c>
      <c r="BG563" s="266" t="str">
        <f t="shared" si="123"/>
        <v/>
      </c>
    </row>
    <row r="564" spans="1:60" ht="13.8">
      <c r="C564" s="266" t="s">
        <v>2498</v>
      </c>
      <c r="D564" s="266" t="s">
        <v>2567</v>
      </c>
      <c r="E564" s="265" t="s">
        <v>1379</v>
      </c>
      <c r="F564" s="258" t="s">
        <v>1380</v>
      </c>
      <c r="G564" s="258" t="s">
        <v>1364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44533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266" t="str">
        <f>VLOOKUP(功能_33[[#This Row],[User]],SKL放款!A:G,7,FALSE)</f>
        <v>放款服務課</v>
      </c>
      <c r="AB564" s="273">
        <v>44545</v>
      </c>
      <c r="AC564" s="273" t="s">
        <v>2394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44533</v>
      </c>
      <c r="AK564" s="260"/>
      <c r="AL564" s="260"/>
      <c r="AM564" s="266"/>
      <c r="AO564" s="265" t="s">
        <v>2603</v>
      </c>
      <c r="AQ564" s="595" t="s">
        <v>3208</v>
      </c>
      <c r="AR564" s="484" t="str">
        <f t="shared" si="124"/>
        <v>LC.</v>
      </c>
      <c r="AS564" s="486" t="str">
        <f t="shared" si="125"/>
        <v/>
      </c>
      <c r="AT564" s="488" t="str">
        <f t="shared" si="126"/>
        <v/>
      </c>
      <c r="AU564" s="490" t="str">
        <f t="shared" si="127"/>
        <v/>
      </c>
      <c r="AV564" s="492" t="str">
        <f t="shared" si="128"/>
        <v/>
      </c>
      <c r="AW564" s="494" t="str">
        <f t="shared" si="129"/>
        <v/>
      </c>
      <c r="AX564" s="515" t="str">
        <f>IFERROR(VLOOKUP(功能_33[[#This Row],[功能代號]],SIT_FT_2021tmp!D:D,1,FALSE),"")</f>
        <v>LC011</v>
      </c>
      <c r="AY564" s="589">
        <v>44547</v>
      </c>
      <c r="AZ564" s="589">
        <v>44547</v>
      </c>
      <c r="BA564" s="515" t="s">
        <v>3074</v>
      </c>
      <c r="BB564" s="266" t="s">
        <v>3010</v>
      </c>
      <c r="BC564" s="595"/>
      <c r="BD564" s="265" t="str">
        <f t="shared" si="120"/>
        <v>LC.</v>
      </c>
      <c r="BE564" s="265" t="str">
        <f t="shared" si="121"/>
        <v/>
      </c>
      <c r="BF564" s="265" t="str">
        <f t="shared" si="122"/>
        <v/>
      </c>
      <c r="BG564" s="265" t="str">
        <f t="shared" si="123"/>
        <v/>
      </c>
    </row>
    <row r="565" spans="1:60" ht="13.8">
      <c r="A565" s="536"/>
      <c r="B565" s="361"/>
      <c r="C565" s="266" t="s">
        <v>2498</v>
      </c>
      <c r="D565" s="266" t="s">
        <v>2567</v>
      </c>
      <c r="E565" s="265" t="s">
        <v>2779</v>
      </c>
      <c r="F565" s="258" t="s">
        <v>2780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3208</v>
      </c>
      <c r="AR565" s="537" t="str">
        <f t="shared" si="124"/>
        <v>LC.</v>
      </c>
      <c r="AS565" s="486" t="str">
        <f t="shared" si="125"/>
        <v/>
      </c>
      <c r="AT565" s="488" t="str">
        <f t="shared" si="126"/>
        <v/>
      </c>
      <c r="AU565" s="490" t="str">
        <f t="shared" si="127"/>
        <v/>
      </c>
      <c r="AV565" s="492" t="str">
        <f t="shared" si="128"/>
        <v/>
      </c>
      <c r="AW565" s="494" t="str">
        <f t="shared" si="129"/>
        <v/>
      </c>
      <c r="AX565" s="515" t="str">
        <f>IFERROR(VLOOKUP(功能_33[[#This Row],[功能代號]],SIT_FT_2021tmp!D:D,1,FALSE),"")</f>
        <v/>
      </c>
      <c r="AY565" s="589">
        <f t="shared" ref="AY565:AY568" si="141">L565+7</f>
        <v>44589</v>
      </c>
      <c r="BA565" s="515" t="s">
        <v>2453</v>
      </c>
      <c r="BB565" s="266" t="s">
        <v>2453</v>
      </c>
      <c r="BC565" s="595"/>
      <c r="BD565" s="266" t="str">
        <f t="shared" si="120"/>
        <v/>
      </c>
      <c r="BE565" s="266" t="str">
        <f t="shared" si="121"/>
        <v/>
      </c>
      <c r="BF565" s="266" t="str">
        <f t="shared" si="122"/>
        <v>LC.</v>
      </c>
      <c r="BG565" s="266" t="str">
        <f t="shared" si="123"/>
        <v/>
      </c>
    </row>
    <row r="566" spans="1:60" ht="13.8">
      <c r="A566" s="536"/>
      <c r="B566" s="361"/>
      <c r="C566" s="266" t="s">
        <v>2498</v>
      </c>
      <c r="D566" s="266" t="s">
        <v>2567</v>
      </c>
      <c r="E566" s="265" t="s">
        <v>2781</v>
      </c>
      <c r="F566" s="258" t="s">
        <v>2782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3208</v>
      </c>
      <c r="AR566" s="537" t="str">
        <f t="shared" si="124"/>
        <v>LC.</v>
      </c>
      <c r="AS566" s="486" t="str">
        <f t="shared" si="125"/>
        <v/>
      </c>
      <c r="AT566" s="488" t="str">
        <f t="shared" si="126"/>
        <v/>
      </c>
      <c r="AU566" s="490" t="str">
        <f t="shared" si="127"/>
        <v/>
      </c>
      <c r="AV566" s="492" t="str">
        <f t="shared" si="128"/>
        <v/>
      </c>
      <c r="AW566" s="494" t="str">
        <f t="shared" si="129"/>
        <v/>
      </c>
      <c r="AX566" s="515" t="str">
        <f>IFERROR(VLOOKUP(功能_33[[#This Row],[功能代號]],SIT_FT_2021tmp!D:D,1,FALSE),"")</f>
        <v/>
      </c>
      <c r="AY566" s="589">
        <f t="shared" si="141"/>
        <v>44589</v>
      </c>
      <c r="BA566" s="515" t="s">
        <v>2453</v>
      </c>
      <c r="BB566" s="266" t="s">
        <v>2453</v>
      </c>
      <c r="BC566" s="595"/>
      <c r="BD566" s="266" t="str">
        <f t="shared" si="120"/>
        <v/>
      </c>
      <c r="BE566" s="266" t="str">
        <f t="shared" si="121"/>
        <v/>
      </c>
      <c r="BF566" s="266" t="str">
        <f t="shared" si="122"/>
        <v>LC.</v>
      </c>
      <c r="BG566" s="266" t="str">
        <f t="shared" si="123"/>
        <v/>
      </c>
    </row>
    <row r="567" spans="1:60" ht="13.8">
      <c r="A567" s="536"/>
      <c r="B567" s="361"/>
      <c r="C567" s="266" t="s">
        <v>2498</v>
      </c>
      <c r="D567" s="266" t="s">
        <v>2567</v>
      </c>
      <c r="E567" s="265" t="s">
        <v>2783</v>
      </c>
      <c r="F567" s="258" t="s">
        <v>2784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3208</v>
      </c>
      <c r="AR567" s="537" t="str">
        <f t="shared" si="124"/>
        <v>LC.</v>
      </c>
      <c r="AS567" s="486" t="str">
        <f t="shared" si="125"/>
        <v/>
      </c>
      <c r="AT567" s="488" t="str">
        <f t="shared" si="126"/>
        <v/>
      </c>
      <c r="AU567" s="490" t="str">
        <f t="shared" si="127"/>
        <v/>
      </c>
      <c r="AV567" s="492" t="str">
        <f t="shared" si="128"/>
        <v/>
      </c>
      <c r="AW567" s="494" t="str">
        <f t="shared" si="129"/>
        <v/>
      </c>
      <c r="AX567" s="515" t="str">
        <f>IFERROR(VLOOKUP(功能_33[[#This Row],[功能代號]],SIT_FT_2021tmp!D:D,1,FALSE),"")</f>
        <v/>
      </c>
      <c r="AY567" s="589">
        <f t="shared" si="141"/>
        <v>44589</v>
      </c>
      <c r="BA567" s="515" t="s">
        <v>2453</v>
      </c>
      <c r="BB567" s="266" t="s">
        <v>2453</v>
      </c>
      <c r="BC567" s="595"/>
      <c r="BD567" s="266" t="str">
        <f t="shared" si="120"/>
        <v/>
      </c>
      <c r="BE567" s="266" t="str">
        <f t="shared" si="121"/>
        <v/>
      </c>
      <c r="BF567" s="266" t="str">
        <f t="shared" si="122"/>
        <v>LC.</v>
      </c>
      <c r="BG567" s="266" t="str">
        <f t="shared" si="123"/>
        <v/>
      </c>
    </row>
    <row r="568" spans="1:60" ht="13.8">
      <c r="A568" s="536"/>
      <c r="B568" s="361"/>
      <c r="C568" s="266" t="s">
        <v>2498</v>
      </c>
      <c r="D568" s="266" t="s">
        <v>2567</v>
      </c>
      <c r="E568" s="265" t="s">
        <v>2785</v>
      </c>
      <c r="F568" s="258" t="s">
        <v>2786</v>
      </c>
      <c r="G568" s="258" t="s">
        <v>2788</v>
      </c>
      <c r="H568" s="265" t="s">
        <v>110</v>
      </c>
      <c r="I568" s="265" t="s">
        <v>110</v>
      </c>
      <c r="J568" s="272" t="s">
        <v>2801</v>
      </c>
      <c r="K568" s="272"/>
      <c r="L568" s="273">
        <v>44582</v>
      </c>
      <c r="M568" s="273">
        <v>44582</v>
      </c>
      <c r="N568" s="273">
        <v>44533</v>
      </c>
      <c r="O568" s="273">
        <v>44545</v>
      </c>
      <c r="P568" s="273">
        <v>44545</v>
      </c>
      <c r="Q568" s="265" t="s">
        <v>1</v>
      </c>
      <c r="R568" s="265" t="s">
        <v>2800</v>
      </c>
      <c r="W568" s="265"/>
      <c r="Y568" s="265"/>
      <c r="Z568" s="265"/>
      <c r="AA568" s="361" t="str">
        <f>VLOOKUP(功能_33[[#This Row],[User]],SKL放款!A:G,7,FALSE)</f>
        <v>放款服務課</v>
      </c>
      <c r="AB568" s="273">
        <v>44545</v>
      </c>
      <c r="AC568" s="273" t="s">
        <v>2443</v>
      </c>
      <c r="AD568" s="259">
        <v>44543</v>
      </c>
      <c r="AE568" s="273">
        <v>44543</v>
      </c>
      <c r="AF568" s="209">
        <v>44545</v>
      </c>
      <c r="AG568" s="260"/>
      <c r="AH568" s="260"/>
      <c r="AI568" s="260"/>
      <c r="AJ568" s="260">
        <f>IFERROR(IF(VLOOKUP(功能_33[[#This Row],[功能代號]],E:T,11,FALSE)=0,"",VLOOKUP(功能_33[[#This Row],[功能代號]],E:T,11,FALSE)),"")</f>
        <v>44545</v>
      </c>
      <c r="AK568" s="260"/>
      <c r="AL568" s="260"/>
      <c r="AM568" s="361"/>
      <c r="AO568" s="265" t="s">
        <v>2603</v>
      </c>
      <c r="AP568" s="361"/>
      <c r="AQ568" s="595" t="s">
        <v>3208</v>
      </c>
      <c r="AR568" s="537" t="str">
        <f t="shared" si="124"/>
        <v>LC.</v>
      </c>
      <c r="AS568" s="486" t="str">
        <f t="shared" si="125"/>
        <v/>
      </c>
      <c r="AT568" s="488" t="str">
        <f t="shared" si="126"/>
        <v/>
      </c>
      <c r="AU568" s="490" t="str">
        <f t="shared" si="127"/>
        <v/>
      </c>
      <c r="AV568" s="492" t="str">
        <f t="shared" si="128"/>
        <v/>
      </c>
      <c r="AW568" s="494" t="str">
        <f t="shared" si="129"/>
        <v/>
      </c>
      <c r="AX568" s="515" t="str">
        <f>IFERROR(VLOOKUP(功能_33[[#This Row],[功能代號]],SIT_FT_2021tmp!D:D,1,FALSE),"")</f>
        <v/>
      </c>
      <c r="AY568" s="589">
        <f t="shared" si="141"/>
        <v>44589</v>
      </c>
      <c r="BA568" s="515" t="s">
        <v>2453</v>
      </c>
      <c r="BB568" s="266" t="s">
        <v>2453</v>
      </c>
      <c r="BC568" s="595"/>
      <c r="BD568" s="266" t="str">
        <f t="shared" si="120"/>
        <v/>
      </c>
      <c r="BE568" s="266" t="str">
        <f t="shared" si="121"/>
        <v/>
      </c>
      <c r="BF568" s="266" t="str">
        <f t="shared" si="122"/>
        <v>LC.</v>
      </c>
      <c r="BG568" s="266" t="str">
        <f t="shared" si="123"/>
        <v/>
      </c>
    </row>
    <row r="569" spans="1:60">
      <c r="A569" s="514"/>
      <c r="B569" s="414"/>
      <c r="C569" s="415"/>
      <c r="D569" s="416"/>
      <c r="E569" s="414"/>
      <c r="F569" s="417"/>
      <c r="G569" s="417"/>
      <c r="H569" s="414"/>
      <c r="I569" s="417"/>
      <c r="J569" s="418"/>
      <c r="K569" s="418"/>
      <c r="L569" s="418"/>
      <c r="M569" s="418"/>
      <c r="N569" s="415"/>
      <c r="O569" s="419"/>
      <c r="P569" s="415"/>
      <c r="Q569" s="414"/>
      <c r="R569" s="414"/>
      <c r="S569" s="420"/>
      <c r="T569" s="415"/>
      <c r="U569" s="415"/>
      <c r="V569" s="415"/>
      <c r="W569" s="419"/>
      <c r="X569" s="415"/>
      <c r="Y569" s="414"/>
      <c r="Z569" s="414"/>
      <c r="AA569" s="414"/>
      <c r="AB569" s="415"/>
      <c r="AC569" s="415"/>
      <c r="AD569" s="414"/>
      <c r="AE569" s="414"/>
      <c r="AF569" s="420"/>
      <c r="AG569" s="414"/>
      <c r="AH569" s="421"/>
      <c r="AI569" s="422"/>
      <c r="AJ569" s="414"/>
      <c r="AK569" s="417"/>
      <c r="AL569" s="417"/>
      <c r="AM569" s="417"/>
      <c r="AN569" s="423"/>
      <c r="AO569" s="415"/>
      <c r="AP569" s="414"/>
      <c r="AR569" s="414"/>
      <c r="AS569" s="414"/>
      <c r="AT569" s="414"/>
      <c r="AU569" s="414"/>
      <c r="AV569" s="414"/>
      <c r="AW569" s="414"/>
      <c r="AX569" s="414"/>
      <c r="AY569" s="414"/>
      <c r="AZ569" s="414"/>
      <c r="BA569" s="414"/>
      <c r="BB569" s="414"/>
      <c r="BC569" s="596"/>
      <c r="BD569" s="415"/>
      <c r="BE569" s="415"/>
      <c r="BF569" s="415"/>
      <c r="BG569" s="415"/>
      <c r="BH569" s="414"/>
    </row>
    <row r="570" spans="1:60" ht="13.8">
      <c r="A570" s="273"/>
      <c r="D570" s="266"/>
      <c r="F570" s="266"/>
      <c r="G570" s="266"/>
      <c r="I570" s="266"/>
      <c r="J570" s="272"/>
      <c r="K570" s="272"/>
      <c r="L570" s="272"/>
      <c r="M570" s="272"/>
      <c r="O570" s="265"/>
      <c r="W570" s="265"/>
      <c r="AK570" s="266"/>
      <c r="AL570" s="266"/>
      <c r="AM570" s="266"/>
      <c r="AR570" s="538">
        <f t="shared" ref="AR570:AW570" si="142">COUNTIF(AR2:AR568,"&gt;&lt;")</f>
        <v>561</v>
      </c>
      <c r="AS570" s="408">
        <f t="shared" si="142"/>
        <v>1</v>
      </c>
      <c r="AT570" s="408">
        <f t="shared" si="142"/>
        <v>0</v>
      </c>
      <c r="AU570" s="408">
        <f t="shared" si="142"/>
        <v>0</v>
      </c>
      <c r="AV570" s="408">
        <f t="shared" si="142"/>
        <v>10</v>
      </c>
      <c r="AW570" s="408">
        <f t="shared" si="142"/>
        <v>1</v>
      </c>
      <c r="BC570" s="596"/>
      <c r="BD570" s="265">
        <f>COUNTIF(功能_33[已SIT已FT],"&gt;&lt;0")</f>
        <v>320</v>
      </c>
      <c r="BE570" s="265">
        <f>COUNTIF(功能_33[已SIT待FT],"&gt;&lt;0")</f>
        <v>2</v>
      </c>
      <c r="BF570" s="265">
        <f>COUNTIF(功能_33[待SIT已FT],"&gt;&lt;0")</f>
        <v>193</v>
      </c>
      <c r="BG570" s="265">
        <f>COUNTIF(功能_33[待SIT待FT],"&gt;&lt;0")</f>
        <v>51</v>
      </c>
      <c r="BH570" s="266">
        <f>SUM(BD570:BG570)</f>
        <v>566</v>
      </c>
    </row>
    <row r="571" spans="1:60">
      <c r="AW571" s="519"/>
      <c r="BB571" s="212" t="str">
        <f>"／總交易"</f>
        <v>／總交易</v>
      </c>
      <c r="BC571" s="596"/>
      <c r="BD571" s="600">
        <f>BD570/COUNTA(功能_33[功能代號])</f>
        <v>0.56437389770723101</v>
      </c>
      <c r="BE571" s="600">
        <f>BE570/COUNTA(功能_33[功能代號])</f>
        <v>3.5273368606701938E-3</v>
      </c>
      <c r="BF571" s="600">
        <f>BF570/COUNTA(功能_33[功能代號])</f>
        <v>0.3403880070546737</v>
      </c>
      <c r="BG571" s="600">
        <f>BG570/COUNTA(功能_33[功能代號])</f>
        <v>8.9947089947089942E-2</v>
      </c>
      <c r="BH571" s="597">
        <f>SUM(BD571:BG571)</f>
        <v>0.99823633156966496</v>
      </c>
    </row>
    <row r="572" spans="1:60">
      <c r="BB572" s="212" t="str">
        <f>"／已SIT"</f>
        <v>／已SIT</v>
      </c>
      <c r="BC572" s="596"/>
      <c r="BD572" s="600">
        <f>BD570/COUNTIF(功能_33[SIT進度2021],"&gt;&lt;0")</f>
        <v>0.99378881987577639</v>
      </c>
      <c r="BE572" s="600">
        <f>BE570/COUNTIF(功能_33[SIT進度2021],"&gt;&lt;0")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5"/>
  <cols>
    <col min="3" max="3" width="23.375" style="639" bestFit="1" customWidth="1"/>
    <col min="4" max="4" width="10.75" style="639" bestFit="1" customWidth="1"/>
    <col min="5" max="5" width="24.625" style="639" bestFit="1" customWidth="1"/>
    <col min="6" max="6" width="16.25" style="639" bestFit="1" customWidth="1"/>
  </cols>
  <sheetData>
    <row r="1" spans="3:7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>
      <c r="C5" s="634" t="s">
        <v>2466</v>
      </c>
      <c r="D5" s="633" t="s">
        <v>2855</v>
      </c>
      <c r="E5" s="635" t="s">
        <v>140</v>
      </c>
      <c r="F5" s="153" t="s">
        <v>3166</v>
      </c>
    </row>
    <row r="6" spans="3:7">
      <c r="C6" s="237" t="s">
        <v>2487</v>
      </c>
      <c r="D6" s="633" t="s">
        <v>2935</v>
      </c>
      <c r="E6" s="635" t="s">
        <v>3075</v>
      </c>
      <c r="F6" s="153" t="s">
        <v>3167</v>
      </c>
    </row>
    <row r="7" spans="3:7">
      <c r="C7" s="237" t="s">
        <v>2487</v>
      </c>
      <c r="D7" s="633" t="s">
        <v>2936</v>
      </c>
      <c r="E7" s="635" t="s">
        <v>3076</v>
      </c>
      <c r="F7" s="153" t="s">
        <v>3167</v>
      </c>
    </row>
    <row r="8" spans="3:7">
      <c r="C8" s="237" t="s">
        <v>2487</v>
      </c>
      <c r="D8" s="633" t="s">
        <v>3112</v>
      </c>
      <c r="E8" s="635" t="s">
        <v>3113</v>
      </c>
      <c r="F8" s="153" t="s">
        <v>3167</v>
      </c>
    </row>
    <row r="9" spans="3:7">
      <c r="C9" s="237" t="s">
        <v>2487</v>
      </c>
      <c r="D9" s="633" t="s">
        <v>1785</v>
      </c>
      <c r="E9" s="635" t="s">
        <v>3077</v>
      </c>
      <c r="F9" s="153" t="s">
        <v>3167</v>
      </c>
    </row>
    <row r="10" spans="3:7">
      <c r="C10" s="237" t="s">
        <v>2465</v>
      </c>
      <c r="D10" s="633" t="s">
        <v>2962</v>
      </c>
      <c r="E10" s="237" t="s">
        <v>2963</v>
      </c>
      <c r="F10" s="153" t="s">
        <v>3167</v>
      </c>
    </row>
    <row r="11" spans="3:7">
      <c r="C11" s="237" t="s">
        <v>2951</v>
      </c>
      <c r="D11" s="633" t="s">
        <v>2952</v>
      </c>
      <c r="E11" s="237" t="s">
        <v>2961</v>
      </c>
      <c r="F11" s="153" t="s">
        <v>3168</v>
      </c>
      <c r="G11" s="153" t="s">
        <v>3165</v>
      </c>
    </row>
    <row r="12" spans="3:7">
      <c r="C12" s="237" t="s">
        <v>2951</v>
      </c>
      <c r="D12" s="633" t="s">
        <v>2953</v>
      </c>
      <c r="E12" s="237" t="s">
        <v>2957</v>
      </c>
      <c r="F12" s="153" t="s">
        <v>3169</v>
      </c>
      <c r="G12" s="153"/>
    </row>
    <row r="13" spans="3:7">
      <c r="C13" s="237" t="s">
        <v>2951</v>
      </c>
      <c r="D13" s="633" t="s">
        <v>2954</v>
      </c>
      <c r="E13" s="237" t="s">
        <v>2958</v>
      </c>
      <c r="F13" s="153" t="s">
        <v>3170</v>
      </c>
      <c r="G13" s="153" t="s">
        <v>3165</v>
      </c>
    </row>
    <row r="14" spans="3:7">
      <c r="C14" s="237" t="s">
        <v>2951</v>
      </c>
      <c r="D14" s="633" t="s">
        <v>2955</v>
      </c>
      <c r="E14" s="237" t="s">
        <v>2959</v>
      </c>
      <c r="F14" s="153" t="s">
        <v>3171</v>
      </c>
      <c r="G14" s="153" t="s">
        <v>3165</v>
      </c>
    </row>
    <row r="15" spans="3:7">
      <c r="C15" s="237" t="s">
        <v>2951</v>
      </c>
      <c r="D15" s="633" t="s">
        <v>2956</v>
      </c>
      <c r="E15" s="237" t="s">
        <v>2960</v>
      </c>
      <c r="F15" s="153" t="s">
        <v>3172</v>
      </c>
    </row>
    <row r="16" spans="3:7">
      <c r="C16" s="636" t="s">
        <v>2762</v>
      </c>
      <c r="D16" s="633" t="s">
        <v>3097</v>
      </c>
      <c r="E16" s="635" t="s">
        <v>3098</v>
      </c>
      <c r="F16" s="153" t="s">
        <v>3167</v>
      </c>
    </row>
    <row r="17" spans="3:6">
      <c r="C17" s="636" t="s">
        <v>2495</v>
      </c>
      <c r="D17" s="633" t="s">
        <v>3178</v>
      </c>
      <c r="E17" s="637" t="s">
        <v>3179</v>
      </c>
      <c r="F17" s="153" t="s">
        <v>3167</v>
      </c>
    </row>
    <row r="18" spans="3:6">
      <c r="C18" s="636" t="s">
        <v>2495</v>
      </c>
      <c r="D18" s="633" t="s">
        <v>3149</v>
      </c>
      <c r="E18" s="637" t="s">
        <v>3151</v>
      </c>
      <c r="F18" s="153" t="s">
        <v>3167</v>
      </c>
    </row>
    <row r="19" spans="3:6">
      <c r="C19" s="636" t="s">
        <v>2495</v>
      </c>
      <c r="D19" s="633" t="s">
        <v>3150</v>
      </c>
      <c r="E19" s="635" t="s">
        <v>3152</v>
      </c>
      <c r="F19" s="153" t="s">
        <v>3167</v>
      </c>
    </row>
    <row r="20" spans="3:6">
      <c r="C20" s="636" t="s">
        <v>3201</v>
      </c>
      <c r="D20" s="633" t="s">
        <v>3181</v>
      </c>
      <c r="E20" s="635" t="s">
        <v>3184</v>
      </c>
      <c r="F20" s="153" t="s">
        <v>3167</v>
      </c>
    </row>
    <row r="21" spans="3:6">
      <c r="C21" s="636" t="s">
        <v>3201</v>
      </c>
      <c r="D21" s="633" t="s">
        <v>3182</v>
      </c>
      <c r="E21" s="635" t="s">
        <v>3185</v>
      </c>
      <c r="F21" s="153" t="s">
        <v>3167</v>
      </c>
    </row>
    <row r="22" spans="3:6">
      <c r="C22" s="636" t="s">
        <v>3201</v>
      </c>
      <c r="D22" s="633" t="s">
        <v>3183</v>
      </c>
      <c r="E22" s="635" t="s">
        <v>3186</v>
      </c>
      <c r="F22" s="153" t="s">
        <v>3167</v>
      </c>
    </row>
    <row r="23" spans="3:6">
      <c r="C23" s="638"/>
      <c r="D23" s="638"/>
      <c r="E23" s="623" t="s">
        <v>2526</v>
      </c>
      <c r="F23" s="623" t="s">
        <v>3202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55" bestFit="1" customWidth="1"/>
    <col min="2" max="2" width="3.25" style="153" bestFit="1" customWidth="1"/>
    <col min="3" max="3" width="3.375" style="153" bestFit="1" customWidth="1"/>
    <col min="4" max="4" width="15.875" style="153" bestFit="1" customWidth="1"/>
    <col min="5" max="5" width="28.875" style="153" bestFit="1" customWidth="1"/>
    <col min="6" max="6" width="6.375" style="153" bestFit="1" customWidth="1"/>
    <col min="7" max="7" width="27.75" style="153" bestFit="1" customWidth="1"/>
    <col min="8" max="8" width="37.625" style="153" bestFit="1" customWidth="1"/>
    <col min="9" max="10" width="7.375" style="153" bestFit="1" customWidth="1"/>
    <col min="11" max="11" width="11.375" style="153" bestFit="1" customWidth="1"/>
    <col min="12" max="12" width="12.75" style="153" bestFit="1" customWidth="1"/>
    <col min="13" max="13" width="8.75" style="153" customWidth="1"/>
    <col min="14" max="15" width="11.375" style="153" bestFit="1" customWidth="1"/>
    <col min="16" max="17" width="7.375" style="153" bestFit="1" customWidth="1"/>
    <col min="18" max="18" width="10.25" style="153" bestFit="1" customWidth="1"/>
    <col min="19" max="25" width="8.75" style="153" customWidth="1"/>
    <col min="26" max="26" width="11.375" style="153" bestFit="1" customWidth="1"/>
    <col min="27" max="27" width="10.25" style="153" bestFit="1" customWidth="1"/>
    <col min="28" max="31" width="11.375" style="153" bestFit="1" customWidth="1"/>
    <col min="32" max="32" width="5.375" style="153" bestFit="1" customWidth="1"/>
    <col min="33" max="33" width="3.75" style="153" bestFit="1" customWidth="1"/>
    <col min="34" max="34" width="6.375" style="153" bestFit="1" customWidth="1"/>
    <col min="35" max="35" width="8.875" style="153" bestFit="1" customWidth="1"/>
    <col min="36" max="39" width="8.75" style="153" customWidth="1"/>
    <col min="40" max="16384" width="8.75" style="153"/>
  </cols>
  <sheetData>
    <row r="1" spans="1:57">
      <c r="A1" s="155" t="s">
        <v>1383</v>
      </c>
      <c r="R1" s="153" t="s">
        <v>1384</v>
      </c>
    </row>
    <row r="2" spans="1:57" s="238" customFormat="1" ht="14.25" customHeight="1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88" customWidth="1"/>
    <col min="2" max="2" width="23.75" style="74" customWidth="1"/>
    <col min="3" max="3" width="4.75" style="288" customWidth="1"/>
    <col min="4" max="4" width="124.5" style="74" bestFit="1" customWidth="1"/>
    <col min="5" max="5" width="15.75" style="582" customWidth="1"/>
    <col min="6" max="6" width="20.25" style="71" bestFit="1" customWidth="1"/>
    <col min="7" max="7" width="16.75" style="71" customWidth="1"/>
    <col min="8" max="8" width="15.375" style="288" bestFit="1" customWidth="1"/>
    <col min="9" max="9" width="13.375" style="288" customWidth="1"/>
    <col min="10" max="10" width="11.375" style="288" customWidth="1"/>
    <col min="11" max="11" width="16.625" style="288" customWidth="1"/>
    <col min="12" max="12" width="8.25" style="288" customWidth="1"/>
    <col min="13" max="13" width="21.625" style="288" customWidth="1"/>
    <col min="14" max="15" width="20.125" style="288" customWidth="1"/>
    <col min="16" max="16" width="12" style="288" customWidth="1"/>
    <col min="17" max="19" width="9" style="69" customWidth="1"/>
    <col min="20" max="16384" width="9" style="69"/>
  </cols>
  <sheetData>
    <row r="1" spans="1:16" ht="16.95" customHeight="1">
      <c r="A1" s="659" t="s">
        <v>1447</v>
      </c>
      <c r="B1" s="662" t="s">
        <v>1448</v>
      </c>
      <c r="C1" s="662" t="s">
        <v>1449</v>
      </c>
      <c r="D1" s="662" t="s">
        <v>1450</v>
      </c>
      <c r="E1" s="659" t="s">
        <v>1451</v>
      </c>
      <c r="F1" s="668" t="s">
        <v>1452</v>
      </c>
      <c r="G1" s="668" t="s">
        <v>1453</v>
      </c>
      <c r="H1" s="253" t="s">
        <v>84</v>
      </c>
      <c r="I1" s="659" t="s">
        <v>1454</v>
      </c>
      <c r="J1" s="659" t="s">
        <v>1455</v>
      </c>
      <c r="K1" s="669"/>
      <c r="L1" s="669"/>
      <c r="M1" s="669"/>
      <c r="N1" s="670"/>
      <c r="O1" s="253"/>
      <c r="P1" s="659" t="s">
        <v>1456</v>
      </c>
    </row>
    <row r="2" spans="1:16">
      <c r="A2" s="660"/>
      <c r="B2" s="663"/>
      <c r="C2" s="660"/>
      <c r="D2" s="660"/>
      <c r="E2" s="665"/>
      <c r="F2" s="660"/>
      <c r="G2" s="660"/>
      <c r="H2" s="255" t="s">
        <v>1453</v>
      </c>
      <c r="I2" s="660"/>
      <c r="J2" s="667" t="s">
        <v>1457</v>
      </c>
      <c r="K2" s="667" t="s">
        <v>1458</v>
      </c>
      <c r="L2" s="671" t="s">
        <v>1459</v>
      </c>
      <c r="M2" s="672"/>
      <c r="N2" s="672"/>
      <c r="O2" s="673"/>
      <c r="P2" s="660"/>
    </row>
    <row r="3" spans="1:16">
      <c r="A3" s="661"/>
      <c r="B3" s="664"/>
      <c r="C3" s="661"/>
      <c r="D3" s="661"/>
      <c r="E3" s="666"/>
      <c r="F3" s="661"/>
      <c r="G3" s="661"/>
      <c r="H3" s="254"/>
      <c r="I3" s="661"/>
      <c r="J3" s="661"/>
      <c r="K3" s="661"/>
      <c r="L3" s="287" t="s">
        <v>1460</v>
      </c>
      <c r="M3" s="148" t="s">
        <v>1461</v>
      </c>
      <c r="N3" s="148" t="s">
        <v>1462</v>
      </c>
      <c r="O3" s="149" t="s">
        <v>1463</v>
      </c>
      <c r="P3" s="661"/>
    </row>
    <row r="4" spans="1:16" ht="33" customHeight="1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.049999999999997" customHeight="1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" customHeight="1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.049999999999997" customHeight="1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.049999999999997" customHeight="1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.049999999999997" customHeight="1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.049999999999997" customHeight="1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3.95" customHeight="1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" customHeight="1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" customHeight="1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00000000000003" customHeight="1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.049999999999997" customHeight="1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2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2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.049999999999997" customHeight="1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2.4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.049999999999997" customHeight="1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.049999999999997" customHeight="1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.049999999999997" customHeight="1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.049999999999997" customHeight="1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.049999999999997" customHeight="1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.049999999999997" customHeight="1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97.2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48.6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1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2.4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48.6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2.4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4.8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2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2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" customHeight="1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48.6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2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ht="32.4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.049999999999997" customHeight="1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ht="32.4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.049999999999997" customHeight="1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.8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1.4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49999999999997" customHeight="1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1.4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2.4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2.4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ht="32.4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3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2112</v>
      </c>
      <c r="B1" s="5" t="s">
        <v>2113</v>
      </c>
      <c r="C1" s="5" t="s">
        <v>2114</v>
      </c>
    </row>
    <row r="2" spans="1:3">
      <c r="A2" s="243">
        <v>1</v>
      </c>
      <c r="B2" s="46" t="s">
        <v>2060</v>
      </c>
      <c r="C2" s="4" t="s">
        <v>2115</v>
      </c>
    </row>
    <row r="3" spans="1:3">
      <c r="A3" s="243">
        <v>2</v>
      </c>
      <c r="B3" s="4" t="s">
        <v>2059</v>
      </c>
      <c r="C3" s="4" t="s">
        <v>337</v>
      </c>
    </row>
    <row r="4" spans="1:3" ht="45" customHeight="1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3" customWidth="1"/>
    <col min="4" max="5" width="8" style="243" hidden="1" customWidth="1"/>
    <col min="6" max="6" width="8.25" style="243" hidden="1" customWidth="1"/>
    <col min="7" max="7" width="9.125" style="243" hidden="1" customWidth="1"/>
    <col min="8" max="8" width="5.75" style="243" hidden="1" customWidth="1"/>
    <col min="9" max="9" width="10.25" style="243" hidden="1" customWidth="1"/>
    <col min="10" max="10" width="8.75" style="243" hidden="1" customWidth="1"/>
    <col min="11" max="11" width="4.75" style="243" hidden="1" customWidth="1"/>
    <col min="12" max="12" width="5.75" style="243" hidden="1" customWidth="1"/>
    <col min="13" max="14" width="4.75" style="243" hidden="1" customWidth="1"/>
    <col min="15" max="15" width="7" style="448" hidden="1" customWidth="1"/>
    <col min="16" max="16" width="8" style="449" hidden="1" customWidth="1"/>
    <col min="17" max="17" width="12.625" style="44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77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83" hidden="1" customWidth="1"/>
    <col min="32" max="16384" width="8.75" style="4"/>
  </cols>
  <sheetData>
    <row r="1" spans="1:31" s="424" customFormat="1" ht="52.05" customHeight="1">
      <c r="C1" s="425"/>
      <c r="D1" s="425"/>
      <c r="E1" s="425"/>
      <c r="F1" s="426" t="s">
        <v>2552</v>
      </c>
      <c r="G1" s="425"/>
      <c r="H1" s="425"/>
      <c r="I1" s="427" t="s">
        <v>2551</v>
      </c>
      <c r="J1" s="674" t="s">
        <v>2549</v>
      </c>
      <c r="K1" s="674"/>
      <c r="L1" s="674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3087</v>
      </c>
      <c r="X1" s="604" t="s">
        <v>3084</v>
      </c>
      <c r="Y1" s="436" t="s">
        <v>3085</v>
      </c>
      <c r="Z1" s="605" t="s">
        <v>3086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3.95" customHeight="1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0.8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COUNTIF(URS確認!AR2:AR581,LEFT(B5,3))</f>
        <v>11</v>
      </c>
      <c r="G5" s="243">
        <v>11</v>
      </c>
      <c r="H5" s="243">
        <v>11</v>
      </c>
      <c r="I5" s="243">
        <f>COUNTIF(URS確認!AS2:AS582,LEFT(B5,3))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COUNTIF(URS確認!BD$2:BD$581,LEFT($B5,3))</f>
        <v>11</v>
      </c>
      <c r="X5" s="45">
        <f>COUNTIF(URS確認!BE$2:BE$581,LEFT($B5,3))</f>
        <v>0</v>
      </c>
      <c r="Y5" s="454">
        <f>COUNTIF(URS確認!BF$2:BF$581,LEFT($B5,3))</f>
        <v>0</v>
      </c>
      <c r="Z5" s="603">
        <f>COUNTIF(URS確認!BG$2:BG$581,LEFT($B5,3))</f>
        <v>0</v>
      </c>
      <c r="AA5" s="506">
        <f>COUNTIF(URS確認!AU$2:AU$581,LEFT(B5,3))</f>
        <v>0</v>
      </c>
      <c r="AB5" s="461">
        <f>COUNTIF(URS確認!AV$2:AV$581,LEFT(B5,3))</f>
        <v>0</v>
      </c>
      <c r="AC5" s="472">
        <f>COUNTIF(URS確認!AW$2:AW$582,LEFT(B5,3))</f>
        <v>0</v>
      </c>
      <c r="AD5" s="4">
        <f>SUM(W5:AC5)</f>
        <v>11</v>
      </c>
      <c r="AE5" s="481" t="str">
        <f>IF(AND(X5&gt;0,Y5=0,AA5=0,AB5=0,AC5=0),X5,"")</f>
        <v/>
      </c>
    </row>
    <row r="6" spans="1:31" outlineLevel="1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COUNTIF(URS確認!AR3:AR582,LEFT(B6,3))</f>
        <v>2</v>
      </c>
      <c r="G6" s="243">
        <v>2</v>
      </c>
      <c r="H6" s="243">
        <v>2</v>
      </c>
      <c r="I6" s="243">
        <f>COUNTIF(URS確認!AS3:AS583,LEFT(B6,3))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COUNTIF(URS確認!BD$2:BD$581,LEFT($B6,3))</f>
        <v>2</v>
      </c>
      <c r="X6" s="45">
        <f>COUNTIF(URS確認!BE$2:BE$581,LEFT($B6,3))</f>
        <v>0</v>
      </c>
      <c r="Y6" s="454">
        <f>COUNTIF(URS確認!BF$2:BF$581,LEFT($B6,3))</f>
        <v>0</v>
      </c>
      <c r="Z6" s="603">
        <f>COUNTIF(URS確認!BG$2:BG$581,LEFT($B6,3))</f>
        <v>0</v>
      </c>
      <c r="AA6" s="506">
        <f>COUNTIF(URS確認!AU$2:AU$581,LEFT(B6,3))</f>
        <v>0</v>
      </c>
      <c r="AB6" s="461">
        <f>COUNTIF(URS確認!AV$2:AV$581,LEFT(B6,3))</f>
        <v>0</v>
      </c>
      <c r="AC6" s="472">
        <f>COUNTIF(URS確認!AW$2:AW$582,LEFT(B6,3))</f>
        <v>0</v>
      </c>
      <c r="AD6" s="4">
        <f t="shared" ref="AD6:AD61" si="4">SUM(W6:AC6)</f>
        <v>2</v>
      </c>
      <c r="AE6" s="481" t="str">
        <f t="shared" ref="AE6:AE8" si="5">IF(AND(X6&gt;0,Y6=0,AA6=0,AB6=0,AC6=0),X6,"")</f>
        <v/>
      </c>
    </row>
    <row r="7" spans="1:31" outlineLevel="1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COUNTIF(URS確認!AR4:AR583,LEFT(B7,3))</f>
        <v>2</v>
      </c>
      <c r="G7" s="243">
        <v>2</v>
      </c>
      <c r="H7" s="243">
        <v>2</v>
      </c>
      <c r="I7" s="243">
        <f>COUNTIF(URS確認!AS4:AS584,LEFT(B7,3))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COUNTIF(URS確認!BD$2:BD$581,LEFT($B7,3))</f>
        <v>2</v>
      </c>
      <c r="X7" s="45">
        <f>COUNTIF(URS確認!BE$2:BE$581,LEFT($B7,3))</f>
        <v>0</v>
      </c>
      <c r="Y7" s="454">
        <f>COUNTIF(URS確認!BF$2:BF$581,LEFT($B7,3))</f>
        <v>0</v>
      </c>
      <c r="Z7" s="603">
        <f>COUNTIF(URS確認!BG$2:BG$581,LEFT($B7,3))</f>
        <v>0</v>
      </c>
      <c r="AA7" s="506">
        <f>COUNTIF(URS確認!AU$2:AU$581,LEFT(B7,3))</f>
        <v>0</v>
      </c>
      <c r="AB7" s="461">
        <f>COUNTIF(URS確認!AV$2:AV$581,LEFT(B7,3))</f>
        <v>0</v>
      </c>
      <c r="AC7" s="472">
        <f>COUNTIF(URS確認!AW$2:AW$582,LEFT(B7,3))</f>
        <v>0</v>
      </c>
      <c r="AD7" s="4">
        <f t="shared" si="4"/>
        <v>2</v>
      </c>
      <c r="AE7" s="481" t="str">
        <f t="shared" si="5"/>
        <v/>
      </c>
    </row>
    <row r="8" spans="1:31" outlineLevel="1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COUNTIF(URS確認!AR5:AR584,LEFT(B8,3))</f>
        <v>0</v>
      </c>
      <c r="G8" s="243">
        <v>1</v>
      </c>
      <c r="H8" s="243">
        <v>1</v>
      </c>
      <c r="I8" s="243">
        <f>COUNTIF(URS確認!AS5:AS585,LEFT(B8,3))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COUNTIF(URS確認!BD$2:BD$581,LEFT($B8,3))</f>
        <v>0</v>
      </c>
      <c r="X8" s="45">
        <f>COUNTIF(URS確認!BE$2:BE$581,LEFT($B8,3))</f>
        <v>0</v>
      </c>
      <c r="Y8" s="454">
        <f>COUNTIF(URS確認!BF$2:BF$581,LEFT($B8,3))</f>
        <v>0</v>
      </c>
      <c r="Z8" s="603">
        <f>COUNTIF(URS確認!BG$2:BG$581,LEFT($B8,3))</f>
        <v>0</v>
      </c>
      <c r="AA8" s="506">
        <f>COUNTIF(URS確認!AU$2:AU$581,LEFT(B8,3))</f>
        <v>0</v>
      </c>
      <c r="AB8" s="461">
        <f>COUNTIF(URS確認!AV$2:AV$581,LEFT(B8,3))</f>
        <v>0</v>
      </c>
      <c r="AC8" s="472">
        <f>COUNTIF(URS確認!AW$2:AW$582,LEFT(B8,3))</f>
        <v>0</v>
      </c>
      <c r="AD8" s="4">
        <f t="shared" si="4"/>
        <v>0</v>
      </c>
      <c r="AE8" s="481" t="str">
        <f t="shared" si="5"/>
        <v/>
      </c>
    </row>
    <row r="9" spans="1:31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COUNTIF(URS確認!AR7:AR586,LEFT(B10,3))</f>
        <v>2</v>
      </c>
      <c r="G10" s="243">
        <v>2</v>
      </c>
      <c r="H10" s="243">
        <v>2</v>
      </c>
      <c r="I10" s="243">
        <f>COUNTIF(URS確認!AS7:AS587,LEFT(B10,3))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COUNTIF(URS確認!BD$2:BD$581,LEFT($B10,3))</f>
        <v>2</v>
      </c>
      <c r="X10" s="45">
        <f>COUNTIF(URS確認!BE$2:BE$581,LEFT($B10,3))</f>
        <v>0</v>
      </c>
      <c r="Y10" s="454">
        <f>COUNTIF(URS確認!BF$2:BF$581,LEFT($B10,3))</f>
        <v>0</v>
      </c>
      <c r="Z10" s="603">
        <f>COUNTIF(URS確認!BG$2:BG$581,LEFT($B10,3))</f>
        <v>0</v>
      </c>
      <c r="AA10" s="506">
        <f>COUNTIF(URS確認!AU$2:AU$581,LEFT(B10,3))</f>
        <v>0</v>
      </c>
      <c r="AB10" s="461">
        <f>COUNTIF(URS確認!AV$2:AV$581,LEFT(B10,3))</f>
        <v>0</v>
      </c>
      <c r="AC10" s="472">
        <f>COUNTIF(URS確認!AW$2:AW$582,LEFT(B10,3))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COUNTIF(URS確認!AR8:AR587,LEFT(B11,3))</f>
        <v>20</v>
      </c>
      <c r="G11" s="243">
        <v>20</v>
      </c>
      <c r="H11" s="243">
        <v>20</v>
      </c>
      <c r="I11" s="243">
        <f>COUNTIF(URS確認!AS8:AS588,LEFT(B11,3))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COUNTIF(URS確認!BD$2:BD$581,LEFT($B11,3))</f>
        <v>19</v>
      </c>
      <c r="X11" s="45">
        <f>COUNTIF(URS確認!BE$2:BE$581,LEFT($B11,3))</f>
        <v>0</v>
      </c>
      <c r="Y11" s="454">
        <f>COUNTIF(URS確認!BF$2:BF$581,LEFT($B11,3))</f>
        <v>1</v>
      </c>
      <c r="Z11" s="603">
        <f>COUNTIF(URS確認!BG$2:BG$581,LEFT($B11,3))</f>
        <v>0</v>
      </c>
      <c r="AA11" s="506">
        <f>COUNTIF(URS確認!AU$2:AU$581,LEFT(B11,3))</f>
        <v>0</v>
      </c>
      <c r="AB11" s="461">
        <f>COUNTIF(URS確認!AV$2:AV$581,LEFT(B11,3))</f>
        <v>0</v>
      </c>
      <c r="AC11" s="472">
        <f>COUNTIF(URS確認!AW$2:AW$582,LEFT(B11,3))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COUNTIF(URS確認!AR9:AR588,LEFT(B12,3))</f>
        <v>10</v>
      </c>
      <c r="G12" s="243">
        <v>10</v>
      </c>
      <c r="H12" s="243">
        <v>10</v>
      </c>
      <c r="I12" s="243">
        <f>COUNTIF(URS確認!AS9:AS589,LEFT(B12,3))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COUNTIF(URS確認!BD$2:BD$581,LEFT($B12,3))</f>
        <v>10</v>
      </c>
      <c r="X12" s="45">
        <f>COUNTIF(URS確認!BE$2:BE$581,LEFT($B12,3))</f>
        <v>0</v>
      </c>
      <c r="Y12" s="454">
        <f>COUNTIF(URS確認!BF$2:BF$581,LEFT($B12,3))</f>
        <v>0</v>
      </c>
      <c r="Z12" s="603">
        <f>COUNTIF(URS確認!BG$2:BG$581,LEFT($B12,3))</f>
        <v>0</v>
      </c>
      <c r="AA12" s="506">
        <f>COUNTIF(URS確認!AU$2:AU$581,LEFT(B12,3))</f>
        <v>0</v>
      </c>
      <c r="AB12" s="461">
        <f>COUNTIF(URS確認!AV$2:AV$581,LEFT(B12,3))</f>
        <v>0</v>
      </c>
      <c r="AC12" s="472">
        <f>COUNTIF(URS確認!AW$2:AW$582,LEFT(B12,3))</f>
        <v>0</v>
      </c>
      <c r="AD12" s="4">
        <f t="shared" si="4"/>
        <v>10</v>
      </c>
      <c r="AE12" s="481" t="str">
        <f t="shared" si="7"/>
        <v/>
      </c>
    </row>
    <row r="13" spans="1:31" outlineLevel="1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COUNTIF(URS確認!AR10:AR589,LEFT(B13,3))</f>
        <v>20</v>
      </c>
      <c r="G13" s="243">
        <v>19</v>
      </c>
      <c r="H13" s="243">
        <v>19</v>
      </c>
      <c r="I13" s="243">
        <f>COUNTIF(URS確認!AS10:AS590,LEFT(B13,3))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COUNTIF(URS確認!BD$2:BD$581,LEFT($B13,3))</f>
        <v>20</v>
      </c>
      <c r="X13" s="45">
        <f>COUNTIF(URS確認!BE$2:BE$581,LEFT($B13,3))</f>
        <v>0</v>
      </c>
      <c r="Y13" s="454">
        <f>COUNTIF(URS確認!BF$2:BF$581,LEFT($B13,3))</f>
        <v>0</v>
      </c>
      <c r="Z13" s="603">
        <f>COUNTIF(URS確認!BG$2:BG$581,LEFT($B13,3))</f>
        <v>0</v>
      </c>
      <c r="AA13" s="506">
        <f>COUNTIF(URS確認!AU$2:AU$581,LEFT(B13,3))</f>
        <v>0</v>
      </c>
      <c r="AB13" s="461">
        <f>COUNTIF(URS確認!AV$2:AV$581,LEFT(B13,3))</f>
        <v>0</v>
      </c>
      <c r="AC13" s="472">
        <f>COUNTIF(URS確認!AW$2:AW$582,LEFT(B13,3))</f>
        <v>0</v>
      </c>
      <c r="AD13" s="4">
        <f t="shared" si="4"/>
        <v>20</v>
      </c>
      <c r="AE13" s="481" t="str">
        <f t="shared" si="7"/>
        <v/>
      </c>
    </row>
    <row r="14" spans="1:31" outlineLevel="1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COUNTIF(URS確認!AR11:AR590,LEFT(B14,3))</f>
        <v>9</v>
      </c>
      <c r="G14" s="243">
        <v>9</v>
      </c>
      <c r="H14" s="243">
        <v>9</v>
      </c>
      <c r="I14" s="243">
        <f>COUNTIF(URS確認!AS11:AS591,LEFT(B14,3))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COUNTIF(URS確認!BD$2:BD$581,LEFT($B14,3))</f>
        <v>9</v>
      </c>
      <c r="X14" s="45">
        <f>COUNTIF(URS確認!BE$2:BE$581,LEFT($B14,3))</f>
        <v>0</v>
      </c>
      <c r="Y14" s="454">
        <f>COUNTIF(URS確認!BF$2:BF$581,LEFT($B14,3))</f>
        <v>0</v>
      </c>
      <c r="Z14" s="603">
        <f>COUNTIF(URS確認!BG$2:BG$581,LEFT($B14,3))</f>
        <v>0</v>
      </c>
      <c r="AA14" s="506">
        <f>COUNTIF(URS確認!AU$2:AU$581,LEFT(B14,3))</f>
        <v>0</v>
      </c>
      <c r="AB14" s="461">
        <f>COUNTIF(URS確認!AV$2:AV$581,LEFT(B14,3))</f>
        <v>0</v>
      </c>
      <c r="AC14" s="472">
        <f>COUNTIF(URS確認!AW$2:AW$582,LEFT(B14,3))</f>
        <v>0</v>
      </c>
      <c r="AD14" s="4">
        <f t="shared" si="4"/>
        <v>9</v>
      </c>
      <c r="AE14" s="481" t="str">
        <f t="shared" si="7"/>
        <v/>
      </c>
    </row>
    <row r="15" spans="1:31" outlineLevel="1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COUNTIF(URS確認!AR11:AR591,LEFT(B15,3))</f>
        <v>6</v>
      </c>
      <c r="G15" s="243">
        <v>5</v>
      </c>
      <c r="H15" s="243">
        <v>6</v>
      </c>
      <c r="I15" s="243">
        <f>COUNTIF(URS確認!AS11:AS592,LEFT(B15,3))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COUNTIF(URS確認!BD$2:BD$581,LEFT($B15,3))</f>
        <v>0</v>
      </c>
      <c r="X15" s="45">
        <f>COUNTIF(URS確認!BE$2:BE$581,LEFT($B15,3))</f>
        <v>0</v>
      </c>
      <c r="Y15" s="454">
        <f>COUNTIF(URS確認!BF$2:BF$581,LEFT($B15,3))</f>
        <v>6</v>
      </c>
      <c r="Z15" s="603">
        <f>COUNTIF(URS確認!BG$2:BG$581,LEFT($B15,3))</f>
        <v>0</v>
      </c>
      <c r="AA15" s="506">
        <f>COUNTIF(URS確認!AU$2:AU$581,LEFT(B15,3))</f>
        <v>0</v>
      </c>
      <c r="AB15" s="461">
        <f>COUNTIF(URS確認!AV$2:AV$581,LEFT(B15,3))</f>
        <v>0</v>
      </c>
      <c r="AC15" s="472">
        <f>COUNTIF(URS確認!AW$2:AW$582,LEFT(B15,3))</f>
        <v>0</v>
      </c>
      <c r="AD15" s="4">
        <f t="shared" si="4"/>
        <v>6</v>
      </c>
      <c r="AE15" s="481" t="str">
        <f t="shared" si="7"/>
        <v/>
      </c>
    </row>
    <row r="16" spans="1:31" outlineLevel="1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COUNTIF(URS確認!AR12:AR592,LEFT(B16,3))</f>
        <v>12</v>
      </c>
      <c r="G16" s="243">
        <v>11</v>
      </c>
      <c r="H16" s="243">
        <v>11</v>
      </c>
      <c r="I16" s="243">
        <f>COUNTIF(URS確認!AS12:AS593,LEFT(B16,3))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COUNTIF(URS確認!BD$2:BD$581,LEFT($B16,3))</f>
        <v>12</v>
      </c>
      <c r="X16" s="45">
        <f>COUNTIF(URS確認!BE$2:BE$581,LEFT($B16,3))</f>
        <v>0</v>
      </c>
      <c r="Y16" s="454">
        <f>COUNTIF(URS確認!BF$2:BF$581,LEFT($B16,3))</f>
        <v>0</v>
      </c>
      <c r="Z16" s="603">
        <f>COUNTIF(URS確認!BG$2:BG$581,LEFT($B16,3))</f>
        <v>0</v>
      </c>
      <c r="AA16" s="506">
        <f>COUNTIF(URS確認!AU$2:AU$581,LEFT(B16,3))</f>
        <v>0</v>
      </c>
      <c r="AB16" s="461">
        <f>COUNTIF(URS確認!AV$2:AV$581,LEFT(B16,3))</f>
        <v>0</v>
      </c>
      <c r="AC16" s="472">
        <f>COUNTIF(URS確認!AW$2:AW$582,LEFT(B16,3))</f>
        <v>0</v>
      </c>
      <c r="AD16" s="4">
        <f t="shared" si="4"/>
        <v>12</v>
      </c>
      <c r="AE16" s="481" t="str">
        <f t="shared" si="7"/>
        <v/>
      </c>
    </row>
    <row r="17" spans="1:31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COUNTIF(URS確認!AR15:AR595,LEFT(B18,3))</f>
        <v>7</v>
      </c>
      <c r="G18" s="243">
        <v>7</v>
      </c>
      <c r="H18" s="243">
        <v>7</v>
      </c>
      <c r="I18" s="243">
        <f>COUNTIF(URS確認!AS15:AS596,LEFT(B18,3))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COUNTIF(URS確認!BD$2:BD$581,LEFT($B18,3))</f>
        <v>6</v>
      </c>
      <c r="X18" s="45">
        <f>COUNTIF(URS確認!BE$2:BE$581,LEFT($B18,3))</f>
        <v>0</v>
      </c>
      <c r="Y18" s="454">
        <f>COUNTIF(URS確認!BF$2:BF$581,LEFT($B18,3))</f>
        <v>1</v>
      </c>
      <c r="Z18" s="603">
        <f>COUNTIF(URS確認!BG$2:BG$581,LEFT($B18,3))</f>
        <v>0</v>
      </c>
      <c r="AA18" s="506">
        <f>COUNTIF(URS確認!AU$2:AU$581,LEFT(B18,3))</f>
        <v>0</v>
      </c>
      <c r="AB18" s="461">
        <f>COUNTIF(URS確認!AV$2:AV$581,LEFT(B18,3))</f>
        <v>0</v>
      </c>
      <c r="AC18" s="472">
        <f>COUNTIF(URS確認!AW$2:AW$582,LEFT(B18,3))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COUNTIF(URS確認!AR16:AR596,LEFT(B19,3))</f>
        <v>9</v>
      </c>
      <c r="G19" s="243">
        <v>9</v>
      </c>
      <c r="H19" s="243">
        <v>9</v>
      </c>
      <c r="I19" s="243">
        <f>COUNTIF(URS確認!AS16:AS597,LEFT(B19,3))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COUNTIF(URS確認!BD$2:BD$581,LEFT($B19,3))</f>
        <v>9</v>
      </c>
      <c r="X19" s="45">
        <f>COUNTIF(URS確認!BE$2:BE$581,LEFT($B19,3))</f>
        <v>0</v>
      </c>
      <c r="Y19" s="454">
        <f>COUNTIF(URS確認!BF$2:BF$581,LEFT($B19,3))</f>
        <v>0</v>
      </c>
      <c r="Z19" s="603">
        <f>COUNTIF(URS確認!BG$2:BG$581,LEFT($B19,3))</f>
        <v>0</v>
      </c>
      <c r="AA19" s="506">
        <f>COUNTIF(URS確認!AU$2:AU$581,LEFT(B19,3))</f>
        <v>0</v>
      </c>
      <c r="AB19" s="461">
        <f>COUNTIF(URS確認!AV$2:AV$581,LEFT(B19,3))</f>
        <v>0</v>
      </c>
      <c r="AC19" s="472">
        <f>COUNTIF(URS確認!AW$2:AW$582,LEFT(B19,3))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COUNTIF(URS確認!AR17:AR597,LEFT(B20,3))</f>
        <v>16</v>
      </c>
      <c r="G20" s="243">
        <v>16</v>
      </c>
      <c r="H20" s="243">
        <v>16</v>
      </c>
      <c r="I20" s="243">
        <f>COUNTIF(URS確認!AS17:AS598,LEFT(B20,3))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COUNTIF(URS確認!BD$2:BD$581,LEFT($B20,3))</f>
        <v>13</v>
      </c>
      <c r="X20" s="45">
        <f>COUNTIF(URS確認!BE$2:BE$581,LEFT($B20,3))</f>
        <v>0</v>
      </c>
      <c r="Y20" s="454">
        <f>COUNTIF(URS確認!BF$2:BF$581,LEFT($B20,3))</f>
        <v>3</v>
      </c>
      <c r="Z20" s="603">
        <f>COUNTIF(URS確認!BG$2:BG$581,LEFT($B20,3))</f>
        <v>0</v>
      </c>
      <c r="AA20" s="506">
        <f>COUNTIF(URS確認!AU$2:AU$581,LEFT(B20,3))</f>
        <v>0</v>
      </c>
      <c r="AB20" s="461">
        <f>COUNTIF(URS確認!AV$2:AV$581,LEFT(B20,3))</f>
        <v>0</v>
      </c>
      <c r="AC20" s="472">
        <f>COUNTIF(URS確認!AW$2:AW$582,LEFT(B20,3))</f>
        <v>0</v>
      </c>
      <c r="AD20" s="4">
        <f t="shared" si="4"/>
        <v>16</v>
      </c>
      <c r="AE20" s="481" t="str">
        <f t="shared" si="11"/>
        <v/>
      </c>
    </row>
    <row r="21" spans="1:31" outlineLevel="1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COUNTIF(URS確認!AR18:AR598,LEFT(B21,3))</f>
        <v>3</v>
      </c>
      <c r="G21" s="243">
        <v>3</v>
      </c>
      <c r="H21" s="243">
        <v>3</v>
      </c>
      <c r="I21" s="243">
        <f>COUNTIF(URS確認!AS18:AS599,LEFT(B21,3))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COUNTIF(URS確認!BD$2:BD$581,LEFT($B21,3))</f>
        <v>2</v>
      </c>
      <c r="X21" s="45">
        <f>COUNTIF(URS確認!BE$2:BE$581,LEFT($B21,3))</f>
        <v>0</v>
      </c>
      <c r="Y21" s="454">
        <f>COUNTIF(URS確認!BF$2:BF$581,LEFT($B21,3))</f>
        <v>1</v>
      </c>
      <c r="Z21" s="603">
        <f>COUNTIF(URS確認!BG$2:BG$581,LEFT($B21,3))</f>
        <v>0</v>
      </c>
      <c r="AA21" s="506">
        <f>COUNTIF(URS確認!AU$2:AU$581,LEFT(B21,3))</f>
        <v>0</v>
      </c>
      <c r="AB21" s="461">
        <f>COUNTIF(URS確認!AV$2:AV$581,LEFT(B21,3))</f>
        <v>0</v>
      </c>
      <c r="AC21" s="472">
        <f>COUNTIF(URS確認!AW$2:AW$582,LEFT(B21,3))</f>
        <v>0</v>
      </c>
      <c r="AD21" s="4">
        <f t="shared" si="4"/>
        <v>3</v>
      </c>
      <c r="AE21" s="481" t="str">
        <f t="shared" si="11"/>
        <v/>
      </c>
    </row>
    <row r="22" spans="1:31" outlineLevel="1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COUNTIF(URS確認!AR19:AR599,LEFT(B22,3))</f>
        <v>3</v>
      </c>
      <c r="G22" s="243">
        <v>3</v>
      </c>
      <c r="H22" s="243">
        <v>3</v>
      </c>
      <c r="I22" s="243">
        <f>COUNTIF(URS確認!AS19:AS600,LEFT(B22,3))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COUNTIF(URS確認!BD$2:BD$581,LEFT($B22,3))</f>
        <v>3</v>
      </c>
      <c r="X22" s="45">
        <f>COUNTIF(URS確認!BE$2:BE$581,LEFT($B22,3))</f>
        <v>0</v>
      </c>
      <c r="Y22" s="454">
        <f>COUNTIF(URS確認!BF$2:BF$581,LEFT($B22,3))</f>
        <v>0</v>
      </c>
      <c r="Z22" s="603">
        <f>COUNTIF(URS確認!BG$2:BG$581,LEFT($B22,3))</f>
        <v>0</v>
      </c>
      <c r="AA22" s="506">
        <f>COUNTIF(URS確認!AU$2:AU$581,LEFT(B22,3))</f>
        <v>0</v>
      </c>
      <c r="AB22" s="461">
        <f>COUNTIF(URS確認!AV$2:AV$581,LEFT(B22,3))</f>
        <v>0</v>
      </c>
      <c r="AC22" s="472">
        <f>COUNTIF(URS確認!AW$2:AW$582,LEFT(B22,3))</f>
        <v>0</v>
      </c>
      <c r="AD22" s="4">
        <f t="shared" si="4"/>
        <v>3</v>
      </c>
      <c r="AE22" s="481" t="str">
        <f t="shared" si="11"/>
        <v/>
      </c>
    </row>
    <row r="23" spans="1:31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COUNTIF(URS確認!AR21:AR601,LEFT(B24,3))</f>
        <v>6</v>
      </c>
      <c r="G24" s="243">
        <v>5</v>
      </c>
      <c r="H24" s="243">
        <v>5</v>
      </c>
      <c r="I24" s="243">
        <f>COUNTIF(URS確認!AS21:AS602,LEFT(B24,3))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COUNTIF(URS確認!BD$2:BD$581,LEFT($B24,3))</f>
        <v>5</v>
      </c>
      <c r="X24" s="45">
        <f>COUNTIF(URS確認!BE$2:BE$581,LEFT($B24,3))</f>
        <v>0</v>
      </c>
      <c r="Y24" s="454">
        <f>COUNTIF(URS確認!BF$2:BF$581,LEFT($B24,3))</f>
        <v>1</v>
      </c>
      <c r="Z24" s="603">
        <f>COUNTIF(URS確認!BG$2:BG$581,LEFT($B24,3))</f>
        <v>0</v>
      </c>
      <c r="AA24" s="506">
        <f>COUNTIF(URS確認!AU$2:AU$581,LEFT(B24,3))</f>
        <v>0</v>
      </c>
      <c r="AB24" s="461">
        <f>COUNTIF(URS確認!AV$2:AV$581,LEFT(B24,3))</f>
        <v>0</v>
      </c>
      <c r="AC24" s="472">
        <f>COUNTIF(URS確認!AW$2:AW$582,LEFT(B24,3))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COUNTIF(URS確認!AR22:AR602,LEFT(B25,3))</f>
        <v>17</v>
      </c>
      <c r="G25" s="243">
        <v>16</v>
      </c>
      <c r="H25" s="243">
        <v>16</v>
      </c>
      <c r="I25" s="243">
        <f>COUNTIF(URS確認!AS22:AS603,LEFT(B25,3))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COUNTIF(URS確認!BD$2:BD$581,LEFT($B25,3))</f>
        <v>17</v>
      </c>
      <c r="X25" s="45">
        <f>COUNTIF(URS確認!BE$2:BE$581,LEFT($B25,3))</f>
        <v>0</v>
      </c>
      <c r="Y25" s="454">
        <f>COUNTIF(URS確認!BF$2:BF$581,LEFT($B25,3))</f>
        <v>0</v>
      </c>
      <c r="Z25" s="603">
        <f>COUNTIF(URS確認!BG$2:BG$581,LEFT($B25,3))</f>
        <v>0</v>
      </c>
      <c r="AA25" s="506">
        <f>COUNTIF(URS確認!AU$2:AU$581,LEFT(B25,3))</f>
        <v>0</v>
      </c>
      <c r="AB25" s="461">
        <f>COUNTIF(URS確認!AV$2:AV$581,LEFT(B25,3))</f>
        <v>0</v>
      </c>
      <c r="AC25" s="472">
        <f>COUNTIF(URS確認!AW$2:AW$582,LEFT(B25,3))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COUNTIF(URS確認!AR23:AR603,LEFT(B26,3))</f>
        <v>8</v>
      </c>
      <c r="G26" s="243">
        <v>8</v>
      </c>
      <c r="H26" s="243">
        <v>8</v>
      </c>
      <c r="I26" s="243">
        <f>COUNTIF(URS確認!AS23:AS604,LEFT(B26,3))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COUNTIF(URS確認!BD$2:BD$581,LEFT($B26,3))</f>
        <v>8</v>
      </c>
      <c r="X26" s="45">
        <f>COUNTIF(URS確認!BE$2:BE$581,LEFT($B26,3))</f>
        <v>0</v>
      </c>
      <c r="Y26" s="454">
        <f>COUNTIF(URS確認!BF$2:BF$581,LEFT($B26,3))</f>
        <v>0</v>
      </c>
      <c r="Z26" s="603">
        <f>COUNTIF(URS確認!BG$2:BG$581,LEFT($B26,3))</f>
        <v>0</v>
      </c>
      <c r="AA26" s="506">
        <f>COUNTIF(URS確認!AU$2:AU$581,LEFT(B26,3))</f>
        <v>0</v>
      </c>
      <c r="AB26" s="461">
        <f>COUNTIF(URS確認!AV$2:AV$581,LEFT(B26,3))</f>
        <v>0</v>
      </c>
      <c r="AC26" s="472">
        <f>COUNTIF(URS確認!AW$2:AW$582,LEFT(B26,3))</f>
        <v>0</v>
      </c>
      <c r="AD26" s="4">
        <f t="shared" si="4"/>
        <v>8</v>
      </c>
      <c r="AE26" s="481" t="str">
        <f t="shared" si="13"/>
        <v/>
      </c>
    </row>
    <row r="27" spans="1:31" outlineLevel="1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COUNTIF(URS確認!AR25:AR605,LEFT(B27,3))</f>
        <v>17</v>
      </c>
      <c r="G27" s="243">
        <v>10</v>
      </c>
      <c r="H27" s="243">
        <v>10</v>
      </c>
      <c r="I27" s="243">
        <f>COUNTIF(URS確認!AS25:AS606,LEFT(B27,3))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COUNTIF(URS確認!BD$2:BD$581,LEFT($B27,3))</f>
        <v>17</v>
      </c>
      <c r="X27" s="45">
        <f>COUNTIF(URS確認!BE$2:BE$581,LEFT($B27,3))</f>
        <v>0</v>
      </c>
      <c r="Y27" s="454">
        <f>COUNTIF(URS確認!BF$2:BF$581,LEFT($B27,3))</f>
        <v>0</v>
      </c>
      <c r="Z27" s="603">
        <f>COUNTIF(URS確認!BG$2:BG$581,LEFT($B27,3))</f>
        <v>0</v>
      </c>
      <c r="AA27" s="506">
        <f>COUNTIF(URS確認!AU$2:AU$581,LEFT(B27,3))</f>
        <v>0</v>
      </c>
      <c r="AB27" s="461">
        <f>COUNTIF(URS確認!AV$2:AV$581,LEFT(B27,3))</f>
        <v>0</v>
      </c>
      <c r="AC27" s="472">
        <f>COUNTIF(URS確認!AW$2:AW$582,LEFT(B27,3))</f>
        <v>0</v>
      </c>
      <c r="AD27" s="4">
        <f t="shared" si="4"/>
        <v>17</v>
      </c>
      <c r="AE27" s="481" t="str">
        <f t="shared" si="13"/>
        <v/>
      </c>
    </row>
    <row r="28" spans="1:31" outlineLevel="1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COUNTIF(URS確認!AR26:AR606,LEFT(B28,3))</f>
        <v>8</v>
      </c>
      <c r="G28" s="243">
        <v>7</v>
      </c>
      <c r="H28" s="243">
        <v>6</v>
      </c>
      <c r="I28" s="243">
        <f>COUNTIF(URS確認!AS26:AS607,LEFT(B28,3))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COUNTIF(URS確認!BD$2:BD$581,LEFT($B28,3))</f>
        <v>8</v>
      </c>
      <c r="X28" s="45">
        <f>COUNTIF(URS確認!BE$2:BE$581,LEFT($B28,3))</f>
        <v>0</v>
      </c>
      <c r="Y28" s="454">
        <f>COUNTIF(URS確認!BF$2:BF$581,LEFT($B28,3))</f>
        <v>0</v>
      </c>
      <c r="Z28" s="603">
        <f>COUNTIF(URS確認!BG$2:BG$581,LEFT($B28,3))</f>
        <v>0</v>
      </c>
      <c r="AA28" s="506">
        <f>COUNTIF(URS確認!AU$2:AU$581,LEFT(B28,3))</f>
        <v>0</v>
      </c>
      <c r="AB28" s="461">
        <f>COUNTIF(URS確認!AV$2:AV$581,LEFT(B28,3))</f>
        <v>0</v>
      </c>
      <c r="AC28" s="472">
        <f>COUNTIF(URS確認!AW$2:AW$582,LEFT(B28,3))</f>
        <v>0</v>
      </c>
      <c r="AD28" s="4">
        <f t="shared" si="4"/>
        <v>8</v>
      </c>
      <c r="AE28" s="481" t="str">
        <f t="shared" si="13"/>
        <v/>
      </c>
    </row>
    <row r="29" spans="1:31" outlineLevel="1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COUNTIF(URS確認!AR28:AR608,LEFT(B29,3))</f>
        <v>17</v>
      </c>
      <c r="G29" s="243">
        <v>16</v>
      </c>
      <c r="H29" s="243">
        <v>16</v>
      </c>
      <c r="I29" s="243">
        <f>COUNTIF(URS確認!AS28:AS609,LEFT(B29,3))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COUNTIF(URS確認!BD$2:BD$581,LEFT($B29,3))</f>
        <v>17</v>
      </c>
      <c r="X29" s="45">
        <f>COUNTIF(URS確認!BE$2:BE$581,LEFT($B29,3))</f>
        <v>0</v>
      </c>
      <c r="Y29" s="454">
        <f>COUNTIF(URS確認!BF$2:BF$581,LEFT($B29,3))</f>
        <v>0</v>
      </c>
      <c r="Z29" s="603">
        <f>COUNTIF(URS確認!BG$2:BG$581,LEFT($B29,3))</f>
        <v>0</v>
      </c>
      <c r="AA29" s="506">
        <f>COUNTIF(URS確認!AU$2:AU$581,LEFT(B29,3))</f>
        <v>0</v>
      </c>
      <c r="AB29" s="461">
        <f>COUNTIF(URS確認!AV$2:AV$581,LEFT(B29,3))</f>
        <v>0</v>
      </c>
      <c r="AC29" s="472">
        <f>COUNTIF(URS確認!AW$2:AW$582,LEFT(B29,3))</f>
        <v>0</v>
      </c>
      <c r="AD29" s="4">
        <f t="shared" si="4"/>
        <v>17</v>
      </c>
      <c r="AE29" s="481" t="str">
        <f t="shared" si="13"/>
        <v/>
      </c>
    </row>
    <row r="30" spans="1:31" outlineLevel="1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COUNTIF(URS確認!AR29:AR609,LEFT(B30,3))</f>
        <v>3</v>
      </c>
      <c r="G30" s="243">
        <v>2</v>
      </c>
      <c r="H30" s="243">
        <v>2</v>
      </c>
      <c r="I30" s="243">
        <f>COUNTIF(URS確認!AS29:AS610,LEFT(B30,3))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COUNTIF(URS確認!BD$2:BD$581,LEFT($B30,3))</f>
        <v>3</v>
      </c>
      <c r="X30" s="45">
        <f>COUNTIF(URS確認!BE$2:BE$581,LEFT($B30,3))</f>
        <v>0</v>
      </c>
      <c r="Y30" s="454">
        <f>COUNTIF(URS確認!BF$2:BF$581,LEFT($B30,3))</f>
        <v>0</v>
      </c>
      <c r="Z30" s="603">
        <f>COUNTIF(URS確認!BG$2:BG$581,LEFT($B30,3))</f>
        <v>0</v>
      </c>
      <c r="AA30" s="506">
        <f>COUNTIF(URS確認!AU$2:AU$581,LEFT(B30,3))</f>
        <v>0</v>
      </c>
      <c r="AB30" s="461">
        <f>COUNTIF(URS確認!AV$2:AV$581,LEFT(B30,3))</f>
        <v>0</v>
      </c>
      <c r="AC30" s="472">
        <f>COUNTIF(URS確認!AW$2:AW$582,LEFT(B30,3))</f>
        <v>0</v>
      </c>
      <c r="AD30" s="4">
        <f t="shared" si="4"/>
        <v>3</v>
      </c>
      <c r="AE30" s="481" t="str">
        <f t="shared" si="13"/>
        <v/>
      </c>
    </row>
    <row r="31" spans="1:31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COUNTIF(URS確認!AR31:AR611,LEFT(B32,3))</f>
        <v>15</v>
      </c>
      <c r="G32" s="243">
        <v>15</v>
      </c>
      <c r="H32" s="243">
        <v>15</v>
      </c>
      <c r="I32" s="243">
        <f>COUNTIF(URS確認!AS31:AS612,LEFT(B32,3))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COUNTIF(URS確認!BD$2:BD$581,LEFT($B32,3))</f>
        <v>6</v>
      </c>
      <c r="X32" s="45">
        <f>COUNTIF(URS確認!BE$2:BE$581,LEFT($B32,3))</f>
        <v>0</v>
      </c>
      <c r="Y32" s="454">
        <f>COUNTIF(URS確認!BF$2:BF$581,LEFT($B32,3))</f>
        <v>9</v>
      </c>
      <c r="Z32" s="603">
        <f>COUNTIF(URS確認!BG$2:BG$581,LEFT($B32,3))</f>
        <v>0</v>
      </c>
      <c r="AA32" s="506">
        <f>COUNTIF(URS確認!AU$2:AU$581,LEFT(B32,3))</f>
        <v>0</v>
      </c>
      <c r="AB32" s="461">
        <f>COUNTIF(URS確認!AV$2:AV$581,LEFT(B32,3))</f>
        <v>0</v>
      </c>
      <c r="AC32" s="472">
        <f>COUNTIF(URS確認!AW$2:AW$582,LEFT(B32,3))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COUNTIF(URS確認!AR32:AR612,LEFT(B33,3))</f>
        <v>12</v>
      </c>
      <c r="G33" s="243">
        <v>11</v>
      </c>
      <c r="H33" s="243">
        <v>11</v>
      </c>
      <c r="I33" s="243">
        <f>COUNTIF(URS確認!AS32:AS613,LEFT(B33,3))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COUNTIF(URS確認!BD$2:BD$581,LEFT($B33,3))</f>
        <v>12</v>
      </c>
      <c r="X33" s="45">
        <f>COUNTIF(URS確認!BE$2:BE$581,LEFT($B33,3))</f>
        <v>0</v>
      </c>
      <c r="Y33" s="454">
        <f>COUNTIF(URS確認!BF$2:BF$581,LEFT($B33,3))</f>
        <v>0</v>
      </c>
      <c r="Z33" s="603">
        <f>COUNTIF(URS確認!BG$2:BG$581,LEFT($B33,3))</f>
        <v>0</v>
      </c>
      <c r="AA33" s="506">
        <f>COUNTIF(URS確認!AU$2:AU$581,LEFT(B33,3))</f>
        <v>0</v>
      </c>
      <c r="AB33" s="461">
        <f>COUNTIF(URS確認!AV$2:AV$581,LEFT(B33,3))</f>
        <v>0</v>
      </c>
      <c r="AC33" s="472">
        <f>COUNTIF(URS確認!AW$2:AW$582,LEFT(B33,3))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COUNTIF(URS確認!AR33:AR613,LEFT(B34,3))</f>
        <v>15</v>
      </c>
      <c r="G34" s="243">
        <v>15</v>
      </c>
      <c r="H34" s="243">
        <v>12</v>
      </c>
      <c r="I34" s="243">
        <f>COUNTIF(URS確認!AS33:AS614,LEFT(B34,3))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COUNTIF(URS確認!BD$2:BD$581,LEFT($B34,3))</f>
        <v>0</v>
      </c>
      <c r="X34" s="45">
        <f>COUNTIF(URS確認!BE$2:BE$581,LEFT($B34,3))</f>
        <v>2</v>
      </c>
      <c r="Y34" s="454">
        <f>COUNTIF(URS確認!BF$2:BF$581,LEFT($B34,3))</f>
        <v>0</v>
      </c>
      <c r="Z34" s="603">
        <f>COUNTIF(URS確認!BG$2:BG$581,LEFT($B34,3))</f>
        <v>13</v>
      </c>
      <c r="AA34" s="506">
        <f>COUNTIF(URS確認!AU$2:AU$581,LEFT(B34,3))</f>
        <v>0</v>
      </c>
      <c r="AB34" s="461">
        <f>COUNTIF(URS確認!AV$2:AV$581,LEFT(B34,3))</f>
        <v>0</v>
      </c>
      <c r="AC34" s="472">
        <f>COUNTIF(URS確認!AW$2:AW$582,LEFT(B34,3))</f>
        <v>0</v>
      </c>
      <c r="AD34" s="4">
        <f t="shared" si="4"/>
        <v>15</v>
      </c>
      <c r="AE34" s="481">
        <f t="shared" si="15"/>
        <v>2</v>
      </c>
    </row>
    <row r="35" spans="1:31" outlineLevel="1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COUNTIF(URS確認!AR34:AR614,LEFT(B35,3))</f>
        <v>15</v>
      </c>
      <c r="G35" s="243">
        <v>15</v>
      </c>
      <c r="H35" s="243">
        <v>14</v>
      </c>
      <c r="I35" s="243">
        <f>COUNTIF(URS確認!AS34:AS615,LEFT(B35,3))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COUNTIF(URS確認!BD$2:BD$581,LEFT($B35,3))</f>
        <v>0</v>
      </c>
      <c r="X35" s="45">
        <f>COUNTIF(URS確認!BE$2:BE$581,LEFT($B35,3))</f>
        <v>0</v>
      </c>
      <c r="Y35" s="454">
        <f>COUNTIF(URS確認!BF$2:BF$581,LEFT($B35,3))</f>
        <v>15</v>
      </c>
      <c r="Z35" s="603">
        <f>COUNTIF(URS確認!BG$2:BG$581,LEFT($B35,3))</f>
        <v>0</v>
      </c>
      <c r="AA35" s="506">
        <f>COUNTIF(URS確認!AU$2:AU$581,LEFT(B35,3))</f>
        <v>0</v>
      </c>
      <c r="AB35" s="461">
        <f>COUNTIF(URS確認!AV$2:AV$581,LEFT(B35,3))</f>
        <v>0</v>
      </c>
      <c r="AC35" s="472">
        <f>COUNTIF(URS確認!AW$2:AW$582,LEFT(B35,3))</f>
        <v>0</v>
      </c>
      <c r="AD35" s="4">
        <f t="shared" si="4"/>
        <v>15</v>
      </c>
      <c r="AE35" s="481" t="str">
        <f t="shared" si="15"/>
        <v/>
      </c>
    </row>
    <row r="36" spans="1:31" outlineLevel="1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COUNTIF(URS確認!AR35:AR615,LEFT(B36,3))</f>
        <v>26</v>
      </c>
      <c r="G36" s="243">
        <v>26</v>
      </c>
      <c r="H36" s="243">
        <v>26</v>
      </c>
      <c r="I36" s="243">
        <f>COUNTIF(URS確認!AS35:AS616,LEFT(B36,3))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COUNTIF(URS確認!BD$2:BD$581,LEFT($B36,3))</f>
        <v>0</v>
      </c>
      <c r="X36" s="45">
        <f>COUNTIF(URS確認!BE$2:BE$581,LEFT($B36,3))</f>
        <v>0</v>
      </c>
      <c r="Y36" s="454">
        <f>COUNTIF(URS確認!BF$2:BF$581,LEFT($B36,3))</f>
        <v>26</v>
      </c>
      <c r="Z36" s="603">
        <f>COUNTIF(URS確認!BG$2:BG$581,LEFT($B36,3))</f>
        <v>0</v>
      </c>
      <c r="AA36" s="506">
        <f>COUNTIF(URS確認!AU$2:AU$581,LEFT(B36,3))</f>
        <v>0</v>
      </c>
      <c r="AB36" s="461">
        <f>COUNTIF(URS確認!AV$2:AV$581,LEFT(B36,3))</f>
        <v>0</v>
      </c>
      <c r="AC36" s="472">
        <f>COUNTIF(URS確認!AW$2:AW$582,LEFT(B36,3))</f>
        <v>0</v>
      </c>
      <c r="AD36" s="4">
        <f t="shared" si="4"/>
        <v>26</v>
      </c>
      <c r="AE36" s="481" t="str">
        <f t="shared" si="15"/>
        <v/>
      </c>
    </row>
    <row r="37" spans="1:31" outlineLevel="1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COUNTIF(URS確認!AR36:AR616,LEFT(B37,3))</f>
        <v>4</v>
      </c>
      <c r="G37" s="243">
        <v>4</v>
      </c>
      <c r="H37" s="243">
        <v>4</v>
      </c>
      <c r="I37" s="243">
        <f>COUNTIF(URS確認!AS36:AS617,LEFT(B37,3))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COUNTIF(URS確認!BD$2:BD$581,LEFT($B37,3))</f>
        <v>0</v>
      </c>
      <c r="X37" s="45">
        <f>COUNTIF(URS確認!BE$2:BE$581,LEFT($B37,3))</f>
        <v>0</v>
      </c>
      <c r="Y37" s="454">
        <f>COUNTIF(URS確認!BF$2:BF$581,LEFT($B37,3))</f>
        <v>4</v>
      </c>
      <c r="Z37" s="603">
        <f>COUNTIF(URS確認!BG$2:BG$581,LEFT($B37,3))</f>
        <v>0</v>
      </c>
      <c r="AA37" s="506">
        <f>COUNTIF(URS確認!AU$2:AU$581,LEFT(B37,3))</f>
        <v>0</v>
      </c>
      <c r="AB37" s="461">
        <f>COUNTIF(URS確認!AV$2:AV$581,LEFT(B37,3))</f>
        <v>0</v>
      </c>
      <c r="AC37" s="472">
        <f>COUNTIF(URS確認!AW$2:AW$582,LEFT(B37,3))</f>
        <v>0</v>
      </c>
      <c r="AD37" s="4">
        <f t="shared" si="4"/>
        <v>4</v>
      </c>
      <c r="AE37" s="481" t="str">
        <f t="shared" si="15"/>
        <v/>
      </c>
    </row>
    <row r="38" spans="1:31">
      <c r="A38" s="443" t="s">
        <v>70</v>
      </c>
      <c r="B38" s="443"/>
      <c r="C38" s="242">
        <f>SUM(C39:C47)</f>
        <v>106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COUNTIF(URS確認!AR38:AR618,LEFT(B39,3))</f>
        <v>4</v>
      </c>
      <c r="G39" s="243">
        <v>3</v>
      </c>
      <c r="H39" s="243">
        <v>3</v>
      </c>
      <c r="I39" s="243">
        <f>COUNTIF(URS確認!AS38:AS619,LEFT(B39,3))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COUNTIF(URS確認!BD$2:BD$581,LEFT($B39,3))</f>
        <v>3</v>
      </c>
      <c r="X39" s="45">
        <f>COUNTIF(URS確認!BE$2:BE$581,LEFT($B39,3))</f>
        <v>0</v>
      </c>
      <c r="Y39" s="454">
        <f>COUNTIF(URS確認!BF$2:BF$581,LEFT($B39,3))</f>
        <v>1</v>
      </c>
      <c r="Z39" s="603">
        <f>COUNTIF(URS確認!BG$2:BG$581,LEFT($B39,3))</f>
        <v>0</v>
      </c>
      <c r="AA39" s="506">
        <f>COUNTIF(URS確認!AU$2:AU$581,LEFT(B39,3))</f>
        <v>0</v>
      </c>
      <c r="AB39" s="461">
        <f>COUNTIF(URS確認!AV$2:AV$581,LEFT(B39,3))</f>
        <v>0</v>
      </c>
      <c r="AC39" s="472">
        <f>COUNTIF(URS確認!AW$2:AW$582,LEFT(B39,3))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COUNTIF(URS確認!AR39:AR619,LEFT(B40,3))</f>
        <v>9</v>
      </c>
      <c r="G40" s="243">
        <v>9</v>
      </c>
      <c r="H40" s="243">
        <v>9</v>
      </c>
      <c r="I40" s="243">
        <f>COUNTIF(URS確認!AS39:AS620,LEFT(B40,3))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COUNTIF(URS確認!BD$2:BD$581,LEFT($B40,3))</f>
        <v>9</v>
      </c>
      <c r="X40" s="45">
        <f>COUNTIF(URS確認!BE$2:BE$581,LEFT($B40,3))</f>
        <v>0</v>
      </c>
      <c r="Y40" s="454">
        <f>COUNTIF(URS確認!BF$2:BF$581,LEFT($B40,3))</f>
        <v>0</v>
      </c>
      <c r="Z40" s="603">
        <f>COUNTIF(URS確認!BG$2:BG$581,LEFT($B40,3))</f>
        <v>0</v>
      </c>
      <c r="AA40" s="506">
        <f>COUNTIF(URS確認!AU$2:AU$581,LEFT(B40,3))</f>
        <v>0</v>
      </c>
      <c r="AB40" s="461">
        <f>COUNTIF(URS確認!AV$2:AV$581,LEFT(B40,3))</f>
        <v>0</v>
      </c>
      <c r="AC40" s="472">
        <f>COUNTIF(URS確認!AW$2:AW$582,LEFT(B40,3))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>
      <c r="B41" s="4" t="s">
        <v>2513</v>
      </c>
      <c r="C41" s="243">
        <f>COUNTIF(URS確認!$D:$D,B41)</f>
        <v>6</v>
      </c>
      <c r="D41" s="243">
        <v>6</v>
      </c>
      <c r="F41" s="243">
        <f>COUNTIF(URS確認!AR40:AR620,LEFT(B41,3))</f>
        <v>6</v>
      </c>
      <c r="G41" s="243">
        <v>6</v>
      </c>
      <c r="H41" s="243">
        <v>6</v>
      </c>
      <c r="I41" s="243">
        <f>COUNTIF(URS確認!AS40:AS621,LEFT(B41,3))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COUNTIF(URS確認!BD$2:BD$581,LEFT($B41,3))</f>
        <v>6</v>
      </c>
      <c r="X41" s="45">
        <f>COUNTIF(URS確認!BE$2:BE$581,LEFT($B41,3))</f>
        <v>0</v>
      </c>
      <c r="Y41" s="454">
        <f>COUNTIF(URS確認!BF$2:BF$581,LEFT($B41,3))</f>
        <v>0</v>
      </c>
      <c r="Z41" s="603">
        <f>COUNTIF(URS確認!BG$2:BG$581,LEFT($B41,3))</f>
        <v>0</v>
      </c>
      <c r="AA41" s="506">
        <f>COUNTIF(URS確認!AU$2:AU$581,LEFT(B41,3))</f>
        <v>0</v>
      </c>
      <c r="AB41" s="461">
        <f>COUNTIF(URS確認!AV$2:AV$581,LEFT(B41,3))</f>
        <v>0</v>
      </c>
      <c r="AC41" s="472">
        <f>COUNTIF(URS確認!AW$2:AW$582,LEFT(B41,3))</f>
        <v>0</v>
      </c>
      <c r="AD41" s="4">
        <f t="shared" si="4"/>
        <v>6</v>
      </c>
      <c r="AE41" s="481" t="str">
        <f t="shared" si="17"/>
        <v/>
      </c>
    </row>
    <row r="42" spans="1:31" outlineLevel="1">
      <c r="B42" s="4" t="s">
        <v>2514</v>
      </c>
      <c r="C42" s="243">
        <f>COUNTIF(URS確認!$D:$D,B42)</f>
        <v>12</v>
      </c>
      <c r="D42" s="243">
        <v>8</v>
      </c>
      <c r="E42" s="450"/>
      <c r="F42" s="243">
        <f>COUNTIF(URS確認!AR41:AR621,LEFT(B42,3))</f>
        <v>11</v>
      </c>
      <c r="G42" s="243">
        <v>7</v>
      </c>
      <c r="H42" s="243">
        <v>8</v>
      </c>
      <c r="I42" s="243">
        <f>COUNTIF(URS確認!AS41:AS622,LEFT(B42,3))</f>
        <v>1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COUNTIF(URS確認!BD$2:BD$581,LEFT($B42,3))</f>
        <v>11</v>
      </c>
      <c r="X42" s="45">
        <f>COUNTIF(URS確認!BE$2:BE$581,LEFT($B42,3))</f>
        <v>0</v>
      </c>
      <c r="Y42" s="454">
        <f>COUNTIF(URS確認!BF$2:BF$581,LEFT($B42,3))</f>
        <v>1</v>
      </c>
      <c r="Z42" s="603">
        <f>COUNTIF(URS確認!BG$2:BG$581,LEFT($B42,3))</f>
        <v>0</v>
      </c>
      <c r="AA42" s="506">
        <f>COUNTIF(URS確認!AU$2:AU$581,LEFT(B42,3))</f>
        <v>0</v>
      </c>
      <c r="AB42" s="461">
        <f>COUNTIF(URS確認!AV$2:AV$581,LEFT(B42,3))</f>
        <v>0</v>
      </c>
      <c r="AC42" s="472">
        <f>COUNTIF(URS確認!AW$2:AW$582,LEFT(B42,3))</f>
        <v>0</v>
      </c>
      <c r="AD42" s="4">
        <f t="shared" si="4"/>
        <v>12</v>
      </c>
      <c r="AE42" s="481" t="str">
        <f t="shared" si="17"/>
        <v/>
      </c>
    </row>
    <row r="43" spans="1:31" outlineLevel="1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COUNTIF(URS確認!AR42:AR622,LEFT(B43,3))</f>
        <v>7</v>
      </c>
      <c r="G43" s="243">
        <v>6</v>
      </c>
      <c r="H43" s="243">
        <v>6</v>
      </c>
      <c r="I43" s="243">
        <f>COUNTIF(URS確認!AS42:AS623,LEFT(B43,3))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COUNTIF(URS確認!BD$2:BD$581,LEFT($B43,3))</f>
        <v>7</v>
      </c>
      <c r="X43" s="45">
        <f>COUNTIF(URS確認!BE$2:BE$581,LEFT($B43,3))</f>
        <v>0</v>
      </c>
      <c r="Y43" s="454">
        <f>COUNTIF(URS確認!BF$2:BF$581,LEFT($B43,3))</f>
        <v>0</v>
      </c>
      <c r="Z43" s="603">
        <f>COUNTIF(URS確認!BG$2:BG$581,LEFT($B43,3))</f>
        <v>0</v>
      </c>
      <c r="AA43" s="506">
        <f>COUNTIF(URS確認!AU$2:AU$581,LEFT(B43,3))</f>
        <v>0</v>
      </c>
      <c r="AB43" s="461">
        <f>COUNTIF(URS確認!AV$2:AV$581,LEFT(B43,3))</f>
        <v>0</v>
      </c>
      <c r="AC43" s="472">
        <f>COUNTIF(URS確認!AW$2:AW$582,LEFT(B43,3))</f>
        <v>0</v>
      </c>
      <c r="AD43" s="4">
        <f t="shared" si="4"/>
        <v>7</v>
      </c>
      <c r="AE43" s="481" t="str">
        <f t="shared" si="17"/>
        <v/>
      </c>
    </row>
    <row r="44" spans="1:31" outlineLevel="1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COUNTIF(URS確認!AR43:AR623,LEFT(B44,3))</f>
        <v>21</v>
      </c>
      <c r="G44" s="243">
        <v>20</v>
      </c>
      <c r="H44" s="243">
        <v>20</v>
      </c>
      <c r="I44" s="243">
        <f>COUNTIF(URS確認!AS43:AS624,LEFT(B44,3))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COUNTIF(URS確認!BD$2:BD$581,LEFT($B44,3))</f>
        <v>23</v>
      </c>
      <c r="X44" s="45">
        <f>COUNTIF(URS確認!BE$2:BE$581,LEFT($B44,3))</f>
        <v>0</v>
      </c>
      <c r="Y44" s="454">
        <f>COUNTIF(URS確認!BF$2:BF$581,LEFT($B44,3))</f>
        <v>0</v>
      </c>
      <c r="Z44" s="603">
        <f>COUNTIF(URS確認!BG$2:BG$581,LEFT($B44,3))</f>
        <v>0</v>
      </c>
      <c r="AA44" s="506">
        <f>COUNTIF(URS確認!AU$2:AU$581,LEFT(B44,3))</f>
        <v>0</v>
      </c>
      <c r="AB44" s="461">
        <f>COUNTIF(URS確認!AV$2:AV$581,LEFT(B44,3))</f>
        <v>0</v>
      </c>
      <c r="AC44" s="472">
        <f>COUNTIF(URS確認!AW$2:AW$582,LEFT(B44,3))</f>
        <v>0</v>
      </c>
      <c r="AD44" s="4">
        <f t="shared" si="4"/>
        <v>23</v>
      </c>
      <c r="AE44" s="481" t="str">
        <f t="shared" si="17"/>
        <v/>
      </c>
    </row>
    <row r="45" spans="1:31" outlineLevel="1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COUNTIF(URS確認!AR44:AR624,LEFT(B45,3))</f>
        <v>30</v>
      </c>
      <c r="G45" s="243">
        <v>29</v>
      </c>
      <c r="H45" s="243">
        <v>29</v>
      </c>
      <c r="I45" s="243">
        <f>COUNTIF(URS確認!AS44:AS625,LEFT(B45,3))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COUNTIF(URS確認!BD$2:BD$581,LEFT($B45,3))</f>
        <v>30</v>
      </c>
      <c r="X45" s="45">
        <f>COUNTIF(URS確認!BE$2:BE$581,LEFT($B45,3))</f>
        <v>0</v>
      </c>
      <c r="Y45" s="454">
        <f>COUNTIF(URS確認!BF$2:BF$581,LEFT($B45,3))</f>
        <v>0</v>
      </c>
      <c r="Z45" s="603">
        <f>COUNTIF(URS確認!BG$2:BG$581,LEFT($B45,3))</f>
        <v>0</v>
      </c>
      <c r="AA45" s="506">
        <f>COUNTIF(URS確認!AU$2:AU$581,LEFT(B45,3))</f>
        <v>0</v>
      </c>
      <c r="AB45" s="461">
        <f>COUNTIF(URS確認!AV$2:AV$581,LEFT(B45,3))</f>
        <v>0</v>
      </c>
      <c r="AC45" s="472">
        <f>COUNTIF(URS確認!AW$2:AW$582,LEFT(B45,3))</f>
        <v>0</v>
      </c>
      <c r="AD45" s="4">
        <f t="shared" si="4"/>
        <v>30</v>
      </c>
      <c r="AE45" s="481" t="str">
        <f t="shared" si="17"/>
        <v/>
      </c>
    </row>
    <row r="46" spans="1:31" outlineLevel="1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COUNTIF(URS確認!AR45:AR625,LEFT(B46,3))</f>
        <v>9</v>
      </c>
      <c r="G46" s="243">
        <v>5</v>
      </c>
      <c r="H46" s="243">
        <v>5</v>
      </c>
      <c r="I46" s="243">
        <f>COUNTIF(URS確認!AS45:AS626,LEFT(B46,3))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COUNTIF(URS確認!BD$2:BD$581,LEFT($B46,3))</f>
        <v>5</v>
      </c>
      <c r="X46" s="45">
        <f>COUNTIF(URS確認!BE$2:BE$581,LEFT($B46,3))</f>
        <v>0</v>
      </c>
      <c r="Y46" s="454">
        <f>COUNTIF(URS確認!BF$2:BF$581,LEFT($B46,3))</f>
        <v>5</v>
      </c>
      <c r="Z46" s="603">
        <f>COUNTIF(URS確認!BG$2:BG$581,LEFT($B46,3))</f>
        <v>0</v>
      </c>
      <c r="AA46" s="506">
        <f>COUNTIF(URS確認!AU$2:AU$581,LEFT(B46,3))</f>
        <v>0</v>
      </c>
      <c r="AB46" s="461">
        <f>COUNTIF(URS確認!AV$2:AV$581,LEFT(B46,3))</f>
        <v>3</v>
      </c>
      <c r="AC46" s="472">
        <f>COUNTIF(URS確認!AW$2:AW$582,LEFT(B46,3))</f>
        <v>0</v>
      </c>
      <c r="AD46" s="4">
        <f t="shared" si="4"/>
        <v>13</v>
      </c>
      <c r="AE46" s="481" t="str">
        <f t="shared" si="17"/>
        <v/>
      </c>
    </row>
    <row r="47" spans="1:31" outlineLevel="1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COUNTIF(URS確認!BD$2:BD$581,LEFT($B47,3))</f>
        <v>0</v>
      </c>
      <c r="X47" s="45">
        <f>COUNTIF(URS確認!BE$2:BE$581,LEFT($B47,3))</f>
        <v>0</v>
      </c>
      <c r="Y47" s="454">
        <f>COUNTIF(URS確認!BF$2:BF$581,LEFT($B47,3))</f>
        <v>5</v>
      </c>
      <c r="Z47" s="603">
        <f>COUNTIF(URS確認!BG$2:BG$581,LEFT($B47,3))</f>
        <v>0</v>
      </c>
      <c r="AA47" s="506">
        <f>COUNTIF(URS確認!AU$2:AU$581,LEFT(B47,3))</f>
        <v>0</v>
      </c>
      <c r="AB47" s="461">
        <f>COUNTIF(URS確認!AV$2:AV$581,LEFT(B47,3))</f>
        <v>4</v>
      </c>
      <c r="AC47" s="472">
        <f>COUNTIF(URS確認!AW$2:AW$582,LEFT(B47,3))</f>
        <v>1</v>
      </c>
      <c r="AD47" s="4">
        <f t="shared" ref="AD47" si="18">SUM(W47:AC47)</f>
        <v>10</v>
      </c>
      <c r="AE47" s="481"/>
    </row>
    <row r="48" spans="1:31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COUNTIF(URS確認!AR47:AR627,LEFT(B49,3))</f>
        <v>4</v>
      </c>
      <c r="G49" s="243">
        <v>1</v>
      </c>
      <c r="H49" s="243">
        <v>1</v>
      </c>
      <c r="I49" s="243">
        <f>COUNTIF(URS確認!AS47:AS628,LEFT(B49,3))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COUNTIF(URS確認!BD$2:BD$581,LEFT($B49,3))</f>
        <v>0</v>
      </c>
      <c r="X49" s="45">
        <f>COUNTIF(URS確認!BE$2:BE$581,LEFT($B49,3))</f>
        <v>0</v>
      </c>
      <c r="Y49" s="454">
        <f>COUNTIF(URS確認!BF$2:BF$581,LEFT($B49,3))</f>
        <v>4</v>
      </c>
      <c r="Z49" s="603">
        <f>COUNTIF(URS確認!BG$2:BG$581,LEFT($B49,3))</f>
        <v>0</v>
      </c>
      <c r="AA49" s="506">
        <f>COUNTIF(URS確認!AU$2:AU$581,LEFT(B49,3))</f>
        <v>0</v>
      </c>
      <c r="AB49" s="461">
        <f>COUNTIF(URS確認!AV$2:AV$581,LEFT(B49,3))</f>
        <v>0</v>
      </c>
      <c r="AC49" s="472">
        <f>COUNTIF(URS確認!AW$2:AW$582,LEFT(B49,3))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COUNTIF(URS確認!AR48:AR628,LEFT(B50,3))</f>
        <v>10</v>
      </c>
      <c r="G50" s="243">
        <v>9</v>
      </c>
      <c r="H50" s="243">
        <v>8</v>
      </c>
      <c r="I50" s="243">
        <f>COUNTIF(URS確認!AS48:AS629,LEFT(B50,3))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COUNTIF(URS確認!BD$2:BD$581,LEFT($B50,3))</f>
        <v>0</v>
      </c>
      <c r="X50" s="45">
        <f>COUNTIF(URS確認!BE$2:BE$581,LEFT($B50,3))</f>
        <v>0</v>
      </c>
      <c r="Y50" s="454">
        <f>COUNTIF(URS確認!BF$2:BF$581,LEFT($B50,3))</f>
        <v>10</v>
      </c>
      <c r="Z50" s="603">
        <f>COUNTIF(URS確認!BG$2:BG$581,LEFT($B50,3))</f>
        <v>0</v>
      </c>
      <c r="AA50" s="506">
        <f>COUNTIF(URS確認!AU$2:AU$581,LEFT(B50,3))</f>
        <v>0</v>
      </c>
      <c r="AB50" s="461">
        <f>COUNTIF(URS確認!AV$2:AV$581,LEFT(B50,3))</f>
        <v>1</v>
      </c>
      <c r="AC50" s="472">
        <f>COUNTIF(URS確認!AW$2:AW$582,LEFT(B50,3))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COUNTIF(URS確認!AR50:AR630,LEFT(B52,3))</f>
        <v>8</v>
      </c>
      <c r="G52" s="243">
        <v>7</v>
      </c>
      <c r="H52" s="243">
        <v>2</v>
      </c>
      <c r="I52" s="243">
        <f>COUNTIF(URS確認!AS50:AS631,LEFT(B52,3))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COUNTIF(URS確認!BD$2:BD$581,LEFT($B52,3))</f>
        <v>2</v>
      </c>
      <c r="X52" s="45">
        <f>COUNTIF(URS確認!BE$2:BE$581,LEFT($B52,3))</f>
        <v>0</v>
      </c>
      <c r="Y52" s="454">
        <f>COUNTIF(URS確認!BF$2:BF$581,LEFT($B52,3))</f>
        <v>6</v>
      </c>
      <c r="Z52" s="603">
        <f>COUNTIF(URS確認!BG$2:BG$581,LEFT($B52,3))</f>
        <v>0</v>
      </c>
      <c r="AA52" s="506">
        <f>COUNTIF(URS確認!AU$2:AU$581,LEFT(B52,3))</f>
        <v>0</v>
      </c>
      <c r="AB52" s="461">
        <f>COUNTIF(URS確認!AV$2:AV$581,LEFT(B52,3))</f>
        <v>0</v>
      </c>
      <c r="AC52" s="472">
        <f>COUNTIF(URS確認!AW$2:AW$582,LEFT(B52,3))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COUNTIF(URS確認!AR51:AR631,LEFT(B53,3))</f>
        <v>10</v>
      </c>
      <c r="G53" s="243">
        <v>8</v>
      </c>
      <c r="H53" s="243">
        <v>8</v>
      </c>
      <c r="I53" s="243">
        <f>COUNTIF(URS確認!AS51:AS632,LEFT(B53,3))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COUNTIF(URS確認!BD$2:BD$581,LEFT($B53,3))</f>
        <v>4</v>
      </c>
      <c r="X53" s="45">
        <f>COUNTIF(URS確認!BE$2:BE$581,LEFT($B53,3))</f>
        <v>0</v>
      </c>
      <c r="Y53" s="454">
        <f>COUNTIF(URS確認!BF$2:BF$581,LEFT($B53,3))</f>
        <v>6</v>
      </c>
      <c r="Z53" s="603">
        <f>COUNTIF(URS確認!BG$2:BG$581,LEFT($B53,3))</f>
        <v>0</v>
      </c>
      <c r="AA53" s="506">
        <f>COUNTIF(URS確認!AU$2:AU$581,LEFT(B53,3))</f>
        <v>0</v>
      </c>
      <c r="AB53" s="461">
        <f>COUNTIF(URS確認!AV$2:AV$581,LEFT(B53,3))</f>
        <v>0</v>
      </c>
      <c r="AC53" s="472">
        <f>COUNTIF(URS確認!AW$2:AW$582,LEFT(B53,3))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COUNTIF(URS確認!AR52:AR632,LEFT(B54,3))</f>
        <v>112</v>
      </c>
      <c r="G54" s="243">
        <v>112</v>
      </c>
      <c r="H54" s="243">
        <v>75</v>
      </c>
      <c r="I54" s="243">
        <f>COUNTIF(URS確認!AS52:AS633,LEFT(B54,3))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COUNTIF(URS確認!BD$2:BD$581,LEFT($B54,3))</f>
        <v>0</v>
      </c>
      <c r="X54" s="45">
        <f>COUNTIF(URS確認!BE$2:BE$581,LEFT($B54,3))</f>
        <v>0</v>
      </c>
      <c r="Y54" s="454">
        <f>COUNTIF(URS確認!BF$2:BF$581,LEFT($B54,3))</f>
        <v>75</v>
      </c>
      <c r="Z54" s="603">
        <f>COUNTIF(URS確認!BG$2:BG$581,LEFT($B54,3))</f>
        <v>37</v>
      </c>
      <c r="AA54" s="506">
        <f>COUNTIF(URS確認!AU$2:AU$581,LEFT(B54,3))</f>
        <v>0</v>
      </c>
      <c r="AB54" s="461">
        <f>COUNTIF(URS確認!AV$2:AV$581,LEFT(B54,3))</f>
        <v>0</v>
      </c>
      <c r="AC54" s="472">
        <f>COUNTIF(URS確認!AW$2:AW$582,LEFT(B54,3))</f>
        <v>0</v>
      </c>
      <c r="AD54" s="4">
        <f t="shared" si="4"/>
        <v>112</v>
      </c>
      <c r="AE54" s="481" t="str">
        <f t="shared" si="20"/>
        <v/>
      </c>
    </row>
    <row r="55" spans="1:31" outlineLevel="1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COUNTIF(URS確認!AR55:AR633,LEFT(B55,3))</f>
        <v>2</v>
      </c>
      <c r="G55" s="243">
        <v>2</v>
      </c>
      <c r="H55" s="243">
        <v>2</v>
      </c>
      <c r="I55" s="243">
        <f>COUNTIF(URS確認!AS55:AS634,LEFT(B55,3))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COUNTIF(URS確認!BD$2:BD$581,LEFT($B55,3))</f>
        <v>0</v>
      </c>
      <c r="X55" s="45">
        <f>COUNTIF(URS確認!BE$2:BE$581,LEFT($B55,3))</f>
        <v>0</v>
      </c>
      <c r="Y55" s="454">
        <f>COUNTIF(URS確認!BF$2:BF$581,LEFT($B55,3))</f>
        <v>2</v>
      </c>
      <c r="Z55" s="603">
        <f>COUNTIF(URS確認!BG$2:BG$581,LEFT($B55,3))</f>
        <v>0</v>
      </c>
      <c r="AA55" s="506">
        <f>COUNTIF(URS確認!AU$2:AU$581,LEFT(B55,3))</f>
        <v>0</v>
      </c>
      <c r="AB55" s="461">
        <f>COUNTIF(URS確認!AV$2:AV$581,LEFT(B55,3))</f>
        <v>0</v>
      </c>
      <c r="AC55" s="472">
        <f>COUNTIF(URS確認!AW$2:AW$582,LEFT(B55,3))</f>
        <v>0</v>
      </c>
      <c r="AD55" s="4">
        <f t="shared" si="4"/>
        <v>2</v>
      </c>
      <c r="AE55" s="481" t="str">
        <f t="shared" si="20"/>
        <v/>
      </c>
    </row>
    <row r="56" spans="1:31" outlineLevel="1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COUNTIF(URS確認!AR56:AR634,LEFT(B56,3))</f>
        <v>3</v>
      </c>
      <c r="G56" s="243">
        <v>3</v>
      </c>
      <c r="H56" s="243">
        <v>3</v>
      </c>
      <c r="I56" s="243">
        <f>COUNTIF(URS確認!AS56:AS635,LEFT(B56,3))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COUNTIF(URS確認!BD$2:BD$581,LEFT($B56,3))</f>
        <v>0</v>
      </c>
      <c r="X56" s="45">
        <f>COUNTIF(URS確認!BE$2:BE$581,LEFT($B56,3))</f>
        <v>0</v>
      </c>
      <c r="Y56" s="454">
        <f>COUNTIF(URS確認!BF$2:BF$581,LEFT($B56,3))</f>
        <v>2</v>
      </c>
      <c r="Z56" s="603">
        <f>COUNTIF(URS確認!BG$2:BG$581,LEFT($B56,3))</f>
        <v>1</v>
      </c>
      <c r="AA56" s="506">
        <f>COUNTIF(URS確認!AU$2:AU$581,LEFT(B56,3))</f>
        <v>0</v>
      </c>
      <c r="AB56" s="461">
        <f>COUNTIF(URS確認!AV$2:AV$581,LEFT(B56,3))</f>
        <v>0</v>
      </c>
      <c r="AC56" s="472">
        <f>COUNTIF(URS確認!AW$2:AW$582,LEFT(B56,3))</f>
        <v>0</v>
      </c>
      <c r="AD56" s="4">
        <f t="shared" si="4"/>
        <v>3</v>
      </c>
      <c r="AE56" s="481" t="str">
        <f t="shared" si="20"/>
        <v/>
      </c>
    </row>
    <row r="57" spans="1:31" outlineLevel="1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COUNTIF(URS確認!AR57:AR635,LEFT(B57,3))</f>
        <v>1</v>
      </c>
      <c r="G57" s="243">
        <v>1</v>
      </c>
      <c r="H57" s="243">
        <v>1</v>
      </c>
      <c r="I57" s="243">
        <f>COUNTIF(URS確認!AS57:AS636,LEFT(B57,3))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COUNTIF(URS確認!BD$2:BD$581,LEFT($B57,3))</f>
        <v>0</v>
      </c>
      <c r="X57" s="45">
        <f>COUNTIF(URS確認!BE$2:BE$581,LEFT($B57,3))</f>
        <v>0</v>
      </c>
      <c r="Y57" s="454">
        <f>COUNTIF(URS確認!BF$2:BF$581,LEFT($B57,3))</f>
        <v>1</v>
      </c>
      <c r="Z57" s="603">
        <f>COUNTIF(URS確認!BG$2:BG$581,LEFT($B57,3))</f>
        <v>0</v>
      </c>
      <c r="AA57" s="506">
        <f>COUNTIF(URS確認!AU$2:AU$581,LEFT(B57,3))</f>
        <v>0</v>
      </c>
      <c r="AB57" s="461">
        <f>COUNTIF(URS確認!AV$2:AV$581,LEFT(B57,3))</f>
        <v>0</v>
      </c>
      <c r="AC57" s="472">
        <f>COUNTIF(URS確認!AW$2:AW$582,LEFT(B57,3))</f>
        <v>0</v>
      </c>
      <c r="AD57" s="4">
        <f t="shared" si="4"/>
        <v>1</v>
      </c>
      <c r="AE57" s="481" t="str">
        <f t="shared" si="20"/>
        <v/>
      </c>
    </row>
    <row r="58" spans="1:31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COUNTIF(URS確認!AR59:AR637,LEFT(B59,3))</f>
        <v>1</v>
      </c>
      <c r="G59" s="243">
        <v>1</v>
      </c>
      <c r="H59" s="243">
        <v>1</v>
      </c>
      <c r="I59" s="243">
        <f>COUNTIF(URS確認!AS59:AS638,LEFT(B59,3))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COUNTIF(URS確認!BD$2:BD$581,LEFT($B59,3))</f>
        <v>1</v>
      </c>
      <c r="X59" s="45">
        <f>COUNTIF(URS確認!BE$2:BE$581,LEFT($B59,3))</f>
        <v>0</v>
      </c>
      <c r="Y59" s="454">
        <f>COUNTIF(URS確認!BF$2:BF$581,LEFT($B59,3))</f>
        <v>0</v>
      </c>
      <c r="Z59" s="603">
        <f>COUNTIF(URS確認!BG$2:BG$581,LEFT($B59,3))</f>
        <v>0</v>
      </c>
      <c r="AA59" s="506">
        <f>COUNTIF(URS確認!AU$2:AU$581,LEFT(B59,3))</f>
        <v>0</v>
      </c>
      <c r="AB59" s="461">
        <f>COUNTIF(URS確認!AV$2:AV$581,LEFT(B59,3))</f>
        <v>0</v>
      </c>
      <c r="AC59" s="472">
        <f>COUNTIF(URS確認!AW$2:AW$582,LEFT(B59,3))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COUNTIF(URS確認!AR63:AR641,LEFT(B61,3))</f>
        <v>12</v>
      </c>
      <c r="G61" s="243">
        <v>9</v>
      </c>
      <c r="I61" s="243">
        <f>COUNTIF(URS確認!AS61:AS640,LEFT(B61,3))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COUNTIF(URS確認!BD$2:BD$581,LEFT($B61,3))</f>
        <v>6</v>
      </c>
      <c r="X61" s="45">
        <f>COUNTIF(URS確認!BE$2:BE$581,LEFT($B61,3))</f>
        <v>0</v>
      </c>
      <c r="Y61" s="454">
        <f>COUNTIF(URS確認!BF$2:BF$581,LEFT($B61,3))</f>
        <v>6</v>
      </c>
      <c r="Z61" s="603">
        <f>COUNTIF(URS確認!BG$2:BG$581,LEFT($B61,3))</f>
        <v>0</v>
      </c>
      <c r="AA61" s="506">
        <f>COUNTIF(URS確認!AU$2:AU$581,LEFT(B61,3))</f>
        <v>0</v>
      </c>
      <c r="AB61" s="461">
        <f>COUNTIF(URS確認!AV$2:AV$581,LEFT(B61,3))</f>
        <v>0</v>
      </c>
      <c r="AC61" s="472">
        <f>COUNTIF(URS確認!AW$2:AW$582,LEFT(B61,3))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>
      <c r="A63" s="454"/>
      <c r="B63" s="539" t="s">
        <v>2543</v>
      </c>
      <c r="C63" s="470">
        <f>C4+C9+C17+C23+C31+C38+C48+C51+C58+C60</f>
        <v>564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1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959</v>
      </c>
      <c r="V63" s="460"/>
      <c r="W63" s="454">
        <f>SUM(W5:W61)</f>
        <v>320</v>
      </c>
      <c r="X63" s="454">
        <f t="shared" ref="X63:AE63" si="22">SUM(X5:X61)</f>
        <v>2</v>
      </c>
      <c r="Y63" s="454">
        <f t="shared" si="22"/>
        <v>191</v>
      </c>
      <c r="Z63" s="454">
        <f t="shared" si="22"/>
        <v>51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564</v>
      </c>
      <c r="AE63" s="481">
        <f t="shared" si="22"/>
        <v>2</v>
      </c>
    </row>
    <row r="64" spans="1:31">
      <c r="A64" s="473"/>
      <c r="B64" s="540" t="s">
        <v>2547</v>
      </c>
      <c r="C64" s="474"/>
      <c r="F64" s="462">
        <f t="shared" ref="F64:L64" si="23">F63/$C$63</f>
        <v>0.98404255319148937</v>
      </c>
      <c r="G64" s="462">
        <f t="shared" si="23"/>
        <v>0</v>
      </c>
      <c r="H64" s="462">
        <f t="shared" si="23"/>
        <v>0</v>
      </c>
      <c r="I64" s="462">
        <f t="shared" si="23"/>
        <v>1.7730496453900709E-3</v>
      </c>
      <c r="J64" s="462"/>
      <c r="K64" s="462"/>
      <c r="L64" s="462">
        <f t="shared" si="23"/>
        <v>0.27127659574468083</v>
      </c>
      <c r="M64" s="462"/>
      <c r="N64" s="462"/>
      <c r="O64" s="462"/>
      <c r="P64" s="462"/>
      <c r="Q64" s="463"/>
      <c r="R64" s="464">
        <f>R63/C63</f>
        <v>0.4432624113475177</v>
      </c>
      <c r="S64" s="465">
        <f>S63/$C$63</f>
        <v>0.15780141843971632</v>
      </c>
      <c r="T64" s="466" t="s">
        <v>2561</v>
      </c>
      <c r="U64" s="466"/>
      <c r="V64" s="467"/>
      <c r="W64" s="509">
        <f>W63/$AD$63</f>
        <v>0.56737588652482274</v>
      </c>
      <c r="X64" s="509">
        <f t="shared" ref="X64:AC64" si="24">X63/$AD$63</f>
        <v>3.5460992907801418E-3</v>
      </c>
      <c r="Y64" s="509">
        <f t="shared" si="24"/>
        <v>0.33865248226950356</v>
      </c>
      <c r="Z64" s="509">
        <f t="shared" si="24"/>
        <v>9.0425531914893623E-2</v>
      </c>
      <c r="AA64" s="509">
        <f t="shared" si="24"/>
        <v>0</v>
      </c>
      <c r="AB64" s="509">
        <f t="shared" si="24"/>
        <v>1.4184397163120567E-2</v>
      </c>
      <c r="AC64" s="509">
        <f t="shared" si="24"/>
        <v>1.7730496453900709E-3</v>
      </c>
      <c r="AD64" s="475">
        <f>SUM(W64:Z64)</f>
        <v>1</v>
      </c>
      <c r="AE64" s="510">
        <f>AE63/AD63</f>
        <v>3.5460992907801418E-3</v>
      </c>
    </row>
    <row r="65" spans="6:29">
      <c r="R65" s="468"/>
      <c r="AC65" s="511">
        <f>SUM(AA63:AC63)/AD63</f>
        <v>1.5957446808510637E-2</v>
      </c>
    </row>
    <row r="66" spans="6:29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66"/>
    <col min="4" max="4" width="27.5" style="366" bestFit="1" customWidth="1"/>
    <col min="5" max="16384" width="8.75" style="366"/>
  </cols>
  <sheetData>
    <row r="1" spans="3:6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>
      <c r="C2" s="366" t="s">
        <v>2690</v>
      </c>
      <c r="D2" s="377" t="s">
        <v>1432</v>
      </c>
      <c r="E2" s="366">
        <v>8</v>
      </c>
      <c r="F2" s="366">
        <v>10</v>
      </c>
    </row>
    <row r="3" spans="3:6">
      <c r="D3" s="377" t="s">
        <v>2452</v>
      </c>
      <c r="E3" s="366">
        <v>1</v>
      </c>
      <c r="F3" s="366">
        <v>5</v>
      </c>
    </row>
    <row r="4" spans="3:6">
      <c r="D4" s="377" t="s">
        <v>2517</v>
      </c>
      <c r="E4" s="366">
        <v>6</v>
      </c>
      <c r="F4" s="366">
        <v>7</v>
      </c>
    </row>
    <row r="5" spans="3:6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75" defaultRowHeight="14.4"/>
  <cols>
    <col min="1" max="1" width="11.875" style="264" customWidth="1"/>
    <col min="2" max="2" width="6.25" style="290" customWidth="1"/>
    <col min="3" max="3" width="6.875" style="290" customWidth="1"/>
    <col min="4" max="4" width="7.25" style="290" customWidth="1"/>
    <col min="5" max="22" width="5.25" style="268" customWidth="1"/>
    <col min="23" max="23" width="5.25" style="268" hidden="1" customWidth="1"/>
    <col min="24" max="24" width="5" style="268" bestFit="1" customWidth="1"/>
    <col min="25" max="25" width="8.75" style="268" customWidth="1"/>
    <col min="26" max="26" width="8.75" style="268" bestFit="1" customWidth="1"/>
    <col min="27" max="30" width="8.75" style="268" customWidth="1"/>
    <col min="31" max="16384" width="8.75" style="268"/>
  </cols>
  <sheetData>
    <row r="1" spans="1:26" ht="16.5" customHeight="1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5"/>
  <cols>
    <col min="3" max="3" width="9.375" bestFit="1" customWidth="1"/>
    <col min="4" max="4" width="8.75" style="581"/>
  </cols>
  <sheetData>
    <row r="1" spans="3:5" s="267" customFormat="1">
      <c r="C1" t="s">
        <v>2940</v>
      </c>
      <c r="D1" s="581" t="s">
        <v>2999</v>
      </c>
      <c r="E1" s="267" t="s">
        <v>3000</v>
      </c>
    </row>
    <row r="2" spans="3:5">
      <c r="D2" s="581" t="s">
        <v>108</v>
      </c>
      <c r="E2" t="str">
        <f>VLOOKUP(D2,URS確認!E:E,1,FALSE)</f>
        <v>L1001</v>
      </c>
    </row>
    <row r="3" spans="3:5">
      <c r="D3" s="581" t="s">
        <v>114</v>
      </c>
      <c r="E3" s="267" t="str">
        <f>VLOOKUP(D3,URS確認!E:E,1,FALSE)</f>
        <v>L1101</v>
      </c>
    </row>
    <row r="4" spans="3:5">
      <c r="D4" s="581" t="s">
        <v>118</v>
      </c>
      <c r="E4" s="267" t="str">
        <f>VLOOKUP(D4,URS確認!E:E,1,FALSE)</f>
        <v>L1102</v>
      </c>
    </row>
    <row r="5" spans="3:5">
      <c r="D5" s="581" t="s">
        <v>121</v>
      </c>
      <c r="E5" s="267" t="str">
        <f>VLOOKUP(D5,URS確認!E:E,1,FALSE)</f>
        <v>L1103</v>
      </c>
    </row>
    <row r="6" spans="3:5">
      <c r="D6" s="581" t="s">
        <v>125</v>
      </c>
      <c r="E6" s="267" t="str">
        <f>VLOOKUP(D6,URS確認!E:E,1,FALSE)</f>
        <v>L1104</v>
      </c>
    </row>
    <row r="7" spans="3:5">
      <c r="D7" s="581" t="s">
        <v>137</v>
      </c>
      <c r="E7" s="267" t="str">
        <f>VLOOKUP(D7,URS確認!E:E,1,FALSE)</f>
        <v>L1105</v>
      </c>
    </row>
    <row r="8" spans="3:5">
      <c r="D8" s="581" t="s">
        <v>157</v>
      </c>
      <c r="E8" s="267" t="str">
        <f>VLOOKUP(D8,URS確認!E:E,1,FALSE)</f>
        <v>L1107</v>
      </c>
    </row>
    <row r="9" spans="3:5">
      <c r="D9" s="581" t="s">
        <v>148</v>
      </c>
      <c r="E9" s="267" t="str">
        <f>VLOOKUP(D9,URS確認!E:E,1,FALSE)</f>
        <v>L1108</v>
      </c>
    </row>
    <row r="10" spans="3:5">
      <c r="D10" s="581" t="s">
        <v>150</v>
      </c>
      <c r="E10" s="267" t="str">
        <f>VLOOKUP(D10,URS確認!E:E,1,FALSE)</f>
        <v>L1109</v>
      </c>
    </row>
    <row r="11" spans="3:5">
      <c r="D11" s="581" t="s">
        <v>126</v>
      </c>
      <c r="E11" s="267" t="str">
        <f>VLOOKUP(D11,URS確認!E:E,1,FALSE)</f>
        <v>L1110</v>
      </c>
    </row>
    <row r="12" spans="3:5">
      <c r="D12" s="581" t="s">
        <v>130</v>
      </c>
      <c r="E12" s="267" t="str">
        <f>VLOOKUP(D12,URS確認!E:E,1,FALSE)</f>
        <v>L1111</v>
      </c>
    </row>
    <row r="13" spans="3:5">
      <c r="D13" s="581" t="s">
        <v>134</v>
      </c>
      <c r="E13" s="267" t="str">
        <f>VLOOKUP(D13,URS確認!E:E,1,FALSE)</f>
        <v>L1905</v>
      </c>
    </row>
    <row r="14" spans="3:5">
      <c r="D14" s="581" t="s">
        <v>152</v>
      </c>
      <c r="E14" s="267" t="str">
        <f>VLOOKUP(D14,URS確認!E:E,1,FALSE)</f>
        <v>L1907</v>
      </c>
    </row>
    <row r="15" spans="3:5">
      <c r="D15" s="581" t="s">
        <v>143</v>
      </c>
      <c r="E15" s="267" t="str">
        <f>VLOOKUP(D15,URS確認!E:E,1,FALSE)</f>
        <v>L1908</v>
      </c>
    </row>
    <row r="16" spans="3:5">
      <c r="D16" s="581" t="s">
        <v>160</v>
      </c>
      <c r="E16" s="267" t="str">
        <f>VLOOKUP(D16,URS確認!E:E,1,FALSE)</f>
        <v>L1909</v>
      </c>
    </row>
    <row r="17" spans="3:5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>
      <c r="D18" s="581" t="s">
        <v>164</v>
      </c>
      <c r="E18" s="267" t="str">
        <f>VLOOKUP(D18,URS確認!E:E,1,FALSE)</f>
        <v>L2001</v>
      </c>
    </row>
    <row r="19" spans="3:5">
      <c r="D19" s="581" t="s">
        <v>174</v>
      </c>
      <c r="E19" s="267" t="str">
        <f>VLOOKUP(D19,URS確認!E:E,1,FALSE)</f>
        <v>L2010</v>
      </c>
    </row>
    <row r="20" spans="3:5">
      <c r="D20" s="581" t="s">
        <v>188</v>
      </c>
      <c r="E20" s="267" t="str">
        <f>VLOOKUP(D20,URS確認!E:E,1,FALSE)</f>
        <v>L2015</v>
      </c>
    </row>
    <row r="21" spans="3:5">
      <c r="D21" s="581" t="s">
        <v>194</v>
      </c>
      <c r="E21" s="267" t="str">
        <f>VLOOKUP(D21,URS確認!E:E,1,FALSE)</f>
        <v>L2016</v>
      </c>
    </row>
    <row r="22" spans="3:5">
      <c r="D22" s="581" t="s">
        <v>257</v>
      </c>
      <c r="E22" s="267" t="str">
        <f>VLOOKUP(D22,URS確認!E:E,1,FALSE)</f>
        <v>L2017</v>
      </c>
    </row>
    <row r="23" spans="3:5">
      <c r="D23" s="581" t="s">
        <v>217</v>
      </c>
      <c r="E23" s="267" t="str">
        <f>VLOOKUP(D23,URS確認!E:E,1,FALSE)</f>
        <v>L2018</v>
      </c>
    </row>
    <row r="24" spans="3:5">
      <c r="D24" s="581" t="s">
        <v>223</v>
      </c>
      <c r="E24" s="267" t="str">
        <f>VLOOKUP(D24,URS確認!E:E,1,FALSE)</f>
        <v>L2019</v>
      </c>
    </row>
    <row r="25" spans="3:5">
      <c r="D25" s="581" t="s">
        <v>197</v>
      </c>
      <c r="E25" s="267" t="str">
        <f>VLOOKUP(D25,URS確認!E:E,1,FALSE)</f>
        <v>L2020</v>
      </c>
    </row>
    <row r="26" spans="3:5">
      <c r="D26" s="581" t="s">
        <v>229</v>
      </c>
      <c r="E26" s="267" t="str">
        <f>VLOOKUP(D26,URS確認!E:E,1,FALSE)</f>
        <v>L2021</v>
      </c>
    </row>
    <row r="27" spans="3:5">
      <c r="D27" s="581" t="s">
        <v>836</v>
      </c>
      <c r="E27" s="267" t="str">
        <f>VLOOKUP(D27,URS確認!E:E,1,FALSE)</f>
        <v>L2022</v>
      </c>
    </row>
    <row r="28" spans="3:5">
      <c r="D28" s="581" t="s">
        <v>838</v>
      </c>
      <c r="E28" s="267" t="str">
        <f>VLOOKUP(D28,URS確認!E:E,1,FALSE)</f>
        <v>L2023</v>
      </c>
    </row>
    <row r="29" spans="3:5">
      <c r="D29" s="581" t="s">
        <v>826</v>
      </c>
      <c r="E29" s="267" t="str">
        <f>VLOOKUP(D29,URS確認!E:E,1,FALSE)</f>
        <v>L2035</v>
      </c>
    </row>
    <row r="30" spans="3:5">
      <c r="D30" s="581" t="s">
        <v>822</v>
      </c>
      <c r="E30" s="267" t="str">
        <f>VLOOKUP(D30,URS確認!E:E,1,FALSE)</f>
        <v>L2036</v>
      </c>
    </row>
    <row r="31" spans="3:5">
      <c r="D31" s="581" t="s">
        <v>234</v>
      </c>
      <c r="E31" s="267" t="str">
        <f>VLOOKUP(D31,URS確認!E:E,1,FALSE)</f>
        <v>L2038</v>
      </c>
    </row>
    <row r="32" spans="3:5">
      <c r="D32" s="581" t="s">
        <v>855</v>
      </c>
      <c r="E32" s="267" t="str">
        <f>VLOOKUP(D32,URS確認!E:E,1,FALSE)</f>
        <v>L2039</v>
      </c>
    </row>
    <row r="33" spans="4:5">
      <c r="D33" s="581" t="s">
        <v>2932</v>
      </c>
      <c r="E33" s="267" t="str">
        <f>VLOOKUP(D33,URS確認!E:E,1,FALSE)</f>
        <v>L2040</v>
      </c>
    </row>
    <row r="34" spans="4:5">
      <c r="D34" s="581" t="s">
        <v>309</v>
      </c>
      <c r="E34" s="267" t="str">
        <f>VLOOKUP(D34,URS確認!E:E,1,FALSE)</f>
        <v>L2060</v>
      </c>
    </row>
    <row r="35" spans="4:5">
      <c r="D35" s="581" t="s">
        <v>401</v>
      </c>
      <c r="E35" s="267" t="str">
        <f>VLOOKUP(D35,URS確認!E:E,1,FALSE)</f>
        <v>L2061</v>
      </c>
    </row>
    <row r="36" spans="4:5">
      <c r="D36" s="581" t="s">
        <v>408</v>
      </c>
      <c r="E36" s="267" t="str">
        <f>VLOOKUP(D36,URS確認!E:E,1,FALSE)</f>
        <v>L2062</v>
      </c>
    </row>
    <row r="37" spans="4:5">
      <c r="D37" s="581" t="s">
        <v>319</v>
      </c>
      <c r="E37" s="267" t="str">
        <f>VLOOKUP(D37,URS確認!E:E,1,FALSE)</f>
        <v>L2064</v>
      </c>
    </row>
    <row r="38" spans="4:5">
      <c r="D38" s="581" t="s">
        <v>278</v>
      </c>
      <c r="E38" s="267" t="str">
        <f>VLOOKUP(D38,URS確認!E:E,1,FALSE)</f>
        <v>L2072</v>
      </c>
    </row>
    <row r="39" spans="4:5">
      <c r="D39" s="581" t="s">
        <v>849</v>
      </c>
      <c r="E39" s="267" t="str">
        <f>VLOOKUP(D39,URS確認!E:E,1,FALSE)</f>
        <v>L2073</v>
      </c>
    </row>
    <row r="40" spans="4:5">
      <c r="D40" s="581" t="s">
        <v>704</v>
      </c>
      <c r="E40" s="267" t="str">
        <f>VLOOKUP(D40,URS確認!E:E,1,FALSE)</f>
        <v>L2078</v>
      </c>
    </row>
    <row r="41" spans="4:5">
      <c r="D41" s="581" t="s">
        <v>172</v>
      </c>
      <c r="E41" s="267" t="str">
        <f>VLOOKUP(D41,URS確認!E:E,1,FALSE)</f>
        <v>L2101</v>
      </c>
    </row>
    <row r="42" spans="4:5">
      <c r="D42" s="581" t="s">
        <v>178</v>
      </c>
      <c r="E42" s="267" t="str">
        <f>VLOOKUP(D42,URS確認!E:E,1,FALSE)</f>
        <v>L2111</v>
      </c>
    </row>
    <row r="43" spans="4:5">
      <c r="D43" s="581" t="s">
        <v>185</v>
      </c>
      <c r="E43" s="267" t="str">
        <f>VLOOKUP(D43,URS確認!E:E,1,FALSE)</f>
        <v>L2112</v>
      </c>
    </row>
    <row r="44" spans="4:5">
      <c r="D44" s="581" t="s">
        <v>219</v>
      </c>
      <c r="E44" s="267" t="str">
        <f>VLOOKUP(D44,URS確認!E:E,1,FALSE)</f>
        <v>L2118</v>
      </c>
    </row>
    <row r="45" spans="4:5">
      <c r="D45" s="581" t="s">
        <v>225</v>
      </c>
      <c r="E45" s="267" t="str">
        <f>VLOOKUP(D45,URS確認!E:E,1,FALSE)</f>
        <v>L2119</v>
      </c>
    </row>
    <row r="46" spans="4:5">
      <c r="D46" s="581" t="s">
        <v>182</v>
      </c>
      <c r="E46" s="267" t="str">
        <f>VLOOKUP(D46,URS確認!E:E,1,FALSE)</f>
        <v>L2151</v>
      </c>
    </row>
    <row r="47" spans="4:5">
      <c r="D47" s="581" t="s">
        <v>180</v>
      </c>
      <c r="E47" s="267" t="str">
        <f>VLOOKUP(D47,URS確認!E:E,1,FALSE)</f>
        <v>L2153</v>
      </c>
    </row>
    <row r="48" spans="4:5">
      <c r="D48" s="581" t="s">
        <v>191</v>
      </c>
      <c r="E48" s="267" t="str">
        <f>VLOOKUP(D48,URS確認!E:E,1,FALSE)</f>
        <v>L2154</v>
      </c>
    </row>
    <row r="49" spans="4:5">
      <c r="D49" s="581" t="s">
        <v>231</v>
      </c>
      <c r="E49" s="267" t="str">
        <f>VLOOKUP(D49,URS確認!E:E,1,FALSE)</f>
        <v>L2221</v>
      </c>
    </row>
    <row r="50" spans="4:5">
      <c r="D50" s="581" t="s">
        <v>841</v>
      </c>
      <c r="E50" s="267" t="str">
        <f>VLOOKUP(D50,URS確認!E:E,1,FALSE)</f>
        <v>L2222</v>
      </c>
    </row>
    <row r="51" spans="4:5">
      <c r="D51" s="581" t="s">
        <v>201</v>
      </c>
      <c r="E51" s="267" t="str">
        <f>VLOOKUP(D51,URS確認!E:E,1,FALSE)</f>
        <v>L2250</v>
      </c>
    </row>
    <row r="52" spans="4:5">
      <c r="D52" s="581" t="s">
        <v>830</v>
      </c>
      <c r="E52" s="267" t="str">
        <f>VLOOKUP(D52,URS確認!E:E,1,FALSE)</f>
        <v>L2305</v>
      </c>
    </row>
    <row r="53" spans="4:5">
      <c r="D53" s="581" t="s">
        <v>832</v>
      </c>
      <c r="E53" s="267" t="str">
        <f>VLOOKUP(D53,URS確認!E:E,1,FALSE)</f>
        <v>L2306</v>
      </c>
    </row>
    <row r="54" spans="4:5">
      <c r="D54" s="581" t="s">
        <v>236</v>
      </c>
      <c r="E54" s="267" t="str">
        <f>VLOOKUP(D54,URS確認!E:E,1,FALSE)</f>
        <v>L2411</v>
      </c>
    </row>
    <row r="55" spans="4:5">
      <c r="D55" s="581" t="s">
        <v>261</v>
      </c>
      <c r="E55" s="267" t="str">
        <f>VLOOKUP(D55,URS確認!E:E,1,FALSE)</f>
        <v>L2412</v>
      </c>
    </row>
    <row r="56" spans="4:5">
      <c r="D56" s="581" t="s">
        <v>265</v>
      </c>
      <c r="E56" s="267" t="str">
        <f>VLOOKUP(D56,URS確認!E:E,1,FALSE)</f>
        <v>L2413</v>
      </c>
    </row>
    <row r="57" spans="4:5">
      <c r="D57" s="581" t="s">
        <v>270</v>
      </c>
      <c r="E57" s="267" t="str">
        <f>VLOOKUP(D57,URS確認!E:E,1,FALSE)</f>
        <v>L2414</v>
      </c>
    </row>
    <row r="58" spans="4:5">
      <c r="D58" s="581" t="s">
        <v>244</v>
      </c>
      <c r="E58" s="267" t="str">
        <f>VLOOKUP(D58,URS確認!E:E,1,FALSE)</f>
        <v>L2415</v>
      </c>
    </row>
    <row r="59" spans="4:5">
      <c r="D59" s="581" t="s">
        <v>246</v>
      </c>
      <c r="E59" s="267" t="str">
        <f>VLOOKUP(D59,URS確認!E:E,1,FALSE)</f>
        <v>L2416</v>
      </c>
    </row>
    <row r="60" spans="4:5">
      <c r="D60" s="581" t="s">
        <v>259</v>
      </c>
      <c r="E60" s="267" t="str">
        <f>VLOOKUP(D60,URS確認!E:E,1,FALSE)</f>
        <v>L2417</v>
      </c>
    </row>
    <row r="61" spans="4:5">
      <c r="D61" s="581" t="s">
        <v>255</v>
      </c>
      <c r="E61" s="267" t="str">
        <f>VLOOKUP(D61,URS確認!E:E,1,FALSE)</f>
        <v>L2418</v>
      </c>
    </row>
    <row r="62" spans="4:5">
      <c r="D62" s="581" t="s">
        <v>857</v>
      </c>
      <c r="E62" s="267" t="str">
        <f>VLOOKUP(D62,URS確認!E:E,1,FALSE)</f>
        <v>L2480</v>
      </c>
    </row>
    <row r="63" spans="4:5">
      <c r="D63" s="581" t="s">
        <v>312</v>
      </c>
      <c r="E63" s="267" t="str">
        <f>VLOOKUP(D63,URS確認!E:E,1,FALSE)</f>
        <v>L2600</v>
      </c>
    </row>
    <row r="64" spans="4:5">
      <c r="D64" s="581" t="s">
        <v>707</v>
      </c>
      <c r="E64" s="267" t="str">
        <f>VLOOKUP(D64,URS確認!E:E,1,FALSE)</f>
        <v>L2601</v>
      </c>
    </row>
    <row r="65" spans="4:5">
      <c r="D65" s="581" t="s">
        <v>710</v>
      </c>
      <c r="E65" s="267" t="str">
        <f>VLOOKUP(D65,URS確認!E:E,1,FALSE)</f>
        <v>L2602</v>
      </c>
    </row>
    <row r="66" spans="4:5">
      <c r="D66" s="581" t="s">
        <v>701</v>
      </c>
      <c r="E66" s="267" t="str">
        <f>VLOOKUP(D66,URS確認!E:E,1,FALSE)</f>
        <v>L2603</v>
      </c>
    </row>
    <row r="67" spans="4:5">
      <c r="D67" s="581" t="s">
        <v>315</v>
      </c>
      <c r="E67" s="267" t="str">
        <f>VLOOKUP(D67,URS確認!E:E,1,FALSE)</f>
        <v>L2604</v>
      </c>
    </row>
    <row r="68" spans="4:5">
      <c r="D68" s="581" t="s">
        <v>719</v>
      </c>
      <c r="E68" s="267" t="str">
        <f>VLOOKUP(D68,URS確認!E:E,1,FALSE)</f>
        <v>L2605</v>
      </c>
    </row>
    <row r="69" spans="4:5">
      <c r="D69" s="581" t="s">
        <v>722</v>
      </c>
      <c r="E69" s="267" t="str">
        <f>VLOOKUP(D69,URS確認!E:E,1,FALSE)</f>
        <v>L2613</v>
      </c>
    </row>
    <row r="70" spans="4:5">
      <c r="D70" s="581" t="s">
        <v>725</v>
      </c>
      <c r="E70" s="267" t="str">
        <f>VLOOKUP(D70,URS確認!E:E,1,FALSE)</f>
        <v>L2614</v>
      </c>
    </row>
    <row r="71" spans="4:5">
      <c r="D71" s="581" t="s">
        <v>405</v>
      </c>
      <c r="E71" s="267" t="str">
        <f>VLOOKUP(D71,URS確認!E:E,1,FALSE)</f>
        <v>L2670</v>
      </c>
    </row>
    <row r="72" spans="4:5">
      <c r="D72" s="581" t="s">
        <v>274</v>
      </c>
      <c r="E72" s="267" t="str">
        <f>VLOOKUP(D72,URS確認!E:E,1,FALSE)</f>
        <v>L2702</v>
      </c>
    </row>
    <row r="73" spans="4:5">
      <c r="D73" s="581" t="s">
        <v>852</v>
      </c>
      <c r="E73" s="267" t="str">
        <f>VLOOKUP(D73,URS確認!E:E,1,FALSE)</f>
        <v>L2703</v>
      </c>
    </row>
    <row r="74" spans="4:5">
      <c r="D74" s="581" t="s">
        <v>214</v>
      </c>
      <c r="E74" s="267" t="str">
        <f>VLOOKUP(D74,URS確認!E:E,1,FALSE)</f>
        <v>L2801</v>
      </c>
    </row>
    <row r="75" spans="4:5">
      <c r="D75" s="581" t="s">
        <v>203</v>
      </c>
      <c r="E75" s="267" t="str">
        <f>VLOOKUP(D75,URS確認!E:E,1,FALSE)</f>
        <v>L2902</v>
      </c>
    </row>
    <row r="76" spans="4:5">
      <c r="D76" s="581" t="s">
        <v>844</v>
      </c>
      <c r="E76" s="267" t="str">
        <f>VLOOKUP(D76,URS確認!E:E,1,FALSE)</f>
        <v>L2903</v>
      </c>
    </row>
    <row r="77" spans="4:5">
      <c r="D77" s="581" t="s">
        <v>241</v>
      </c>
      <c r="E77" s="267" t="str">
        <f>VLOOKUP(D77,URS確認!E:E,1,FALSE)</f>
        <v>L2911</v>
      </c>
    </row>
    <row r="78" spans="4:5">
      <c r="D78" s="581" t="s">
        <v>263</v>
      </c>
      <c r="E78" s="267" t="str">
        <f>VLOOKUP(D78,URS確認!E:E,1,FALSE)</f>
        <v>L2912</v>
      </c>
    </row>
    <row r="79" spans="4:5">
      <c r="D79" s="581" t="s">
        <v>268</v>
      </c>
      <c r="E79" s="267" t="str">
        <f>VLOOKUP(D79,URS確認!E:E,1,FALSE)</f>
        <v>L2913</v>
      </c>
    </row>
    <row r="80" spans="4:5">
      <c r="D80" s="581" t="s">
        <v>272</v>
      </c>
      <c r="E80" s="267" t="str">
        <f>VLOOKUP(D80,URS確認!E:E,1,FALSE)</f>
        <v>L2914</v>
      </c>
    </row>
    <row r="81" spans="4:5">
      <c r="D81" s="581" t="s">
        <v>248</v>
      </c>
      <c r="E81" s="267" t="str">
        <f>VLOOKUP(D81,URS確認!E:E,1,FALSE)</f>
        <v>L2915</v>
      </c>
    </row>
    <row r="82" spans="4:5">
      <c r="D82" s="581" t="s">
        <v>251</v>
      </c>
      <c r="E82" s="267" t="str">
        <f>VLOOKUP(D82,URS確認!E:E,1,FALSE)</f>
        <v>L2916</v>
      </c>
    </row>
    <row r="83" spans="4:5">
      <c r="D83" s="581" t="s">
        <v>253</v>
      </c>
      <c r="E83" s="267" t="str">
        <f>VLOOKUP(D83,URS確認!E:E,1,FALSE)</f>
        <v>L2918</v>
      </c>
    </row>
    <row r="84" spans="4:5">
      <c r="D84" s="581" t="s">
        <v>221</v>
      </c>
      <c r="E84" s="267" t="str">
        <f>VLOOKUP(D84,URS確認!E:E,1,FALSE)</f>
        <v>L291A</v>
      </c>
    </row>
    <row r="85" spans="4:5">
      <c r="D85" s="581" t="s">
        <v>227</v>
      </c>
      <c r="E85" s="267" t="str">
        <f>VLOOKUP(D85,URS確認!E:E,1,FALSE)</f>
        <v>L291B</v>
      </c>
    </row>
    <row r="86" spans="4:5">
      <c r="D86" s="581" t="s">
        <v>211</v>
      </c>
      <c r="E86" s="267" t="str">
        <f>VLOOKUP(D86,URS確認!E:E,1,FALSE)</f>
        <v>L2921</v>
      </c>
    </row>
    <row r="87" spans="4:5">
      <c r="D87" s="581" t="s">
        <v>713</v>
      </c>
      <c r="E87" s="267" t="str">
        <f>VLOOKUP(D87,URS確認!E:E,1,FALSE)</f>
        <v>L2941</v>
      </c>
    </row>
    <row r="88" spans="4:5">
      <c r="D88" s="581" t="s">
        <v>716</v>
      </c>
      <c r="E88" s="267" t="str">
        <f>VLOOKUP(D88,URS確認!E:E,1,FALSE)</f>
        <v>L2942</v>
      </c>
    </row>
    <row r="89" spans="4:5">
      <c r="D89" s="581" t="s">
        <v>847</v>
      </c>
      <c r="E89" s="267" t="str">
        <f>VLOOKUP(D89,URS確認!E:E,1,FALSE)</f>
        <v>L2980</v>
      </c>
    </row>
    <row r="90" spans="4:5">
      <c r="D90" s="581" t="s">
        <v>307</v>
      </c>
      <c r="E90" s="267" t="str">
        <f>VLOOKUP(D90,URS確認!E:E,1,FALSE)</f>
        <v>L3001</v>
      </c>
    </row>
    <row r="91" spans="4:5">
      <c r="D91" s="581" t="s">
        <v>302</v>
      </c>
      <c r="E91" s="267" t="str">
        <f>VLOOKUP(D91,URS確認!E:E,1,FALSE)</f>
        <v>L3002</v>
      </c>
    </row>
    <row r="92" spans="4:5">
      <c r="D92" s="581" t="s">
        <v>291</v>
      </c>
      <c r="E92" s="267" t="str">
        <f>VLOOKUP(D92,URS確認!E:E,1,FALSE)</f>
        <v>L3003</v>
      </c>
    </row>
    <row r="93" spans="4:5">
      <c r="D93" s="581" t="s">
        <v>678</v>
      </c>
      <c r="E93" s="267" t="str">
        <f>VLOOKUP(D93,URS確認!E:E,1,FALSE)</f>
        <v>L3004</v>
      </c>
    </row>
    <row r="94" spans="4:5">
      <c r="D94" s="581" t="s">
        <v>329</v>
      </c>
      <c r="E94" s="267" t="str">
        <f>VLOOKUP(D94,URS確認!E:E,1,FALSE)</f>
        <v>L3005</v>
      </c>
    </row>
    <row r="95" spans="4:5">
      <c r="D95" s="581" t="s">
        <v>394</v>
      </c>
      <c r="E95" s="267" t="str">
        <f>VLOOKUP(D95,URS確認!E:E,1,FALSE)</f>
        <v>L3007</v>
      </c>
    </row>
    <row r="96" spans="4:5">
      <c r="D96" s="581" t="s">
        <v>397</v>
      </c>
      <c r="E96" s="267" t="str">
        <f>VLOOKUP(D96,URS確認!E:E,1,FALSE)</f>
        <v>L3009</v>
      </c>
    </row>
    <row r="97" spans="4:5">
      <c r="D97" s="581" t="s">
        <v>298</v>
      </c>
      <c r="E97" s="267" t="str">
        <f>VLOOKUP(D97,URS確認!E:E,1,FALSE)</f>
        <v>L3100</v>
      </c>
    </row>
    <row r="98" spans="4:5">
      <c r="D98" s="581" t="s">
        <v>293</v>
      </c>
      <c r="E98" s="267" t="str">
        <f>VLOOKUP(D98,URS確認!E:E,1,FALSE)</f>
        <v>L3110</v>
      </c>
    </row>
    <row r="99" spans="4:5">
      <c r="D99" s="581" t="s">
        <v>295</v>
      </c>
      <c r="E99" s="267" t="str">
        <f>VLOOKUP(D99,URS確認!E:E,1,FALSE)</f>
        <v>L3120</v>
      </c>
    </row>
    <row r="100" spans="4:5">
      <c r="D100" s="581" t="s">
        <v>680</v>
      </c>
      <c r="E100" s="267" t="str">
        <f>VLOOKUP(D100,URS確認!E:E,1,FALSE)</f>
        <v>L3130</v>
      </c>
    </row>
    <row r="101" spans="4:5">
      <c r="D101" s="581" t="s">
        <v>682</v>
      </c>
      <c r="E101" s="267" t="str">
        <f>VLOOKUP(D101,URS確認!E:E,1,FALSE)</f>
        <v>L3200</v>
      </c>
    </row>
    <row r="102" spans="4:5">
      <c r="D102" s="581" t="s">
        <v>371</v>
      </c>
      <c r="E102" s="267" t="str">
        <f>VLOOKUP(D102,URS確認!E:E,1,FALSE)</f>
        <v>L3210</v>
      </c>
    </row>
    <row r="103" spans="4:5">
      <c r="D103" s="581" t="s">
        <v>374</v>
      </c>
      <c r="E103" s="267" t="str">
        <f>VLOOKUP(D103,URS確認!E:E,1,FALSE)</f>
        <v>L3220</v>
      </c>
    </row>
    <row r="104" spans="4:5">
      <c r="D104" s="581" t="s">
        <v>685</v>
      </c>
      <c r="E104" s="267" t="str">
        <f>VLOOKUP(D104,URS確認!E:E,1,FALSE)</f>
        <v>L3230</v>
      </c>
    </row>
    <row r="105" spans="4:5">
      <c r="D105" s="581" t="s">
        <v>2933</v>
      </c>
      <c r="E105" s="267" t="str">
        <f>VLOOKUP(D105,URS確認!E:E,1,FALSE)</f>
        <v>L3240</v>
      </c>
    </row>
    <row r="106" spans="4:5">
      <c r="D106" s="581" t="s">
        <v>691</v>
      </c>
      <c r="E106" s="267" t="str">
        <f>VLOOKUP(D106,URS確認!E:E,1,FALSE)</f>
        <v>L3420</v>
      </c>
    </row>
    <row r="107" spans="4:5">
      <c r="D107" s="581" t="s">
        <v>744</v>
      </c>
      <c r="E107" s="267" t="str">
        <f>VLOOKUP(D107,URS確認!E:E,1,FALSE)</f>
        <v>L3440</v>
      </c>
    </row>
    <row r="108" spans="4:5">
      <c r="D108" s="581" t="s">
        <v>337</v>
      </c>
      <c r="E108" s="267" t="str">
        <f>VLOOKUP(D108,URS確認!E:E,1,FALSE)</f>
        <v>L3701</v>
      </c>
    </row>
    <row r="109" spans="4:5">
      <c r="D109" s="581" t="s">
        <v>334</v>
      </c>
      <c r="E109" s="267" t="str">
        <f>VLOOKUP(D109,URS確認!E:E,1,FALSE)</f>
        <v>L3721</v>
      </c>
    </row>
    <row r="110" spans="4:5">
      <c r="D110" s="581" t="s">
        <v>281</v>
      </c>
      <c r="E110" s="267" t="str">
        <f>VLOOKUP(D110,URS確認!E:E,1,FALSE)</f>
        <v>L3901</v>
      </c>
    </row>
    <row r="111" spans="4:5">
      <c r="D111" s="581" t="s">
        <v>641</v>
      </c>
      <c r="E111" s="267" t="str">
        <f>VLOOKUP(D111,URS確認!E:E,1,FALSE)</f>
        <v>L3911</v>
      </c>
    </row>
    <row r="112" spans="4:5">
      <c r="D112" s="581" t="s">
        <v>326</v>
      </c>
      <c r="E112" s="267" t="str">
        <f>VLOOKUP(D112,URS確認!E:E,1,FALSE)</f>
        <v>L3912</v>
      </c>
    </row>
    <row r="113" spans="4:5">
      <c r="D113" s="581" t="s">
        <v>644</v>
      </c>
      <c r="E113" s="267" t="str">
        <f>VLOOKUP(D113,URS確認!E:E,1,FALSE)</f>
        <v>L3913</v>
      </c>
    </row>
    <row r="114" spans="4:5">
      <c r="D114" s="581" t="s">
        <v>305</v>
      </c>
      <c r="E114" s="267" t="str">
        <f>VLOOKUP(D114,URS確認!E:E,1,FALSE)</f>
        <v>L3916</v>
      </c>
    </row>
    <row r="115" spans="4:5">
      <c r="D115" s="581" t="s">
        <v>2934</v>
      </c>
      <c r="E115" s="267" t="str">
        <f>VLOOKUP(D115,URS確認!E:E,1,FALSE)</f>
        <v>L3917</v>
      </c>
    </row>
    <row r="116" spans="4:5">
      <c r="D116" s="581" t="s">
        <v>659</v>
      </c>
      <c r="E116" s="267" t="str">
        <f>VLOOKUP(D116,URS確認!E:E,1,FALSE)</f>
        <v>L3921</v>
      </c>
    </row>
    <row r="117" spans="4:5">
      <c r="D117" s="581" t="s">
        <v>662</v>
      </c>
      <c r="E117" s="267" t="str">
        <f>VLOOKUP(D117,URS確認!E:E,1,FALSE)</f>
        <v>L3922</v>
      </c>
    </row>
    <row r="118" spans="4:5">
      <c r="D118" s="581" t="s">
        <v>669</v>
      </c>
      <c r="E118" s="267" t="str">
        <f>VLOOKUP(D118,URS確認!E:E,1,FALSE)</f>
        <v>L3924</v>
      </c>
    </row>
    <row r="119" spans="4:5">
      <c r="D119" s="581" t="s">
        <v>672</v>
      </c>
      <c r="E119" s="267" t="str">
        <f>VLOOKUP(D119,URS確認!E:E,1,FALSE)</f>
        <v>L3925</v>
      </c>
    </row>
    <row r="120" spans="4:5">
      <c r="D120" s="581" t="s">
        <v>675</v>
      </c>
      <c r="E120" s="267" t="str">
        <f>VLOOKUP(D120,URS確認!E:E,1,FALSE)</f>
        <v>L3926</v>
      </c>
    </row>
    <row r="121" spans="4:5">
      <c r="D121" s="581" t="s">
        <v>331</v>
      </c>
      <c r="E121" s="267" t="str">
        <f>VLOOKUP(D121,URS確認!E:E,1,FALSE)</f>
        <v>L3932</v>
      </c>
    </row>
    <row r="122" spans="4:5">
      <c r="D122" s="581" t="s">
        <v>399</v>
      </c>
      <c r="E122" s="267" t="str">
        <f>VLOOKUP(D122,URS確認!E:E,1,FALSE)</f>
        <v>L3943</v>
      </c>
    </row>
    <row r="123" spans="4:5">
      <c r="D123" s="581" t="s">
        <v>343</v>
      </c>
      <c r="E123" s="267" t="str">
        <f>VLOOKUP(D123,URS確認!E:E,1,FALSE)</f>
        <v>L4001</v>
      </c>
    </row>
    <row r="124" spans="4:5">
      <c r="D124" s="581" t="s">
        <v>619</v>
      </c>
      <c r="E124" s="267" t="str">
        <f>VLOOKUP(D124,URS確認!E:E,1,FALSE)</f>
        <v>L4002</v>
      </c>
    </row>
    <row r="125" spans="4:5">
      <c r="D125" s="581" t="s">
        <v>812</v>
      </c>
      <c r="E125" s="267" t="str">
        <f>VLOOKUP(D125,URS確認!E:E,1,FALSE)</f>
        <v>L4030</v>
      </c>
    </row>
    <row r="126" spans="4:5">
      <c r="D126" s="581" t="s">
        <v>801</v>
      </c>
      <c r="E126" s="267" t="str">
        <f>VLOOKUP(D126,URS確認!E:E,1,FALSE)</f>
        <v>L4031</v>
      </c>
    </row>
    <row r="127" spans="4:5">
      <c r="D127" s="581" t="s">
        <v>355</v>
      </c>
      <c r="E127" s="267" t="str">
        <f>VLOOKUP(D127,URS確認!E:E,1,FALSE)</f>
        <v>L4040</v>
      </c>
    </row>
    <row r="128" spans="4:5">
      <c r="D128" s="581" t="s">
        <v>367</v>
      </c>
      <c r="E128" s="267" t="str">
        <f>VLOOKUP(D128,URS確認!E:E,1,FALSE)</f>
        <v>L4041</v>
      </c>
    </row>
    <row r="129" spans="4:5">
      <c r="D129" s="581" t="s">
        <v>351</v>
      </c>
      <c r="E129" s="267" t="str">
        <f>VLOOKUP(D129,URS確認!E:E,1,FALSE)</f>
        <v>L4042</v>
      </c>
    </row>
    <row r="130" spans="4:5">
      <c r="D130" s="581" t="s">
        <v>363</v>
      </c>
      <c r="E130" s="267" t="str">
        <f>VLOOKUP(D130,URS確認!E:E,1,FALSE)</f>
        <v>L4043</v>
      </c>
    </row>
    <row r="131" spans="4:5">
      <c r="D131" s="581" t="s">
        <v>412</v>
      </c>
      <c r="E131" s="267" t="str">
        <f>VLOOKUP(D131,URS確認!E:E,1,FALSE)</f>
        <v>L4060</v>
      </c>
    </row>
    <row r="132" spans="4:5">
      <c r="D132" s="581" t="s">
        <v>341</v>
      </c>
      <c r="E132" s="267" t="str">
        <f>VLOOKUP(D132,URS確認!E:E,1,FALSE)</f>
        <v>L4101</v>
      </c>
    </row>
    <row r="133" spans="4:5">
      <c r="D133" s="581" t="s">
        <v>377</v>
      </c>
      <c r="E133" s="267" t="str">
        <f>VLOOKUP(D133,URS確認!E:E,1,FALSE)</f>
        <v>L4102</v>
      </c>
    </row>
    <row r="134" spans="4:5">
      <c r="D134" s="581" t="s">
        <v>380</v>
      </c>
      <c r="E134" s="267" t="str">
        <f>VLOOKUP(D134,URS確認!E:E,1,FALSE)</f>
        <v>L4103</v>
      </c>
    </row>
    <row r="135" spans="4:5">
      <c r="D135" s="581" t="s">
        <v>609</v>
      </c>
      <c r="E135" s="267" t="str">
        <f>VLOOKUP(D135,URS確認!E:E,1,FALSE)</f>
        <v>L4200</v>
      </c>
    </row>
    <row r="136" spans="4:5">
      <c r="D136" s="581" t="s">
        <v>651</v>
      </c>
      <c r="E136" s="267" t="str">
        <f>VLOOKUP(D136,URS確認!E:E,1,FALSE)</f>
        <v>L4201</v>
      </c>
    </row>
    <row r="137" spans="4:5">
      <c r="D137" s="581" t="s">
        <v>632</v>
      </c>
      <c r="E137" s="267" t="str">
        <f>VLOOKUP(D137,URS確認!E:E,1,FALSE)</f>
        <v>L4202</v>
      </c>
    </row>
    <row r="138" spans="4:5">
      <c r="D138" s="581" t="s">
        <v>634</v>
      </c>
      <c r="E138" s="267" t="str">
        <f>VLOOKUP(D138,URS確認!E:E,1,FALSE)</f>
        <v>L4203</v>
      </c>
    </row>
    <row r="139" spans="4:5">
      <c r="D139" s="581" t="s">
        <v>615</v>
      </c>
      <c r="E139" s="267" t="str">
        <f>VLOOKUP(D139,URS確認!E:E,1,FALSE)</f>
        <v>L4204</v>
      </c>
    </row>
    <row r="140" spans="4:5">
      <c r="D140" s="581" t="s">
        <v>617</v>
      </c>
      <c r="E140" s="267" t="str">
        <f>VLOOKUP(D140,URS確認!E:E,1,FALSE)</f>
        <v>L4205</v>
      </c>
    </row>
    <row r="141" spans="4:5">
      <c r="D141" s="581" t="s">
        <v>622</v>
      </c>
      <c r="E141" s="267" t="str">
        <f>VLOOKUP(D141,URS確認!E:E,1,FALSE)</f>
        <v>L420A</v>
      </c>
    </row>
    <row r="142" spans="4:5">
      <c r="D142" s="581" t="s">
        <v>624</v>
      </c>
      <c r="E142" s="267" t="str">
        <f>VLOOKUP(D142,URS確認!E:E,1,FALSE)</f>
        <v>L420B</v>
      </c>
    </row>
    <row r="143" spans="4:5">
      <c r="D143" s="581" t="s">
        <v>647</v>
      </c>
      <c r="E143" s="267" t="str">
        <f>VLOOKUP(D143,URS確認!E:E,1,FALSE)</f>
        <v>L4210</v>
      </c>
    </row>
    <row r="144" spans="4:5">
      <c r="D144" s="581" t="s">
        <v>2926</v>
      </c>
      <c r="E144" s="267" t="str">
        <f>VLOOKUP(D144,URS確認!E:E,1,FALSE)</f>
        <v>L4211</v>
      </c>
    </row>
    <row r="145" spans="4:5">
      <c r="D145" s="581" t="s">
        <v>799</v>
      </c>
      <c r="E145" s="267" t="str">
        <f>VLOOKUP(D145,URS確認!E:E,1,FALSE)</f>
        <v>L4320</v>
      </c>
    </row>
    <row r="146" spans="4:5">
      <c r="D146" s="581" t="s">
        <v>803</v>
      </c>
      <c r="E146" s="267" t="str">
        <f>VLOOKUP(D146,URS確認!E:E,1,FALSE)</f>
        <v>L4321</v>
      </c>
    </row>
    <row r="147" spans="4:5">
      <c r="D147" s="581" t="s">
        <v>797</v>
      </c>
      <c r="E147" s="267" t="str">
        <f>VLOOKUP(D147,URS確認!E:E,1,FALSE)</f>
        <v>L4322</v>
      </c>
    </row>
    <row r="148" spans="4:5">
      <c r="D148" s="581" t="s">
        <v>805</v>
      </c>
      <c r="E148" s="267" t="str">
        <f>VLOOKUP(D148,URS確認!E:E,1,FALSE)</f>
        <v>L4325</v>
      </c>
    </row>
    <row r="149" spans="4:5">
      <c r="D149" s="581" t="s">
        <v>353</v>
      </c>
      <c r="E149" s="267" t="str">
        <f>VLOOKUP(D149,URS確認!E:E,1,FALSE)</f>
        <v>L4410</v>
      </c>
    </row>
    <row r="150" spans="4:5">
      <c r="D150" s="581" t="s">
        <v>365</v>
      </c>
      <c r="E150" s="267" t="str">
        <f>VLOOKUP(D150,URS確認!E:E,1,FALSE)</f>
        <v>L4412</v>
      </c>
    </row>
    <row r="151" spans="4:5">
      <c r="D151" s="581" t="s">
        <v>357</v>
      </c>
      <c r="E151" s="267" t="str">
        <f>VLOOKUP(D151,URS確認!E:E,1,FALSE)</f>
        <v>L4414</v>
      </c>
    </row>
    <row r="152" spans="4:5">
      <c r="D152" s="581" t="s">
        <v>438</v>
      </c>
      <c r="E152" s="267" t="str">
        <f>VLOOKUP(D152,URS確認!E:E,1,FALSE)</f>
        <v>L4450</v>
      </c>
    </row>
    <row r="153" spans="4:5">
      <c r="D153" s="581" t="s">
        <v>444</v>
      </c>
      <c r="E153" s="267" t="str">
        <f>VLOOKUP(D153,URS確認!E:E,1,FALSE)</f>
        <v>L4451</v>
      </c>
    </row>
    <row r="154" spans="4:5">
      <c r="D154" s="581" t="s">
        <v>446</v>
      </c>
      <c r="E154" s="267" t="str">
        <f>VLOOKUP(D154,URS確認!E:E,1,FALSE)</f>
        <v>L4452</v>
      </c>
    </row>
    <row r="155" spans="4:5">
      <c r="D155" s="581" t="s">
        <v>448</v>
      </c>
      <c r="E155" s="267" t="str">
        <f>VLOOKUP(D155,URS確認!E:E,1,FALSE)</f>
        <v>L4453</v>
      </c>
    </row>
    <row r="156" spans="4:5">
      <c r="D156" s="581" t="s">
        <v>636</v>
      </c>
      <c r="E156" s="267" t="str">
        <f>VLOOKUP(D156,URS確認!E:E,1,FALSE)</f>
        <v>L4454</v>
      </c>
    </row>
    <row r="157" spans="4:5">
      <c r="D157" s="581" t="s">
        <v>638</v>
      </c>
      <c r="E157" s="267" t="str">
        <f>VLOOKUP(D157,URS確認!E:E,1,FALSE)</f>
        <v>L4455</v>
      </c>
    </row>
    <row r="158" spans="4:5">
      <c r="D158" s="581" t="s">
        <v>597</v>
      </c>
      <c r="E158" s="267" t="str">
        <f>VLOOKUP(D158,URS確認!E:E,1,FALSE)</f>
        <v>L4500</v>
      </c>
    </row>
    <row r="159" spans="4:5">
      <c r="D159" s="581" t="s">
        <v>601</v>
      </c>
      <c r="E159" s="267" t="str">
        <f>VLOOKUP(D159,URS確認!E:E,1,FALSE)</f>
        <v>L4510</v>
      </c>
    </row>
    <row r="160" spans="4:5">
      <c r="D160" s="581" t="s">
        <v>607</v>
      </c>
      <c r="E160" s="267" t="str">
        <f>VLOOKUP(D160,URS確認!E:E,1,FALSE)</f>
        <v>L4511</v>
      </c>
    </row>
    <row r="161" spans="4:5">
      <c r="D161" s="581" t="s">
        <v>605</v>
      </c>
      <c r="E161" s="267" t="str">
        <f>VLOOKUP(D161,URS確認!E:E,1,FALSE)</f>
        <v>L4512</v>
      </c>
    </row>
    <row r="162" spans="4:5">
      <c r="D162" s="581" t="s">
        <v>612</v>
      </c>
      <c r="E162" s="267" t="str">
        <f>VLOOKUP(D162,URS確認!E:E,1,FALSE)</f>
        <v>L4520</v>
      </c>
    </row>
    <row r="163" spans="4:5">
      <c r="D163" s="581" t="s">
        <v>416</v>
      </c>
      <c r="E163" s="267" t="str">
        <f>VLOOKUP(D163,URS確認!E:E,1,FALSE)</f>
        <v>L4600</v>
      </c>
    </row>
    <row r="164" spans="4:5">
      <c r="D164" s="581" t="s">
        <v>418</v>
      </c>
      <c r="E164" s="267" t="str">
        <f>VLOOKUP(D164,URS確認!E:E,1,FALSE)</f>
        <v>L4601</v>
      </c>
    </row>
    <row r="165" spans="4:5">
      <c r="D165" s="581" t="s">
        <v>422</v>
      </c>
      <c r="E165" s="267" t="str">
        <f>VLOOKUP(D165,URS確認!E:E,1,FALSE)</f>
        <v>L4602</v>
      </c>
    </row>
    <row r="166" spans="4:5">
      <c r="D166" s="581" t="s">
        <v>424</v>
      </c>
      <c r="E166" s="267" t="str">
        <f>VLOOKUP(D166,URS確認!E:E,1,FALSE)</f>
        <v>L4603</v>
      </c>
    </row>
    <row r="167" spans="4:5">
      <c r="D167" s="581" t="s">
        <v>729</v>
      </c>
      <c r="E167" s="267" t="str">
        <f>VLOOKUP(D167,URS確認!E:E,1,FALSE)</f>
        <v>L4604</v>
      </c>
    </row>
    <row r="168" spans="4:5">
      <c r="D168" s="581" t="s">
        <v>731</v>
      </c>
      <c r="E168" s="267" t="str">
        <f>VLOOKUP(D168,URS確認!E:E,1,FALSE)</f>
        <v>L4605</v>
      </c>
    </row>
    <row r="169" spans="4:5">
      <c r="D169" s="581" t="s">
        <v>733</v>
      </c>
      <c r="E169" s="267" t="str">
        <f>VLOOKUP(D169,URS確認!E:E,1,FALSE)</f>
        <v>L4606</v>
      </c>
    </row>
    <row r="170" spans="4:5">
      <c r="D170" s="581" t="s">
        <v>735</v>
      </c>
      <c r="E170" s="267" t="str">
        <f>VLOOKUP(D170,URS確認!E:E,1,FALSE)</f>
        <v>L4607</v>
      </c>
    </row>
    <row r="171" spans="4:5">
      <c r="D171" s="581" t="s">
        <v>414</v>
      </c>
      <c r="E171" s="267" t="str">
        <f>VLOOKUP(D171,URS確認!E:E,1,FALSE)</f>
        <v>L4610</v>
      </c>
    </row>
    <row r="172" spans="4:5">
      <c r="D172" s="581" t="s">
        <v>420</v>
      </c>
      <c r="E172" s="267" t="str">
        <f>VLOOKUP(D172,URS確認!E:E,1,FALSE)</f>
        <v>L4611</v>
      </c>
    </row>
    <row r="173" spans="4:5">
      <c r="D173" s="581" t="s">
        <v>392</v>
      </c>
      <c r="E173" s="267" t="str">
        <f>VLOOKUP(D173,URS確認!E:E,1,FALSE)</f>
        <v>L4701</v>
      </c>
    </row>
    <row r="174" spans="4:5">
      <c r="D174" s="581" t="s">
        <v>655</v>
      </c>
      <c r="E174" s="267" t="str">
        <f>VLOOKUP(D174,URS確認!E:E,1,FALSE)</f>
        <v>L4702</v>
      </c>
    </row>
    <row r="175" spans="4:5">
      <c r="D175" s="581" t="s">
        <v>657</v>
      </c>
      <c r="E175" s="267" t="str">
        <f>VLOOKUP(D175,URS確認!E:E,1,FALSE)</f>
        <v>L4703</v>
      </c>
    </row>
    <row r="176" spans="4:5">
      <c r="D176" s="581" t="s">
        <v>810</v>
      </c>
      <c r="E176" s="267" t="str">
        <f>VLOOKUP(D176,URS確認!E:E,1,FALSE)</f>
        <v>L4721</v>
      </c>
    </row>
    <row r="177" spans="4:5">
      <c r="D177" s="581" t="s">
        <v>345</v>
      </c>
      <c r="E177" s="267" t="str">
        <f>VLOOKUP(D177,URS確認!E:E,1,FALSE)</f>
        <v>L4901</v>
      </c>
    </row>
    <row r="178" spans="4:5">
      <c r="D178" s="581" t="s">
        <v>626</v>
      </c>
      <c r="E178" s="267" t="str">
        <f>VLOOKUP(D178,URS確認!E:E,1,FALSE)</f>
        <v>L4920</v>
      </c>
    </row>
    <row r="179" spans="4:5">
      <c r="D179" s="581" t="s">
        <v>649</v>
      </c>
      <c r="E179" s="267" t="str">
        <f>VLOOKUP(D179,URS確認!E:E,1,FALSE)</f>
        <v>L4921</v>
      </c>
    </row>
    <row r="180" spans="4:5">
      <c r="D180" s="581" t="s">
        <v>383</v>
      </c>
      <c r="E180" s="267" t="str">
        <f>VLOOKUP(D180,URS確認!E:E,1,FALSE)</f>
        <v>L4922</v>
      </c>
    </row>
    <row r="181" spans="4:5">
      <c r="D181" s="581" t="s">
        <v>385</v>
      </c>
      <c r="E181" s="267" t="str">
        <f>VLOOKUP(D181,URS確認!E:E,1,FALSE)</f>
        <v>L4923</v>
      </c>
    </row>
    <row r="182" spans="4:5">
      <c r="D182" s="581" t="s">
        <v>628</v>
      </c>
      <c r="E182" s="267" t="str">
        <f>VLOOKUP(D182,URS確認!E:E,1,FALSE)</f>
        <v>L4925</v>
      </c>
    </row>
    <row r="183" spans="4:5">
      <c r="D183" s="581" t="s">
        <v>653</v>
      </c>
      <c r="E183" s="267" t="str">
        <f>VLOOKUP(D183,URS確認!E:E,1,FALSE)</f>
        <v>L492A</v>
      </c>
    </row>
    <row r="184" spans="4:5">
      <c r="D184" s="581" t="s">
        <v>630</v>
      </c>
      <c r="E184" s="267" t="str">
        <f>VLOOKUP(D184,URS確認!E:E,1,FALSE)</f>
        <v>L4930</v>
      </c>
    </row>
    <row r="185" spans="4:5">
      <c r="D185" s="581" t="s">
        <v>808</v>
      </c>
      <c r="E185" s="267" t="str">
        <f>VLOOKUP(D185,URS確認!E:E,1,FALSE)</f>
        <v>L4931</v>
      </c>
    </row>
    <row r="186" spans="4:5">
      <c r="D186" s="581" t="s">
        <v>359</v>
      </c>
      <c r="E186" s="267" t="str">
        <f>VLOOKUP(D186,URS確認!E:E,1,FALSE)</f>
        <v>L4940</v>
      </c>
    </row>
    <row r="187" spans="4:5">
      <c r="D187" s="581" t="s">
        <v>361</v>
      </c>
      <c r="E187" s="267" t="str">
        <f>VLOOKUP(D187,URS確認!E:E,1,FALSE)</f>
        <v>L4941</v>
      </c>
    </row>
    <row r="188" spans="4:5">
      <c r="D188" s="581" t="s">
        <v>369</v>
      </c>
      <c r="E188" s="267" t="str">
        <f>VLOOKUP(D188,URS確認!E:E,1,FALSE)</f>
        <v>L4942</v>
      </c>
    </row>
    <row r="189" spans="4:5">
      <c r="D189" s="581" t="s">
        <v>441</v>
      </c>
      <c r="E189" s="267" t="str">
        <f>VLOOKUP(D189,URS確認!E:E,1,FALSE)</f>
        <v>L4943</v>
      </c>
    </row>
    <row r="190" spans="4:5">
      <c r="D190" s="581" t="s">
        <v>599</v>
      </c>
      <c r="E190" s="267" t="str">
        <f>VLOOKUP(D190,URS確認!E:E,1,FALSE)</f>
        <v>L4950</v>
      </c>
    </row>
    <row r="191" spans="4:5">
      <c r="D191" s="581" t="s">
        <v>603</v>
      </c>
      <c r="E191" s="267" t="str">
        <f>VLOOKUP(D191,URS確認!E:E,1,FALSE)</f>
        <v>L4951</v>
      </c>
    </row>
    <row r="192" spans="4:5">
      <c r="D192" s="581" t="s">
        <v>429</v>
      </c>
      <c r="E192" s="267" t="str">
        <f>VLOOKUP(D192,URS確認!E:E,1,FALSE)</f>
        <v>L4960</v>
      </c>
    </row>
    <row r="193" spans="4:5">
      <c r="D193" s="581" t="s">
        <v>431</v>
      </c>
      <c r="E193" s="267" t="str">
        <f>VLOOKUP(D193,URS確認!E:E,1,FALSE)</f>
        <v>L4961</v>
      </c>
    </row>
    <row r="194" spans="4:5">
      <c r="D194" s="581" t="s">
        <v>426</v>
      </c>
      <c r="E194" s="267" t="str">
        <f>VLOOKUP(D194,URS確認!E:E,1,FALSE)</f>
        <v>L4962</v>
      </c>
    </row>
    <row r="195" spans="4:5">
      <c r="D195" s="581" t="s">
        <v>433</v>
      </c>
      <c r="E195" s="267" t="str">
        <f>VLOOKUP(D195,URS確認!E:E,1,FALSE)</f>
        <v>L4964</v>
      </c>
    </row>
    <row r="196" spans="4:5">
      <c r="D196" s="581" t="s">
        <v>435</v>
      </c>
      <c r="E196" s="267" t="str">
        <f>VLOOKUP(D196,URS確認!E:E,1,FALSE)</f>
        <v>L4965</v>
      </c>
    </row>
    <row r="197" spans="4:5">
      <c r="D197" s="581" t="s">
        <v>737</v>
      </c>
      <c r="E197" s="267" t="str">
        <f>VLOOKUP(D197,URS確認!E:E,1,FALSE)</f>
        <v>L4966</v>
      </c>
    </row>
    <row r="198" spans="4:5">
      <c r="D198" s="581" t="s">
        <v>991</v>
      </c>
      <c r="E198" s="267" t="str">
        <f>VLOOKUP(D198,URS確認!E:E,1,FALSE)</f>
        <v>L5021</v>
      </c>
    </row>
    <row r="199" spans="4:5">
      <c r="D199" s="581" t="s">
        <v>1003</v>
      </c>
      <c r="E199" s="267" t="str">
        <f>VLOOKUP(D199,URS確認!E:E,1,FALSE)</f>
        <v>L5022</v>
      </c>
    </row>
    <row r="200" spans="4:5">
      <c r="D200" s="581" t="s">
        <v>995</v>
      </c>
      <c r="E200" s="267" t="str">
        <f>VLOOKUP(D200,URS確認!E:E,1,FALSE)</f>
        <v>L5023</v>
      </c>
    </row>
    <row r="201" spans="4:5">
      <c r="D201" s="581" t="s">
        <v>999</v>
      </c>
      <c r="E201" s="267" t="str">
        <f>VLOOKUP(D201,URS確認!E:E,1,FALSE)</f>
        <v>L5024</v>
      </c>
    </row>
    <row r="202" spans="4:5">
      <c r="D202" s="581" t="s">
        <v>1044</v>
      </c>
      <c r="E202" s="267" t="str">
        <f>VLOOKUP(D202,URS確認!E:E,1,FALSE)</f>
        <v>L5052</v>
      </c>
    </row>
    <row r="203" spans="4:5">
      <c r="D203" s="581" t="s">
        <v>945</v>
      </c>
      <c r="E203" s="267" t="str">
        <f>VLOOKUP(D203,URS確認!E:E,1,FALSE)</f>
        <v>L5101</v>
      </c>
    </row>
    <row r="204" spans="4:5">
      <c r="D204" s="581" t="s">
        <v>952</v>
      </c>
      <c r="E204" s="267" t="str">
        <f>VLOOKUP(D204,URS確認!E:E,1,FALSE)</f>
        <v>L5102</v>
      </c>
    </row>
    <row r="205" spans="4:5">
      <c r="D205" s="581" t="s">
        <v>971</v>
      </c>
      <c r="E205" s="267" t="str">
        <f>VLOOKUP(D205,URS確認!E:E,1,FALSE)</f>
        <v>L5116</v>
      </c>
    </row>
    <row r="206" spans="4:5">
      <c r="D206" s="581" t="s">
        <v>993</v>
      </c>
      <c r="E206" s="267" t="str">
        <f>VLOOKUP(D206,URS確認!E:E,1,FALSE)</f>
        <v>L5401</v>
      </c>
    </row>
    <row r="207" spans="4:5">
      <c r="D207" s="581" t="s">
        <v>989</v>
      </c>
      <c r="E207" s="267" t="str">
        <f>VLOOKUP(D207,URS確認!E:E,1,FALSE)</f>
        <v>L5402</v>
      </c>
    </row>
    <row r="208" spans="4:5">
      <c r="D208" s="581" t="s">
        <v>1001</v>
      </c>
      <c r="E208" s="267" t="str">
        <f>VLOOKUP(D208,URS確認!E:E,1,FALSE)</f>
        <v>L5405</v>
      </c>
    </row>
    <row r="209" spans="4:5">
      <c r="D209" s="581" t="s">
        <v>997</v>
      </c>
      <c r="E209" s="267" t="str">
        <f>VLOOKUP(D209,URS確認!E:E,1,FALSE)</f>
        <v>L5406</v>
      </c>
    </row>
    <row r="210" spans="4:5">
      <c r="D210" s="581" t="s">
        <v>1007</v>
      </c>
      <c r="E210" s="267" t="str">
        <f>VLOOKUP(D210,URS確認!E:E,1,FALSE)</f>
        <v>L5407</v>
      </c>
    </row>
    <row r="211" spans="4:5">
      <c r="D211" s="581" t="s">
        <v>1046</v>
      </c>
      <c r="E211" s="267" t="str">
        <f>VLOOKUP(D211,URS確認!E:E,1,FALSE)</f>
        <v>L5502</v>
      </c>
    </row>
    <row r="212" spans="4:5">
      <c r="D212" s="581" t="s">
        <v>941</v>
      </c>
      <c r="E212" s="267" t="str">
        <f>VLOOKUP(D212,URS確認!E:E,1,FALSE)</f>
        <v>L5901</v>
      </c>
    </row>
    <row r="213" spans="4:5">
      <c r="D213" s="581" t="s">
        <v>948</v>
      </c>
      <c r="E213" s="267" t="str">
        <f>VLOOKUP(D213,URS確認!E:E,1,FALSE)</f>
        <v>L5902</v>
      </c>
    </row>
    <row r="214" spans="4:5">
      <c r="D214" s="581" t="s">
        <v>969</v>
      </c>
      <c r="E214" s="267" t="str">
        <f>VLOOKUP(D214,URS確認!E:E,1,FALSE)</f>
        <v>L5906</v>
      </c>
    </row>
    <row r="215" spans="4:5">
      <c r="D215" s="581" t="s">
        <v>1070</v>
      </c>
      <c r="E215" s="267" t="str">
        <f>VLOOKUP(D215,URS確認!E:E,1,FALSE)</f>
        <v>L5910</v>
      </c>
    </row>
    <row r="216" spans="4:5">
      <c r="D216" s="581" t="s">
        <v>1072</v>
      </c>
      <c r="E216" s="267" t="str">
        <f>VLOOKUP(D216,URS確認!E:E,1,FALSE)</f>
        <v>L5912</v>
      </c>
    </row>
    <row r="217" spans="4:5">
      <c r="D217" s="581" t="s">
        <v>1005</v>
      </c>
      <c r="E217" s="267" t="str">
        <f>VLOOKUP(D217,URS確認!E:E,1,FALSE)</f>
        <v>L5914</v>
      </c>
    </row>
    <row r="218" spans="4:5">
      <c r="D218" s="581" t="s">
        <v>347</v>
      </c>
      <c r="E218" s="267" t="str">
        <f>VLOOKUP(D218,URS確認!E:E,1,FALSE)</f>
        <v>L6001</v>
      </c>
    </row>
    <row r="219" spans="4:5">
      <c r="D219" s="581" t="s">
        <v>321</v>
      </c>
      <c r="E219" s="267" t="str">
        <f>VLOOKUP(D219,URS確認!E:E,1,FALSE)</f>
        <v>L6022</v>
      </c>
    </row>
    <row r="220" spans="4:5">
      <c r="D220" s="581" t="s">
        <v>2917</v>
      </c>
      <c r="E220" s="267" t="str">
        <f>VLOOKUP(D220,URS確認!E:E,1,FALSE)</f>
        <v>L6023</v>
      </c>
    </row>
    <row r="221" spans="4:5">
      <c r="D221" s="581" t="s">
        <v>514</v>
      </c>
      <c r="E221" s="267" t="str">
        <f>VLOOKUP(D221,URS確認!E:E,1,FALSE)</f>
        <v>L6030</v>
      </c>
    </row>
    <row r="222" spans="4:5">
      <c r="D222" s="581" t="s">
        <v>814</v>
      </c>
      <c r="E222" s="267" t="str">
        <f>VLOOKUP(D222,URS確認!E:E,1,FALSE)</f>
        <v>L6031</v>
      </c>
    </row>
    <row r="223" spans="4:5">
      <c r="D223" s="581" t="s">
        <v>816</v>
      </c>
      <c r="E223" s="267" t="str">
        <f>VLOOKUP(D223,URS確認!E:E,1,FALSE)</f>
        <v>L6032</v>
      </c>
    </row>
    <row r="224" spans="4:5">
      <c r="D224" s="581" t="s">
        <v>1093</v>
      </c>
      <c r="E224" s="267" t="str">
        <f>VLOOKUP(D224,URS確認!E:E,1,FALSE)</f>
        <v>L6041</v>
      </c>
    </row>
    <row r="225" spans="4:5">
      <c r="D225" s="581" t="s">
        <v>1074</v>
      </c>
      <c r="E225" s="267" t="str">
        <f>VLOOKUP(D225,URS確認!E:E,1,FALSE)</f>
        <v>L6042</v>
      </c>
    </row>
    <row r="226" spans="4:5">
      <c r="D226" s="581" t="s">
        <v>1082</v>
      </c>
      <c r="E226" s="267" t="str">
        <f>VLOOKUP(D226,URS確認!E:E,1,FALSE)</f>
        <v>L6043</v>
      </c>
    </row>
    <row r="227" spans="4:5">
      <c r="D227" s="581" t="s">
        <v>1099</v>
      </c>
      <c r="E227" s="267" t="str">
        <f>VLOOKUP(D227,URS確認!E:E,1,FALSE)</f>
        <v>L6044</v>
      </c>
    </row>
    <row r="228" spans="4:5">
      <c r="D228" s="581" t="s">
        <v>592</v>
      </c>
      <c r="E228" s="267" t="str">
        <f>VLOOKUP(D228,URS確認!E:E,1,FALSE)</f>
        <v>L6052</v>
      </c>
    </row>
    <row r="229" spans="4:5">
      <c r="D229" s="581" t="s">
        <v>522</v>
      </c>
      <c r="E229" s="267" t="str">
        <f>VLOOKUP(D229,URS確認!E:E,1,FALSE)</f>
        <v>L6061</v>
      </c>
    </row>
    <row r="230" spans="4:5">
      <c r="D230" s="581" t="s">
        <v>555</v>
      </c>
      <c r="E230" s="267" t="str">
        <f>VLOOKUP(D230,URS確認!E:E,1,FALSE)</f>
        <v>L6062</v>
      </c>
    </row>
    <row r="231" spans="4:5">
      <c r="D231" s="581" t="s">
        <v>537</v>
      </c>
      <c r="E231" s="267" t="str">
        <f>VLOOKUP(D231,URS確認!E:E,1,FALSE)</f>
        <v>L6063</v>
      </c>
    </row>
    <row r="232" spans="4:5">
      <c r="D232" s="581" t="s">
        <v>518</v>
      </c>
      <c r="E232" s="267" t="str">
        <f>VLOOKUP(D232,URS確認!E:E,1,FALSE)</f>
        <v>L6064</v>
      </c>
    </row>
    <row r="233" spans="4:5">
      <c r="D233" s="581" t="s">
        <v>564</v>
      </c>
      <c r="E233" s="267" t="str">
        <f>VLOOKUP(D233,URS確認!E:E,1,FALSE)</f>
        <v>L6065</v>
      </c>
    </row>
    <row r="234" spans="4:5">
      <c r="D234" s="581" t="s">
        <v>569</v>
      </c>
      <c r="E234" s="267" t="str">
        <f>VLOOKUP(D234,URS確認!E:E,1,FALSE)</f>
        <v>L6066</v>
      </c>
    </row>
    <row r="235" spans="4:5">
      <c r="D235" s="581" t="s">
        <v>544</v>
      </c>
      <c r="E235" s="267" t="str">
        <f>VLOOKUP(D235,URS確認!E:E,1,FALSE)</f>
        <v>L6067</v>
      </c>
    </row>
    <row r="236" spans="4:5">
      <c r="D236" s="581" t="s">
        <v>1078</v>
      </c>
      <c r="E236" s="267" t="str">
        <f>VLOOKUP(D236,URS確認!E:E,1,FALSE)</f>
        <v>L6068</v>
      </c>
    </row>
    <row r="237" spans="4:5">
      <c r="D237" s="581" t="s">
        <v>2927</v>
      </c>
      <c r="E237" s="267" t="str">
        <f>VLOOKUP(D237,URS確認!E:E,1,FALSE)</f>
        <v>L6069</v>
      </c>
    </row>
    <row r="238" spans="4:5">
      <c r="D238" s="581" t="s">
        <v>206</v>
      </c>
      <c r="E238" s="267" t="str">
        <f>VLOOKUP(D238,URS確認!E:E,1,FALSE)</f>
        <v>L6070</v>
      </c>
    </row>
    <row r="239" spans="4:5">
      <c r="D239" s="581" t="s">
        <v>575</v>
      </c>
      <c r="E239" s="267" t="str">
        <f>VLOOKUP(D239,URS確認!E:E,1,FALSE)</f>
        <v>L6071</v>
      </c>
    </row>
    <row r="240" spans="4:5">
      <c r="D240" s="581" t="s">
        <v>1088</v>
      </c>
      <c r="E240" s="267" t="str">
        <f>VLOOKUP(D240,URS確認!E:E,1,FALSE)</f>
        <v>L6072</v>
      </c>
    </row>
    <row r="241" spans="4:5">
      <c r="D241" s="581" t="s">
        <v>580</v>
      </c>
      <c r="E241" s="267" t="str">
        <f>VLOOKUP(D241,URS確認!E:E,1,FALSE)</f>
        <v>L6073</v>
      </c>
    </row>
    <row r="242" spans="4:5">
      <c r="D242" s="581" t="s">
        <v>560</v>
      </c>
      <c r="E242" s="267" t="str">
        <f>VLOOKUP(D242,URS確認!E:E,1,FALSE)</f>
        <v>L6074</v>
      </c>
    </row>
    <row r="243" spans="4:5">
      <c r="D243" s="581" t="s">
        <v>550</v>
      </c>
      <c r="E243" s="267" t="str">
        <f>VLOOKUP(D243,URS確認!E:E,1,FALSE)</f>
        <v>L6075</v>
      </c>
    </row>
    <row r="244" spans="4:5">
      <c r="D244" s="581" t="s">
        <v>528</v>
      </c>
      <c r="E244" s="267" t="str">
        <f>VLOOKUP(D244,URS確認!E:E,1,FALSE)</f>
        <v>L6077</v>
      </c>
    </row>
    <row r="245" spans="4:5">
      <c r="D245" s="581" t="s">
        <v>533</v>
      </c>
      <c r="E245" s="267" t="str">
        <f>VLOOKUP(D245,URS確認!E:E,1,FALSE)</f>
        <v>L6078</v>
      </c>
    </row>
    <row r="246" spans="4:5">
      <c r="D246" s="581" t="s">
        <v>586</v>
      </c>
      <c r="E246" s="267" t="str">
        <f>VLOOKUP(D246,URS確認!E:E,1,FALSE)</f>
        <v>L6079</v>
      </c>
    </row>
    <row r="247" spans="4:5">
      <c r="D247" s="581" t="s">
        <v>1017</v>
      </c>
      <c r="E247" s="267" t="str">
        <f>VLOOKUP(D247,URS確認!E:E,1,FALSE)</f>
        <v>L6081</v>
      </c>
    </row>
    <row r="248" spans="4:5">
      <c r="D248" s="581" t="s">
        <v>981</v>
      </c>
      <c r="E248" s="267" t="str">
        <f>VLOOKUP(D248,URS確認!E:E,1,FALSE)</f>
        <v>L6082</v>
      </c>
    </row>
    <row r="249" spans="4:5">
      <c r="D249" s="581" t="s">
        <v>1009</v>
      </c>
      <c r="E249" s="267" t="str">
        <f>VLOOKUP(D249,URS確認!E:E,1,FALSE)</f>
        <v>L6084</v>
      </c>
    </row>
    <row r="250" spans="4:5">
      <c r="D250" s="581" t="s">
        <v>505</v>
      </c>
      <c r="E250" s="267" t="str">
        <f>VLOOKUP(D250,URS確認!E:E,1,FALSE)</f>
        <v>L6085</v>
      </c>
    </row>
    <row r="251" spans="4:5">
      <c r="D251" s="581" t="s">
        <v>512</v>
      </c>
      <c r="E251" s="267" t="str">
        <f>VLOOKUP(D251,URS確認!E:E,1,FALSE)</f>
        <v>L6086</v>
      </c>
    </row>
    <row r="252" spans="4:5">
      <c r="D252" s="581" t="s">
        <v>1021</v>
      </c>
      <c r="E252" s="267" t="str">
        <f>VLOOKUP(D252,URS確認!E:E,1,FALSE)</f>
        <v>L6087</v>
      </c>
    </row>
    <row r="253" spans="4:5">
      <c r="D253" s="581" t="s">
        <v>2919</v>
      </c>
      <c r="E253" s="267" t="str">
        <f>VLOOKUP(D253,URS確認!E:E,1,FALSE)</f>
        <v>L6088</v>
      </c>
    </row>
    <row r="254" spans="4:5">
      <c r="D254" s="581" t="s">
        <v>387</v>
      </c>
      <c r="E254" s="267" t="str">
        <f>VLOOKUP(D254,URS確認!E:E,1,FALSE)</f>
        <v>L6101</v>
      </c>
    </row>
    <row r="255" spans="4:5">
      <c r="D255" s="581" t="s">
        <v>1086</v>
      </c>
      <c r="E255" s="267" t="str">
        <f>VLOOKUP(D255,URS確認!E:E,1,FALSE)</f>
        <v>L6103</v>
      </c>
    </row>
    <row r="256" spans="4:5">
      <c r="D256" s="581" t="s">
        <v>1097</v>
      </c>
      <c r="E256" s="267" t="str">
        <f>VLOOKUP(D256,URS確認!E:E,1,FALSE)</f>
        <v>L6104</v>
      </c>
    </row>
    <row r="257" spans="3:5">
      <c r="C257" s="581" t="s">
        <v>2935</v>
      </c>
      <c r="E257" s="267" t="e">
        <f>VLOOKUP(D257,URS確認!E:E,1,FALSE)</f>
        <v>#N/A</v>
      </c>
    </row>
    <row r="258" spans="3:5">
      <c r="C258" s="581" t="s">
        <v>2936</v>
      </c>
      <c r="E258" s="267" t="e">
        <f>VLOOKUP(D258,URS確認!E:E,1,FALSE)</f>
        <v>#N/A</v>
      </c>
    </row>
    <row r="259" spans="3:5">
      <c r="D259" s="581" t="s">
        <v>752</v>
      </c>
      <c r="E259" s="267" t="str">
        <f>VLOOKUP(D259,URS確認!E:E,1,FALSE)</f>
        <v>L6201</v>
      </c>
    </row>
    <row r="260" spans="3:5">
      <c r="D260" s="581" t="s">
        <v>324</v>
      </c>
      <c r="E260" s="267" t="str">
        <f>VLOOKUP(D260,URS確認!E:E,1,FALSE)</f>
        <v>L6202</v>
      </c>
    </row>
    <row r="261" spans="3:5">
      <c r="D261" s="581" t="s">
        <v>2918</v>
      </c>
      <c r="E261" s="267" t="str">
        <f>VLOOKUP(D261,URS確認!E:E,1,FALSE)</f>
        <v>L6203</v>
      </c>
    </row>
    <row r="262" spans="3:5">
      <c r="D262" s="581" t="s">
        <v>818</v>
      </c>
      <c r="E262" s="267" t="str">
        <f>VLOOKUP(D262,URS確認!E:E,1,FALSE)</f>
        <v>L6301</v>
      </c>
    </row>
    <row r="263" spans="3:5">
      <c r="D263" s="581" t="s">
        <v>820</v>
      </c>
      <c r="E263" s="267" t="str">
        <f>VLOOKUP(D263,URS確認!E:E,1,FALSE)</f>
        <v>L6302</v>
      </c>
    </row>
    <row r="264" spans="3:5">
      <c r="D264" s="581" t="s">
        <v>516</v>
      </c>
      <c r="E264" s="267" t="str">
        <f>VLOOKUP(D264,URS確認!E:E,1,FALSE)</f>
        <v>L6310</v>
      </c>
    </row>
    <row r="265" spans="3:5">
      <c r="D265" s="581" t="s">
        <v>1095</v>
      </c>
      <c r="E265" s="267" t="str">
        <f>VLOOKUP(D265,URS確認!E:E,1,FALSE)</f>
        <v>L6401</v>
      </c>
    </row>
    <row r="266" spans="3:5">
      <c r="D266" s="581" t="s">
        <v>1076</v>
      </c>
      <c r="E266" s="267" t="str">
        <f>VLOOKUP(D266,URS確認!E:E,1,FALSE)</f>
        <v>L6402</v>
      </c>
    </row>
    <row r="267" spans="3:5">
      <c r="D267" s="581" t="s">
        <v>1084</v>
      </c>
      <c r="E267" s="267" t="str">
        <f>VLOOKUP(D267,URS確認!E:E,1,FALSE)</f>
        <v>L6403</v>
      </c>
    </row>
    <row r="268" spans="3:5">
      <c r="D268" s="581" t="s">
        <v>1025</v>
      </c>
      <c r="E268" s="267" t="str">
        <f>VLOOKUP(D268,URS確認!E:E,1,FALSE)</f>
        <v>L6501</v>
      </c>
    </row>
    <row r="269" spans="3:5">
      <c r="D269" s="581" t="s">
        <v>594</v>
      </c>
      <c r="E269" s="267" t="str">
        <f>VLOOKUP(D269,URS確認!E:E,1,FALSE)</f>
        <v>L6502</v>
      </c>
    </row>
    <row r="270" spans="3:5">
      <c r="D270" s="581" t="s">
        <v>1027</v>
      </c>
      <c r="E270" s="267" t="str">
        <f>VLOOKUP(D270,URS確認!E:E,1,FALSE)</f>
        <v>L650A</v>
      </c>
    </row>
    <row r="271" spans="3:5">
      <c r="D271" s="581" t="s">
        <v>1030</v>
      </c>
      <c r="E271" s="267" t="str">
        <f>VLOOKUP(D271,URS確認!E:E,1,FALSE)</f>
        <v>L650B</v>
      </c>
    </row>
    <row r="272" spans="3:5">
      <c r="D272" s="581" t="s">
        <v>1033</v>
      </c>
      <c r="E272" s="267" t="str">
        <f>VLOOKUP(D272,URS確認!E:E,1,FALSE)</f>
        <v>L650C</v>
      </c>
    </row>
    <row r="273" spans="4:5">
      <c r="D273" s="581" t="s">
        <v>1035</v>
      </c>
      <c r="E273" s="267" t="str">
        <f>VLOOKUP(D273,URS確認!E:E,1,FALSE)</f>
        <v>L650D</v>
      </c>
    </row>
    <row r="274" spans="4:5">
      <c r="D274" s="581" t="s">
        <v>526</v>
      </c>
      <c r="E274" s="267" t="str">
        <f>VLOOKUP(D274,URS確認!E:E,1,FALSE)</f>
        <v>L6601</v>
      </c>
    </row>
    <row r="275" spans="4:5">
      <c r="D275" s="581" t="s">
        <v>559</v>
      </c>
      <c r="E275" s="267" t="str">
        <f>VLOOKUP(D275,URS確認!E:E,1,FALSE)</f>
        <v>L6602</v>
      </c>
    </row>
    <row r="276" spans="4:5">
      <c r="D276" s="581" t="s">
        <v>542</v>
      </c>
      <c r="E276" s="267" t="str">
        <f>VLOOKUP(D276,URS確認!E:E,1,FALSE)</f>
        <v>L6603</v>
      </c>
    </row>
    <row r="277" spans="4:5">
      <c r="D277" s="581" t="s">
        <v>520</v>
      </c>
      <c r="E277" s="267" t="str">
        <f>VLOOKUP(D277,URS確認!E:E,1,FALSE)</f>
        <v>L6604</v>
      </c>
    </row>
    <row r="278" spans="4:5">
      <c r="D278" s="581" t="s">
        <v>568</v>
      </c>
      <c r="E278" s="267" t="str">
        <f>VLOOKUP(D278,URS確認!E:E,1,FALSE)</f>
        <v>L6605</v>
      </c>
    </row>
    <row r="279" spans="4:5">
      <c r="D279" s="581" t="s">
        <v>573</v>
      </c>
      <c r="E279" s="267" t="str">
        <f>VLOOKUP(D279,URS確認!E:E,1,FALSE)</f>
        <v>L6606</v>
      </c>
    </row>
    <row r="280" spans="4:5">
      <c r="D280" s="581" t="s">
        <v>548</v>
      </c>
      <c r="E280" s="267" t="str">
        <f>VLOOKUP(D280,URS確認!E:E,1,FALSE)</f>
        <v>L6607</v>
      </c>
    </row>
    <row r="281" spans="4:5">
      <c r="D281" s="581" t="s">
        <v>1080</v>
      </c>
      <c r="E281" s="267" t="str">
        <f>VLOOKUP(D281,URS確認!E:E,1,FALSE)</f>
        <v>L6608</v>
      </c>
    </row>
    <row r="282" spans="4:5">
      <c r="D282" s="581" t="s">
        <v>209</v>
      </c>
      <c r="E282" s="267" t="str">
        <f>VLOOKUP(D282,URS確認!E:E,1,FALSE)</f>
        <v>L6700</v>
      </c>
    </row>
    <row r="283" spans="4:5">
      <c r="D283" s="581" t="s">
        <v>579</v>
      </c>
      <c r="E283" s="267" t="str">
        <f>VLOOKUP(D283,URS確認!E:E,1,FALSE)</f>
        <v>L6701</v>
      </c>
    </row>
    <row r="284" spans="4:5">
      <c r="D284" s="581" t="s">
        <v>1092</v>
      </c>
      <c r="E284" s="267" t="str">
        <f>VLOOKUP(D284,URS確認!E:E,1,FALSE)</f>
        <v>L6702</v>
      </c>
    </row>
    <row r="285" spans="4:5">
      <c r="D285" s="581" t="s">
        <v>584</v>
      </c>
      <c r="E285" s="267" t="str">
        <f>VLOOKUP(D285,URS確認!E:E,1,FALSE)</f>
        <v>L6703</v>
      </c>
    </row>
    <row r="286" spans="4:5">
      <c r="D286" s="581" t="s">
        <v>562</v>
      </c>
      <c r="E286" s="267" t="str">
        <f>VLOOKUP(D286,URS確認!E:E,1,FALSE)</f>
        <v>L6704</v>
      </c>
    </row>
    <row r="287" spans="4:5">
      <c r="D287" s="581" t="s">
        <v>554</v>
      </c>
      <c r="E287" s="267" t="str">
        <f>VLOOKUP(D287,URS確認!E:E,1,FALSE)</f>
        <v>L6705</v>
      </c>
    </row>
    <row r="288" spans="4:5">
      <c r="D288" s="581" t="s">
        <v>532</v>
      </c>
      <c r="E288" s="267" t="str">
        <f>VLOOKUP(D288,URS確認!E:E,1,FALSE)</f>
        <v>L6707</v>
      </c>
    </row>
    <row r="289" spans="4:5">
      <c r="D289" s="581" t="s">
        <v>535</v>
      </c>
      <c r="E289" s="267" t="str">
        <f>VLOOKUP(D289,URS確認!E:E,1,FALSE)</f>
        <v>L6708</v>
      </c>
    </row>
    <row r="290" spans="4:5">
      <c r="D290" s="581" t="s">
        <v>590</v>
      </c>
      <c r="E290" s="267" t="str">
        <f>VLOOKUP(D290,URS確認!E:E,1,FALSE)</f>
        <v>L6709</v>
      </c>
    </row>
    <row r="291" spans="4:5">
      <c r="D291" s="581" t="s">
        <v>1019</v>
      </c>
      <c r="E291" s="267" t="str">
        <f>VLOOKUP(D291,URS確認!E:E,1,FALSE)</f>
        <v>L6751</v>
      </c>
    </row>
    <row r="292" spans="4:5">
      <c r="D292" s="581" t="s">
        <v>986</v>
      </c>
      <c r="E292" s="267" t="str">
        <f>VLOOKUP(D292,URS確認!E:E,1,FALSE)</f>
        <v>L6752</v>
      </c>
    </row>
    <row r="293" spans="4:5">
      <c r="D293" s="581" t="s">
        <v>1013</v>
      </c>
      <c r="E293" s="267" t="str">
        <f>VLOOKUP(D293,URS確認!E:E,1,FALSE)</f>
        <v>L6754</v>
      </c>
    </row>
    <row r="294" spans="4:5">
      <c r="D294" s="581" t="s">
        <v>510</v>
      </c>
      <c r="E294" s="267" t="str">
        <f>VLOOKUP(D294,URS確認!E:E,1,FALSE)</f>
        <v>L6755</v>
      </c>
    </row>
    <row r="295" spans="4:5">
      <c r="D295" s="581" t="s">
        <v>1015</v>
      </c>
      <c r="E295" s="267" t="str">
        <f>VLOOKUP(D295,URS確認!E:E,1,FALSE)</f>
        <v>L6757</v>
      </c>
    </row>
    <row r="296" spans="4:5">
      <c r="D296" s="581" t="s">
        <v>1023</v>
      </c>
      <c r="E296" s="267" t="str">
        <f>VLOOKUP(D296,URS確認!E:E,1,FALSE)</f>
        <v>L6787</v>
      </c>
    </row>
    <row r="297" spans="4:5">
      <c r="D297" s="581" t="s">
        <v>756</v>
      </c>
      <c r="E297" s="267" t="str">
        <f>VLOOKUP(D297,URS確認!E:E,1,FALSE)</f>
        <v>L6901</v>
      </c>
    </row>
    <row r="298" spans="4:5">
      <c r="D298" s="581" t="s">
        <v>758</v>
      </c>
      <c r="E298" s="267" t="str">
        <f>VLOOKUP(D298,URS確認!E:E,1,FALSE)</f>
        <v>L6902</v>
      </c>
    </row>
    <row r="299" spans="4:5">
      <c r="D299" s="581" t="s">
        <v>760</v>
      </c>
      <c r="E299" s="267" t="str">
        <f>VLOOKUP(D299,URS確認!E:E,1,FALSE)</f>
        <v>L6903</v>
      </c>
    </row>
    <row r="300" spans="4:5">
      <c r="D300" s="581" t="s">
        <v>762</v>
      </c>
      <c r="E300" s="267" t="str">
        <f>VLOOKUP(D300,URS確認!E:E,1,FALSE)</f>
        <v>L6904</v>
      </c>
    </row>
    <row r="301" spans="4:5">
      <c r="D301" s="581" t="s">
        <v>764</v>
      </c>
      <c r="E301" s="267" t="str">
        <f>VLOOKUP(D301,URS確認!E:E,1,FALSE)</f>
        <v>L6905</v>
      </c>
    </row>
    <row r="302" spans="4:5">
      <c r="D302" s="581" t="s">
        <v>767</v>
      </c>
      <c r="E302" s="267" t="str">
        <f>VLOOKUP(D302,URS確認!E:E,1,FALSE)</f>
        <v>L6906</v>
      </c>
    </row>
    <row r="303" spans="4:5">
      <c r="D303" s="581" t="s">
        <v>769</v>
      </c>
      <c r="E303" s="267" t="str">
        <f>VLOOKUP(D303,URS確認!E:E,1,FALSE)</f>
        <v>L6907</v>
      </c>
    </row>
    <row r="304" spans="4:5">
      <c r="D304" s="581" t="s">
        <v>771</v>
      </c>
      <c r="E304" s="267" t="str">
        <f>VLOOKUP(D304,URS確認!E:E,1,FALSE)</f>
        <v>L6908</v>
      </c>
    </row>
    <row r="305" spans="3:5">
      <c r="D305" s="581" t="s">
        <v>1101</v>
      </c>
      <c r="E305" s="267" t="str">
        <f>VLOOKUP(D305,URS確認!E:E,1,FALSE)</f>
        <v>L6932</v>
      </c>
    </row>
    <row r="306" spans="3:5">
      <c r="D306" s="581" t="s">
        <v>2920</v>
      </c>
      <c r="E306" s="267" t="str">
        <f>VLOOKUP(D306,URS確認!E:E,1,FALSE)</f>
        <v>L6933</v>
      </c>
    </row>
    <row r="307" spans="3:5">
      <c r="D307" s="581" t="s">
        <v>2921</v>
      </c>
      <c r="E307" s="267" t="str">
        <f>VLOOKUP(D307,URS確認!E:E,1,FALSE)</f>
        <v>L6934</v>
      </c>
    </row>
    <row r="308" spans="3:5">
      <c r="D308" s="581" t="s">
        <v>2864</v>
      </c>
      <c r="E308" s="267" t="str">
        <f>VLOOKUP(D308,URS確認!E:E,1,FALSE)</f>
        <v>L6943</v>
      </c>
    </row>
    <row r="309" spans="3:5">
      <c r="D309" s="581" t="s">
        <v>750</v>
      </c>
      <c r="E309" s="267" t="str">
        <f>VLOOKUP(D309,URS確認!E:E,1,FALSE)</f>
        <v>L6981</v>
      </c>
    </row>
    <row r="310" spans="3:5">
      <c r="D310" s="581" t="s">
        <v>739</v>
      </c>
      <c r="E310" s="267" t="str">
        <f>VLOOKUP(D310,URS確認!E:E,1,FALSE)</f>
        <v>L6982</v>
      </c>
    </row>
    <row r="311" spans="3:5">
      <c r="D311" s="581" t="s">
        <v>741</v>
      </c>
      <c r="E311" s="267" t="str">
        <f>VLOOKUP(D311,URS確認!E:E,1,FALSE)</f>
        <v>L6983</v>
      </c>
    </row>
    <row r="312" spans="3:5">
      <c r="D312" s="581" t="s">
        <v>296</v>
      </c>
      <c r="E312" s="267" t="str">
        <f>VLOOKUP(D312,URS確認!E:E,1,FALSE)</f>
        <v>L6984</v>
      </c>
    </row>
    <row r="313" spans="3:5">
      <c r="C313" s="581" t="s">
        <v>1785</v>
      </c>
      <c r="E313" s="267" t="str">
        <f>VLOOKUP(C313,URS確認!E:E,1,FALSE)</f>
        <v>L698A</v>
      </c>
    </row>
    <row r="314" spans="3:5">
      <c r="D314" s="581" t="s">
        <v>1011</v>
      </c>
      <c r="E314" s="267" t="str">
        <f>VLOOKUP(D314,URS確認!E:E,1,FALSE)</f>
        <v>L6994</v>
      </c>
    </row>
    <row r="315" spans="3:5">
      <c r="D315" s="581" t="s">
        <v>891</v>
      </c>
      <c r="E315" s="267" t="str">
        <f>VLOOKUP(D315,URS確認!E:E,1,FALSE)</f>
        <v>L8080</v>
      </c>
    </row>
    <row r="316" spans="3:5">
      <c r="D316" s="581" t="s">
        <v>894</v>
      </c>
      <c r="E316" s="267" t="str">
        <f>VLOOKUP(D316,URS確認!E:E,1,FALSE)</f>
        <v>L8100</v>
      </c>
    </row>
    <row r="317" spans="3:5">
      <c r="D317" s="581" t="s">
        <v>929</v>
      </c>
      <c r="E317" s="267" t="str">
        <f>VLOOKUP(D317,URS確認!E:E,1,FALSE)</f>
        <v>L8204</v>
      </c>
    </row>
    <row r="318" spans="3:5">
      <c r="D318" s="581" t="s">
        <v>925</v>
      </c>
      <c r="E318" s="267" t="str">
        <f>VLOOKUP(D318,URS確認!E:E,1,FALSE)</f>
        <v>L8923</v>
      </c>
    </row>
    <row r="319" spans="3:5">
      <c r="D319" s="581" t="s">
        <v>915</v>
      </c>
      <c r="E319" s="267" t="str">
        <f>VLOOKUP(D319,URS確認!E:E,1,FALSE)</f>
        <v>L8924</v>
      </c>
    </row>
    <row r="320" spans="3:5">
      <c r="D320" s="581" t="s">
        <v>2937</v>
      </c>
      <c r="E320" s="267" t="str">
        <f>VLOOKUP(D320,URS確認!E:E,1,FALSE)</f>
        <v>L8925</v>
      </c>
    </row>
    <row r="321" spans="3:5">
      <c r="D321" s="581" t="s">
        <v>285</v>
      </c>
      <c r="E321" s="267" t="str">
        <f>VLOOKUP(D321,URS確認!E:E,1,FALSE)</f>
        <v>L9110</v>
      </c>
    </row>
    <row r="322" spans="3:5">
      <c r="D322" s="581" t="s">
        <v>1362</v>
      </c>
      <c r="E322" s="267" t="str">
        <f>VLOOKUP(D322,URS確認!E:E,1,FALSE)</f>
        <v>LC001</v>
      </c>
    </row>
    <row r="323" spans="3:5">
      <c r="D323" s="581" t="s">
        <v>1365</v>
      </c>
      <c r="E323" s="267" t="str">
        <f>VLOOKUP(D323,URS確認!E:E,1,FALSE)</f>
        <v>LC002</v>
      </c>
    </row>
    <row r="324" spans="3:5">
      <c r="D324" s="581" t="s">
        <v>1368</v>
      </c>
      <c r="E324" s="267" t="str">
        <f>VLOOKUP(D324,URS確認!E:E,1,FALSE)</f>
        <v>LC003</v>
      </c>
    </row>
    <row r="325" spans="3:5">
      <c r="D325" s="581" t="s">
        <v>1373</v>
      </c>
      <c r="E325" s="267" t="str">
        <f>VLOOKUP(D325,URS確認!E:E,1,FALSE)</f>
        <v>LC005</v>
      </c>
    </row>
    <row r="326" spans="3:5">
      <c r="D326" s="581" t="s">
        <v>1375</v>
      </c>
      <c r="E326" s="267" t="str">
        <f>VLOOKUP(D326,URS確認!E:E,1,FALSE)</f>
        <v>LC009</v>
      </c>
    </row>
    <row r="327" spans="3:5">
      <c r="D327" s="581" t="s">
        <v>1379</v>
      </c>
      <c r="E327" s="267" t="str">
        <f>VLOOKUP(D327,URS確認!E:E,1,FALSE)</f>
        <v>LC011</v>
      </c>
    </row>
    <row r="328" spans="3:5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>
      <c r="D330" s="581" t="s">
        <v>2930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5"/>
  <cols>
    <col min="2" max="2" width="10.25" style="267" bestFit="1" customWidth="1"/>
    <col min="3" max="3" width="11.625" style="333" bestFit="1" customWidth="1"/>
    <col min="4" max="4" width="50.75" style="267" customWidth="1"/>
    <col min="5" max="6" width="10.25" style="267" bestFit="1" customWidth="1"/>
  </cols>
  <sheetData>
    <row r="1" spans="1:7">
      <c r="A1" t="s">
        <v>2392</v>
      </c>
    </row>
    <row r="3" spans="1:7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>
      <c r="A115" s="267" t="s">
        <v>501</v>
      </c>
    </row>
    <row r="116" spans="1:4">
      <c r="A116" s="267" t="s">
        <v>503</v>
      </c>
    </row>
    <row r="117" spans="1:4">
      <c r="A117" s="267" t="s">
        <v>479</v>
      </c>
    </row>
    <row r="118" spans="1:4">
      <c r="A118" s="267" t="s">
        <v>510</v>
      </c>
    </row>
    <row r="119" spans="1:4">
      <c r="A119" s="267" t="s">
        <v>505</v>
      </c>
    </row>
    <row r="120" spans="1:4">
      <c r="A120" s="267" t="s">
        <v>512</v>
      </c>
    </row>
    <row r="121" spans="1:4">
      <c r="A121" s="267" t="s">
        <v>518</v>
      </c>
    </row>
    <row r="122" spans="1:4">
      <c r="A122" s="267" t="s">
        <v>520</v>
      </c>
    </row>
    <row r="123" spans="1:4">
      <c r="A123" s="267" t="s">
        <v>514</v>
      </c>
    </row>
    <row r="124" spans="1:4">
      <c r="A124" s="267" t="s">
        <v>560</v>
      </c>
    </row>
    <row r="125" spans="1:4">
      <c r="A125" s="267" t="s">
        <v>562</v>
      </c>
    </row>
    <row r="126" spans="1:4">
      <c r="A126" s="267" t="s">
        <v>550</v>
      </c>
    </row>
    <row r="127" spans="1:4">
      <c r="A127" s="267" t="s">
        <v>554</v>
      </c>
    </row>
    <row r="128" spans="1:4">
      <c r="A128" s="267" t="s">
        <v>1095</v>
      </c>
    </row>
    <row r="129" spans="1:1">
      <c r="A129" s="267" t="s">
        <v>584</v>
      </c>
    </row>
    <row r="130" spans="1:1">
      <c r="A130" s="267" t="s">
        <v>592</v>
      </c>
    </row>
    <row r="131" spans="1:1">
      <c r="A131" s="267" t="s">
        <v>594</v>
      </c>
    </row>
    <row r="132" spans="1:1">
      <c r="A132" s="267" t="s">
        <v>601</v>
      </c>
    </row>
    <row r="133" spans="1:1">
      <c r="A133" s="267" t="s">
        <v>609</v>
      </c>
    </row>
    <row r="134" spans="1:1">
      <c r="A134" s="267" t="s">
        <v>607</v>
      </c>
    </row>
    <row r="135" spans="1:1">
      <c r="A135" s="267" t="s">
        <v>612</v>
      </c>
    </row>
    <row r="136" spans="1:1">
      <c r="A136" s="267" t="s">
        <v>764</v>
      </c>
    </row>
    <row r="137" spans="1:1">
      <c r="A137" s="267" t="s">
        <v>347</v>
      </c>
    </row>
    <row r="138" spans="1:1">
      <c r="A138" s="267" t="s">
        <v>704</v>
      </c>
    </row>
    <row r="139" spans="1:1">
      <c r="A139" s="267" t="s">
        <v>680</v>
      </c>
    </row>
    <row r="140" spans="1:1">
      <c r="A140" s="267" t="s">
        <v>619</v>
      </c>
    </row>
    <row r="141" spans="1:1">
      <c r="A141" s="267" t="s">
        <v>647</v>
      </c>
    </row>
    <row r="142" spans="1:1">
      <c r="A142" s="267" t="s">
        <v>651</v>
      </c>
    </row>
    <row r="143" spans="1:1">
      <c r="A143" s="267" t="s">
        <v>626</v>
      </c>
    </row>
    <row r="144" spans="1:1">
      <c r="A144" s="267" t="s">
        <v>655</v>
      </c>
    </row>
    <row r="145" spans="1:1">
      <c r="A145" s="267" t="s">
        <v>657</v>
      </c>
    </row>
    <row r="146" spans="1:1">
      <c r="A146" s="267" t="s">
        <v>929</v>
      </c>
    </row>
    <row r="147" spans="1:1">
      <c r="A147" s="267" t="s">
        <v>675</v>
      </c>
    </row>
    <row r="148" spans="1:1">
      <c r="A148" s="267" t="s">
        <v>1108</v>
      </c>
    </row>
    <row r="149" spans="1:1">
      <c r="A149" s="267" t="s">
        <v>1120</v>
      </c>
    </row>
    <row r="150" spans="1:1">
      <c r="A150" s="267" t="s">
        <v>1122</v>
      </c>
    </row>
    <row r="151" spans="1:1">
      <c r="A151" s="267" t="s">
        <v>1168</v>
      </c>
    </row>
    <row r="152" spans="1:1">
      <c r="A152" s="267" t="s">
        <v>636</v>
      </c>
    </row>
    <row r="153" spans="1:1">
      <c r="A153" s="267" t="s">
        <v>630</v>
      </c>
    </row>
    <row r="154" spans="1:1">
      <c r="A154" s="267" t="s">
        <v>628</v>
      </c>
    </row>
    <row r="155" spans="1:1">
      <c r="A155" s="267" t="s">
        <v>693</v>
      </c>
    </row>
    <row r="156" spans="1:1">
      <c r="A156" s="267" t="s">
        <v>1895</v>
      </c>
    </row>
    <row r="157" spans="1:1">
      <c r="A157" s="267" t="s">
        <v>773</v>
      </c>
    </row>
    <row r="158" spans="1:1">
      <c r="A158" s="267" t="s">
        <v>435</v>
      </c>
    </row>
    <row r="159" spans="1:1">
      <c r="A159" s="267" t="s">
        <v>729</v>
      </c>
    </row>
    <row r="160" spans="1:1">
      <c r="A160" s="267" t="s">
        <v>733</v>
      </c>
    </row>
    <row r="161" spans="1:1">
      <c r="A161" s="267" t="s">
        <v>1444</v>
      </c>
    </row>
    <row r="162" spans="1:1">
      <c r="A162" s="267" t="s">
        <v>814</v>
      </c>
    </row>
    <row r="163" spans="1:1">
      <c r="A163" s="267" t="s">
        <v>816</v>
      </c>
    </row>
    <row r="164" spans="1:1">
      <c r="A164" s="267" t="s">
        <v>799</v>
      </c>
    </row>
    <row r="165" spans="1:1">
      <c r="A165" s="267" t="s">
        <v>801</v>
      </c>
    </row>
    <row r="166" spans="1:1">
      <c r="A166" s="267" t="s">
        <v>808</v>
      </c>
    </row>
    <row r="167" spans="1:1">
      <c r="A167" s="267" t="s">
        <v>803</v>
      </c>
    </row>
    <row r="168" spans="1:1">
      <c r="A168" s="267" t="s">
        <v>812</v>
      </c>
    </row>
    <row r="169" spans="1:1">
      <c r="A169" s="267" t="s">
        <v>847</v>
      </c>
    </row>
    <row r="170" spans="1:1">
      <c r="A170" s="267" t="s">
        <v>641</v>
      </c>
    </row>
    <row r="171" spans="1:1">
      <c r="A171" s="267" t="s">
        <v>644</v>
      </c>
    </row>
    <row r="172" spans="1:1">
      <c r="A172" s="267" t="s">
        <v>781</v>
      </c>
    </row>
    <row r="173" spans="1:1">
      <c r="A173" s="267" t="s">
        <v>838</v>
      </c>
    </row>
    <row r="174" spans="1:1">
      <c r="A174" s="267" t="s">
        <v>852</v>
      </c>
    </row>
    <row r="175" spans="1:1">
      <c r="A175" s="267" t="s">
        <v>855</v>
      </c>
    </row>
    <row r="176" spans="1:1">
      <c r="A176" s="267" t="s">
        <v>857</v>
      </c>
    </row>
    <row r="177" spans="1:1">
      <c r="A177" s="267" t="s">
        <v>859</v>
      </c>
    </row>
    <row r="178" spans="1:1">
      <c r="A178" s="267" t="s">
        <v>863</v>
      </c>
    </row>
    <row r="179" spans="1:1">
      <c r="A179" s="267" t="s">
        <v>867</v>
      </c>
    </row>
    <row r="180" spans="1:1">
      <c r="A180" s="267" t="s">
        <v>871</v>
      </c>
    </row>
    <row r="181" spans="1:1">
      <c r="A181" s="267" t="s">
        <v>875</v>
      </c>
    </row>
    <row r="182" spans="1:1">
      <c r="A182" s="267" t="s">
        <v>879</v>
      </c>
    </row>
    <row r="183" spans="1:1">
      <c r="A183" s="267" t="s">
        <v>865</v>
      </c>
    </row>
    <row r="184" spans="1:1">
      <c r="A184" s="267" t="s">
        <v>869</v>
      </c>
    </row>
    <row r="185" spans="1:1">
      <c r="A185" s="267" t="s">
        <v>873</v>
      </c>
    </row>
    <row r="186" spans="1:1">
      <c r="A186" s="267" t="s">
        <v>877</v>
      </c>
    </row>
    <row r="187" spans="1:1">
      <c r="A187" s="267" t="s">
        <v>881</v>
      </c>
    </row>
    <row r="188" spans="1:1">
      <c r="A188" s="267" t="s">
        <v>883</v>
      </c>
    </row>
    <row r="189" spans="1:1">
      <c r="A189" s="267" t="s">
        <v>948</v>
      </c>
    </row>
    <row r="190" spans="1:1">
      <c r="A190" s="267" t="s">
        <v>952</v>
      </c>
    </row>
    <row r="191" spans="1:1">
      <c r="A191" s="267" t="s">
        <v>964</v>
      </c>
    </row>
    <row r="192" spans="1:1">
      <c r="A192" s="267" t="s">
        <v>965</v>
      </c>
    </row>
    <row r="193" spans="1:1">
      <c r="A193" s="267" t="s">
        <v>911</v>
      </c>
    </row>
    <row r="194" spans="1:1">
      <c r="A194" s="267" t="s">
        <v>917</v>
      </c>
    </row>
    <row r="195" spans="1:1">
      <c r="A195" s="267" t="s">
        <v>924</v>
      </c>
    </row>
    <row r="196" spans="1:1">
      <c r="A196" s="267" t="s">
        <v>925</v>
      </c>
    </row>
    <row r="197" spans="1:1">
      <c r="A197" s="267" t="s">
        <v>915</v>
      </c>
    </row>
    <row r="198" spans="1:1">
      <c r="A198" s="267" t="s">
        <v>937</v>
      </c>
    </row>
    <row r="199" spans="1:1">
      <c r="A199" s="267" t="s">
        <v>933</v>
      </c>
    </row>
    <row r="200" spans="1:1">
      <c r="A200" s="267" t="s">
        <v>935</v>
      </c>
    </row>
    <row r="201" spans="1:1">
      <c r="A201" s="267" t="s">
        <v>939</v>
      </c>
    </row>
    <row r="202" spans="1:1">
      <c r="A202" s="267" t="s">
        <v>905</v>
      </c>
    </row>
    <row r="203" spans="1:1">
      <c r="A203" s="267" t="s">
        <v>945</v>
      </c>
    </row>
    <row r="204" spans="1:1">
      <c r="A204" s="267" t="s">
        <v>954</v>
      </c>
    </row>
    <row r="205" spans="1:1">
      <c r="A205" s="267" t="s">
        <v>958</v>
      </c>
    </row>
    <row r="206" spans="1:1">
      <c r="A206" s="267" t="s">
        <v>960</v>
      </c>
    </row>
    <row r="207" spans="1:1">
      <c r="A207" s="267" t="s">
        <v>1368</v>
      </c>
    </row>
    <row r="208" spans="1:1">
      <c r="A208" s="267" t="s">
        <v>776</v>
      </c>
    </row>
    <row r="209" spans="1:1">
      <c r="A209" s="267" t="s">
        <v>1250</v>
      </c>
    </row>
    <row r="210" spans="1:1">
      <c r="A210" s="267" t="s">
        <v>2393</v>
      </c>
    </row>
    <row r="211" spans="1:1">
      <c r="A211" s="267" t="s">
        <v>1093</v>
      </c>
    </row>
    <row r="212" spans="1:1">
      <c r="A212" s="267" t="s">
        <v>2110</v>
      </c>
    </row>
    <row r="213" spans="1:1">
      <c r="A213" s="267" t="s">
        <v>1037</v>
      </c>
    </row>
    <row r="214" spans="1:1">
      <c r="A214" s="267" t="s">
        <v>1044</v>
      </c>
    </row>
    <row r="215" spans="1:1">
      <c r="A215" s="267" t="s">
        <v>150</v>
      </c>
    </row>
    <row r="216" spans="1:1">
      <c r="A216" s="267" t="s">
        <v>1080</v>
      </c>
    </row>
    <row r="217" spans="1:1">
      <c r="A217" s="267" t="s">
        <v>832</v>
      </c>
    </row>
    <row r="218" spans="1:1">
      <c r="A218" s="267" t="s">
        <v>337</v>
      </c>
    </row>
    <row r="219" spans="1:1">
      <c r="A219" s="267" t="s">
        <v>826</v>
      </c>
    </row>
    <row r="220" spans="1:1">
      <c r="A220" s="267" t="s">
        <v>1076</v>
      </c>
    </row>
    <row r="221" spans="1:1">
      <c r="A221" s="267" t="s">
        <v>134</v>
      </c>
    </row>
    <row r="222" spans="1:1">
      <c r="A222" s="267" t="s">
        <v>2111</v>
      </c>
    </row>
    <row r="223" spans="1:1">
      <c r="A223" s="267" t="s">
        <v>1375</v>
      </c>
    </row>
    <row r="224" spans="1:1">
      <c r="A224" s="267" t="s">
        <v>1103</v>
      </c>
    </row>
    <row r="225" spans="1:1">
      <c r="A225" s="267" t="s">
        <v>474</v>
      </c>
    </row>
    <row r="226" spans="1:1">
      <c r="A226" s="267" t="s">
        <v>497</v>
      </c>
    </row>
    <row r="227" spans="1:1">
      <c r="A227" s="267" t="s">
        <v>597</v>
      </c>
    </row>
    <row r="228" spans="1:1">
      <c r="A228" s="267" t="s">
        <v>682</v>
      </c>
    </row>
    <row r="229" spans="1:1">
      <c r="A229" s="267" t="s">
        <v>414</v>
      </c>
    </row>
    <row r="230" spans="1:1">
      <c r="A230" s="267" t="s">
        <v>426</v>
      </c>
    </row>
    <row r="231" spans="1:1">
      <c r="A231" s="267" t="s">
        <v>885</v>
      </c>
    </row>
    <row r="232" spans="1:1">
      <c r="A232" s="267" t="s">
        <v>888</v>
      </c>
    </row>
    <row r="233" spans="1:1">
      <c r="A233" s="267" t="s">
        <v>1437</v>
      </c>
    </row>
    <row r="234" spans="1:1">
      <c r="A234" s="267" t="s">
        <v>1442</v>
      </c>
    </row>
    <row r="235" spans="1:1">
      <c r="A235" s="267" t="s">
        <v>568</v>
      </c>
    </row>
    <row r="236" spans="1:1">
      <c r="A236" s="267" t="s">
        <v>731</v>
      </c>
    </row>
    <row r="237" spans="1:1">
      <c r="A237" s="267" t="s">
        <v>1074</v>
      </c>
    </row>
    <row r="238" spans="1:1">
      <c r="A238" s="267" t="s">
        <v>841</v>
      </c>
    </row>
    <row r="239" spans="1:1">
      <c r="A239" t="s">
        <v>1343</v>
      </c>
    </row>
    <row r="240" spans="1:1">
      <c r="A240" t="s">
        <v>1347</v>
      </c>
    </row>
    <row r="241" spans="1:1">
      <c r="A241" t="s">
        <v>1351</v>
      </c>
    </row>
    <row r="242" spans="1:1">
      <c r="A242" t="s">
        <v>1349</v>
      </c>
    </row>
    <row r="243" spans="1:1">
      <c r="A243" t="s">
        <v>1353</v>
      </c>
    </row>
    <row r="244" spans="1:1">
      <c r="A244" t="s">
        <v>1355</v>
      </c>
    </row>
    <row r="245" spans="1:1">
      <c r="A245" t="s">
        <v>1335</v>
      </c>
    </row>
    <row r="246" spans="1:1">
      <c r="A246" t="s">
        <v>1338</v>
      </c>
    </row>
    <row r="247" spans="1:1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3" bestFit="1" customWidth="1"/>
    <col min="2" max="2" width="12.375" style="153" customWidth="1"/>
    <col min="3" max="3" width="15.75" style="153" bestFit="1" customWidth="1"/>
    <col min="4" max="4" width="3.75" style="153" bestFit="1" customWidth="1"/>
    <col min="5" max="5" width="30.375" style="153" bestFit="1" customWidth="1"/>
    <col min="6" max="6" width="9.625" style="153" bestFit="1" customWidth="1"/>
    <col min="7" max="10" width="9" style="153" customWidth="1"/>
    <col min="11" max="16384" width="9" style="153"/>
  </cols>
  <sheetData>
    <row r="1" spans="1:6" s="122" customFormat="1" ht="16.5" customHeight="1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2177</v>
      </c>
      <c r="B1" s="41" t="s">
        <v>2113</v>
      </c>
      <c r="C1" s="41" t="s">
        <v>2178</v>
      </c>
    </row>
    <row r="2" spans="1:3" ht="126" customHeight="1">
      <c r="A2" s="9">
        <v>1</v>
      </c>
      <c r="B2" s="8" t="s">
        <v>2179</v>
      </c>
      <c r="C2" s="40" t="s">
        <v>2180</v>
      </c>
    </row>
    <row r="3" spans="1:3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67" customWidth="1"/>
  </cols>
  <sheetData>
    <row r="1" spans="1:1" ht="110.25" customHeight="1">
      <c r="A1" s="3" t="s">
        <v>2183</v>
      </c>
    </row>
    <row r="3" spans="1:1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67" bestFit="1" customWidth="1"/>
    <col min="2" max="3" width="32.75" style="267" customWidth="1"/>
    <col min="4" max="4" width="12.75" style="267" customWidth="1"/>
    <col min="5" max="5" width="18.125" style="267" customWidth="1"/>
    <col min="6" max="6" width="12.25" style="267" customWidth="1"/>
    <col min="7" max="7" width="15.875" style="267" bestFit="1" customWidth="1"/>
    <col min="8" max="8" width="22.75" style="267" customWidth="1"/>
  </cols>
  <sheetData>
    <row r="1" spans="1:8" ht="37.5" customHeight="1" thickBot="1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68" bestFit="1" customWidth="1"/>
    <col min="2" max="2" width="9.875" style="268" bestFit="1" customWidth="1"/>
    <col min="3" max="3" width="5.75" style="268" bestFit="1" customWidth="1"/>
    <col min="4" max="4" width="10" style="268" bestFit="1" customWidth="1"/>
    <col min="5" max="5" width="5.75" style="268" bestFit="1" customWidth="1"/>
    <col min="6" max="6" width="10.125" style="268" bestFit="1" customWidth="1"/>
    <col min="7" max="7" width="5.75" style="268" bestFit="1" customWidth="1"/>
    <col min="8" max="8" width="9.75" style="268" bestFit="1" customWidth="1"/>
    <col min="9" max="9" width="5.75" style="268" bestFit="1" customWidth="1"/>
    <col min="10" max="10" width="10" style="268" bestFit="1" customWidth="1"/>
    <col min="11" max="11" width="5.75" style="268" bestFit="1" customWidth="1"/>
    <col min="12" max="12" width="10.25" style="268" bestFit="1" customWidth="1"/>
    <col min="13" max="13" width="5.75" style="268" bestFit="1" customWidth="1"/>
    <col min="14" max="14" width="10" style="268" bestFit="1" customWidth="1"/>
    <col min="15" max="15" width="5.75" style="268" bestFit="1" customWidth="1"/>
    <col min="16" max="16" width="10.25" style="268" bestFit="1" customWidth="1"/>
    <col min="17" max="17" width="5.75" style="268" bestFit="1" customWidth="1"/>
    <col min="18" max="18" width="10" style="268" bestFit="1" customWidth="1"/>
    <col min="19" max="19" width="5.75" style="268" bestFit="1" customWidth="1"/>
    <col min="20" max="20" width="10.125" style="268" bestFit="1" customWidth="1"/>
    <col min="21" max="21" width="5.75" style="268" bestFit="1" customWidth="1"/>
    <col min="22" max="22" width="9.625" style="268" bestFit="1" customWidth="1"/>
    <col min="23" max="23" width="5.75" style="268" bestFit="1" customWidth="1"/>
    <col min="24" max="24" width="8.625" style="268" bestFit="1" customWidth="1"/>
    <col min="25" max="25" width="5.75" style="268" bestFit="1" customWidth="1"/>
    <col min="26" max="26" width="9" style="268" bestFit="1" customWidth="1"/>
    <col min="27" max="27" width="5.75" style="268" bestFit="1" customWidth="1"/>
    <col min="28" max="28" width="8.875" style="268" bestFit="1" customWidth="1"/>
    <col min="29" max="29" width="5.75" style="268" bestFit="1" customWidth="1"/>
    <col min="30" max="30" width="9.125" style="268" bestFit="1" customWidth="1"/>
    <col min="31" max="31" width="5.75" style="268" bestFit="1" customWidth="1"/>
    <col min="32" max="32" width="9.125" style="268" bestFit="1" customWidth="1"/>
    <col min="33" max="33" width="5.75" style="268" bestFit="1" customWidth="1"/>
    <col min="34" max="34" width="9.625" style="268" bestFit="1" customWidth="1"/>
    <col min="35" max="35" width="5.75" style="268" bestFit="1" customWidth="1"/>
    <col min="36" max="36" width="10.375" style="268" bestFit="1" customWidth="1"/>
    <col min="37" max="37" width="5.75" style="268" bestFit="1" customWidth="1"/>
    <col min="38" max="38" width="9.75" style="268" bestFit="1" customWidth="1"/>
    <col min="39" max="39" width="5.75" style="268" bestFit="1" customWidth="1"/>
    <col min="40" max="40" width="9.75" style="268" bestFit="1" customWidth="1"/>
    <col min="41" max="41" width="5.75" style="268" bestFit="1" customWidth="1"/>
    <col min="42" max="42" width="9.625" style="268" bestFit="1" customWidth="1"/>
    <col min="43" max="43" width="5.75" style="268" bestFit="1" customWidth="1"/>
    <col min="44" max="44" width="10" style="268" bestFit="1" customWidth="1"/>
    <col min="45" max="45" width="5.75" style="268" bestFit="1" customWidth="1"/>
    <col min="46" max="46" width="10.25" style="268" bestFit="1" customWidth="1"/>
    <col min="47" max="47" width="5.75" style="268" bestFit="1" customWidth="1"/>
    <col min="48" max="48" width="10.25" style="268" bestFit="1" customWidth="1"/>
    <col min="49" max="49" width="5.75" style="268" bestFit="1" customWidth="1"/>
    <col min="50" max="50" width="10" style="268" bestFit="1" customWidth="1"/>
    <col min="51" max="51" width="5.75" style="268" bestFit="1" customWidth="1"/>
    <col min="52" max="52" width="9.75" style="268" bestFit="1" customWidth="1"/>
    <col min="53" max="53" width="5.75" style="268" bestFit="1" customWidth="1"/>
    <col min="54" max="54" width="10" style="268" bestFit="1" customWidth="1"/>
    <col min="55" max="55" width="5.75" style="268" bestFit="1" customWidth="1"/>
    <col min="56" max="56" width="10.25" style="268" bestFit="1" customWidth="1"/>
    <col min="57" max="57" width="5.75" style="268" bestFit="1" customWidth="1"/>
    <col min="58" max="58" width="10.125" style="268" bestFit="1" customWidth="1"/>
    <col min="59" max="59" width="5.75" style="268" bestFit="1" customWidth="1"/>
    <col min="60" max="60" width="9.75" style="268" bestFit="1" customWidth="1"/>
    <col min="61" max="61" width="5.75" style="268" bestFit="1" customWidth="1"/>
    <col min="62" max="62" width="9.25" style="268" bestFit="1" customWidth="1"/>
    <col min="63" max="63" width="5.75" style="268" bestFit="1" customWidth="1"/>
    <col min="64" max="64" width="10.875" style="268" bestFit="1" customWidth="1"/>
    <col min="65" max="65" width="5.75" style="268" bestFit="1" customWidth="1"/>
    <col min="66" max="66" width="9.625" style="268" bestFit="1" customWidth="1"/>
    <col min="67" max="67" width="5.75" style="268" bestFit="1" customWidth="1"/>
    <col min="68" max="68" width="9.75" style="268" bestFit="1" customWidth="1"/>
    <col min="69" max="69" width="5.75" style="268" bestFit="1" customWidth="1"/>
    <col min="70" max="70" width="10.25" style="268" bestFit="1" customWidth="1"/>
    <col min="71" max="71" width="5.75" style="268" bestFit="1" customWidth="1"/>
    <col min="72" max="72" width="10.5" style="268" bestFit="1" customWidth="1"/>
    <col min="73" max="73" width="5.75" style="268" bestFit="1" customWidth="1"/>
    <col min="74" max="74" width="10.5" style="268" bestFit="1" customWidth="1"/>
    <col min="75" max="75" width="5.75" style="268" bestFit="1" customWidth="1"/>
    <col min="76" max="76" width="10.375" style="268" bestFit="1" customWidth="1"/>
    <col min="77" max="77" width="5.75" style="268" bestFit="1" customWidth="1"/>
    <col min="78" max="78" width="11" style="268" bestFit="1" customWidth="1"/>
    <col min="79" max="79" width="5.75" style="268" bestFit="1" customWidth="1"/>
    <col min="80" max="80" width="10.75" style="268" bestFit="1" customWidth="1"/>
    <col min="81" max="81" width="5.75" style="268" bestFit="1" customWidth="1"/>
    <col min="82" max="82" width="10.75" style="268" bestFit="1" customWidth="1"/>
    <col min="83" max="83" width="5.75" style="268" bestFit="1" customWidth="1"/>
    <col min="84" max="84" width="11" style="268" bestFit="1" customWidth="1"/>
    <col min="85" max="85" width="5.75" style="268" bestFit="1" customWidth="1"/>
    <col min="86" max="86" width="9.25" style="268" bestFit="1" customWidth="1"/>
    <col min="87" max="87" width="5.75" style="268" bestFit="1" customWidth="1"/>
    <col min="88" max="88" width="10.375" style="268" bestFit="1" customWidth="1"/>
    <col min="89" max="89" width="5.75" style="268" bestFit="1" customWidth="1"/>
    <col min="90" max="90" width="9.125" style="268" bestFit="1" customWidth="1"/>
    <col min="91" max="91" width="5.75" style="268" bestFit="1" customWidth="1"/>
    <col min="92" max="92" width="11" style="268" bestFit="1" customWidth="1"/>
    <col min="93" max="93" width="5.75" style="268" bestFit="1" customWidth="1"/>
    <col min="94" max="94" width="9.25" style="268" bestFit="1" customWidth="1"/>
    <col min="95" max="95" width="5.75" style="268" bestFit="1" customWidth="1"/>
    <col min="96" max="96" width="9.125" style="268" bestFit="1" customWidth="1"/>
    <col min="97" max="97" width="5.75" style="268" bestFit="1" customWidth="1"/>
    <col min="98" max="98" width="9.625" style="268" bestFit="1" customWidth="1"/>
    <col min="99" max="99" width="5.75" style="268" bestFit="1" customWidth="1"/>
    <col min="100" max="100" width="10" style="268" bestFit="1" customWidth="1"/>
    <col min="101" max="101" width="5.75" style="268" bestFit="1" customWidth="1"/>
    <col min="102" max="102" width="9.5" style="268" bestFit="1" customWidth="1"/>
    <col min="103" max="103" width="5.75" style="268" bestFit="1" customWidth="1"/>
    <col min="104" max="104" width="10" style="268" bestFit="1" customWidth="1"/>
    <col min="105" max="105" width="5.75" style="268" bestFit="1" customWidth="1"/>
    <col min="106" max="106" width="9.75" style="268" bestFit="1" customWidth="1"/>
    <col min="107" max="107" width="5.75" style="268" bestFit="1" customWidth="1"/>
    <col min="108" max="108" width="10.25" style="268" bestFit="1" customWidth="1"/>
    <col min="109" max="109" width="5.75" style="268" bestFit="1" customWidth="1"/>
    <col min="110" max="110" width="10" style="268" bestFit="1" customWidth="1"/>
    <col min="111" max="111" width="5.75" style="268" bestFit="1" customWidth="1"/>
    <col min="112" max="112" width="10.375" style="268" bestFit="1" customWidth="1"/>
    <col min="113" max="113" width="5.75" style="268" bestFit="1" customWidth="1"/>
    <col min="114" max="114" width="7.375" style="268" bestFit="1" customWidth="1"/>
    <col min="115" max="115" width="5.75" style="268" bestFit="1" customWidth="1"/>
    <col min="116" max="117" width="13.25" style="268" bestFit="1" customWidth="1"/>
    <col min="118" max="16384" width="8.75" style="268"/>
  </cols>
  <sheetData>
    <row r="1" spans="1:61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52"/>
      <c r="B39" s="657" t="s">
        <v>2311</v>
      </c>
      <c r="C39" s="652"/>
      <c r="D39" s="652"/>
      <c r="E39" s="652"/>
      <c r="F39" s="652"/>
      <c r="G39" s="652"/>
      <c r="H39" s="652"/>
      <c r="I39" s="652"/>
      <c r="J39" s="652"/>
      <c r="K39" s="652"/>
      <c r="L39" s="652"/>
      <c r="M39" s="652"/>
      <c r="N39" s="652"/>
      <c r="O39" s="652"/>
      <c r="P39" s="652"/>
      <c r="Q39" s="652"/>
      <c r="R39" s="652"/>
      <c r="S39" s="652"/>
      <c r="T39" s="652"/>
      <c r="U39" s="652"/>
      <c r="V39" s="652"/>
      <c r="W39" s="652"/>
      <c r="X39" s="652"/>
      <c r="Y39" s="652"/>
      <c r="Z39" s="652"/>
      <c r="AA39" s="652"/>
      <c r="AB39" s="652"/>
      <c r="AC39" s="652"/>
      <c r="AD39" s="652"/>
      <c r="AE39" s="652"/>
      <c r="AF39" s="652"/>
      <c r="AG39" s="652"/>
      <c r="AH39" s="652"/>
      <c r="AI39" s="652"/>
      <c r="AJ39" s="652"/>
      <c r="AK39" s="652"/>
      <c r="AL39" s="652"/>
      <c r="AM39" s="652"/>
      <c r="AN39" s="652"/>
      <c r="AO39" s="652"/>
      <c r="AP39" s="652"/>
      <c r="AQ39" s="652"/>
      <c r="AR39" s="652"/>
      <c r="AS39" s="652"/>
      <c r="AT39" s="652"/>
      <c r="AU39" s="652"/>
      <c r="AV39" s="652"/>
      <c r="AW39" s="652"/>
      <c r="AX39" s="652"/>
      <c r="AY39" s="652"/>
      <c r="AZ39" s="652"/>
      <c r="BA39" s="652"/>
      <c r="BB39" s="652"/>
      <c r="BC39" s="652"/>
      <c r="BD39" s="652"/>
      <c r="BE39" s="652"/>
      <c r="BF39" s="652"/>
      <c r="BG39" s="652"/>
      <c r="BH39" s="652"/>
      <c r="BI39" s="652"/>
      <c r="BJ39" s="652"/>
      <c r="BK39" s="652"/>
      <c r="BL39" s="652"/>
      <c r="BM39" s="652"/>
      <c r="BN39" s="652"/>
      <c r="BO39" s="652"/>
      <c r="BP39" s="652"/>
      <c r="BQ39" s="652"/>
      <c r="BR39" s="652"/>
      <c r="BS39" s="652"/>
      <c r="BT39" s="652"/>
      <c r="BU39" s="652"/>
      <c r="BV39" s="652"/>
      <c r="BW39" s="652"/>
      <c r="BX39" s="652"/>
      <c r="BY39" s="652"/>
      <c r="BZ39" s="652"/>
      <c r="CA39" s="652"/>
      <c r="CB39" s="652"/>
      <c r="CC39" s="652"/>
      <c r="CD39" s="652"/>
      <c r="CE39" s="652"/>
      <c r="CF39" s="652"/>
      <c r="CG39" s="652"/>
      <c r="CH39" s="652"/>
      <c r="CI39" s="652"/>
      <c r="CJ39" s="652"/>
      <c r="CK39" s="652"/>
      <c r="CL39" s="652"/>
      <c r="CM39" s="652"/>
      <c r="CN39" s="652"/>
      <c r="CO39" s="652"/>
      <c r="CP39" s="652"/>
      <c r="CQ39" s="652"/>
      <c r="CR39" s="652"/>
      <c r="CS39" s="652"/>
      <c r="CT39" s="652"/>
      <c r="CU39" s="652"/>
      <c r="CV39" s="652"/>
      <c r="CW39" s="652"/>
      <c r="CX39" s="652"/>
      <c r="CY39" s="652"/>
      <c r="CZ39" s="652"/>
      <c r="DA39" s="652"/>
      <c r="DB39" s="652"/>
      <c r="DC39" s="652"/>
      <c r="DD39" s="652"/>
      <c r="DE39" s="652"/>
      <c r="DF39" s="652"/>
      <c r="DG39" s="652"/>
      <c r="DH39" s="652"/>
      <c r="DI39" s="652"/>
      <c r="DJ39" s="652"/>
      <c r="DK39" s="652"/>
      <c r="DL39" s="652"/>
      <c r="DM39" s="652"/>
    </row>
    <row r="40" spans="1:117" ht="15.75" customHeight="1">
      <c r="A40" s="652"/>
      <c r="B40" s="53">
        <v>44399</v>
      </c>
      <c r="C40" s="652"/>
      <c r="D40" s="53">
        <v>44403</v>
      </c>
      <c r="E40" s="652"/>
      <c r="F40" s="53">
        <v>44461</v>
      </c>
      <c r="G40" s="652"/>
      <c r="H40" s="53">
        <v>44404</v>
      </c>
      <c r="I40" s="652"/>
      <c r="J40" s="53">
        <v>44431</v>
      </c>
      <c r="K40" s="652"/>
      <c r="L40" s="53">
        <v>44432</v>
      </c>
      <c r="M40" s="652"/>
      <c r="N40" s="53">
        <v>44433</v>
      </c>
      <c r="O40" s="652"/>
      <c r="P40" s="53">
        <v>44434</v>
      </c>
      <c r="Q40" s="652"/>
      <c r="R40" s="53">
        <v>44435</v>
      </c>
      <c r="S40" s="652"/>
      <c r="T40" s="53">
        <v>44438</v>
      </c>
      <c r="U40" s="652"/>
      <c r="V40" s="53">
        <v>44439</v>
      </c>
      <c r="W40" s="652"/>
      <c r="X40" s="53">
        <v>44440</v>
      </c>
      <c r="Y40" s="652"/>
      <c r="Z40" s="53">
        <v>44441</v>
      </c>
      <c r="AA40" s="652"/>
      <c r="AB40" s="53">
        <v>44442</v>
      </c>
      <c r="AC40" s="652"/>
      <c r="AD40" s="53">
        <v>44447</v>
      </c>
      <c r="AE40" s="652"/>
      <c r="AF40" s="53">
        <v>44448</v>
      </c>
      <c r="AG40" s="652"/>
      <c r="AH40" s="53">
        <v>44452</v>
      </c>
      <c r="AI40" s="652"/>
      <c r="AJ40" s="53">
        <v>44481</v>
      </c>
      <c r="AK40" s="652"/>
      <c r="AL40" s="53">
        <v>44453</v>
      </c>
      <c r="AM40" s="652"/>
      <c r="AN40" s="53">
        <v>44455</v>
      </c>
      <c r="AO40" s="652"/>
      <c r="AP40" s="53">
        <v>44456</v>
      </c>
      <c r="AQ40" s="652"/>
      <c r="AR40" s="53">
        <v>44462</v>
      </c>
      <c r="AS40" s="652"/>
      <c r="AT40" s="53">
        <v>44467</v>
      </c>
      <c r="AU40" s="652"/>
      <c r="AV40" s="53">
        <v>44463</v>
      </c>
      <c r="AW40" s="652"/>
      <c r="AX40" s="53">
        <v>44466</v>
      </c>
      <c r="AY40" s="652"/>
      <c r="AZ40" s="53">
        <v>44515</v>
      </c>
      <c r="BA40" s="652"/>
      <c r="BB40" s="53">
        <v>44516</v>
      </c>
      <c r="BC40" s="652"/>
      <c r="BD40" s="53">
        <v>44468</v>
      </c>
      <c r="BE40" s="652"/>
      <c r="BF40" s="53">
        <v>44469</v>
      </c>
      <c r="BG40" s="652"/>
      <c r="BH40" s="53">
        <v>44473</v>
      </c>
      <c r="BI40" s="652"/>
      <c r="BJ40" s="53">
        <v>44470</v>
      </c>
      <c r="BK40" s="652"/>
      <c r="BL40" s="53">
        <v>44491</v>
      </c>
      <c r="BM40" s="652"/>
      <c r="BN40" s="53">
        <v>44474</v>
      </c>
      <c r="BO40" s="652"/>
      <c r="BP40" s="53">
        <v>44475</v>
      </c>
      <c r="BQ40" s="652"/>
      <c r="BR40" s="53">
        <v>44482</v>
      </c>
      <c r="BS40" s="652"/>
      <c r="BT40" s="53">
        <v>44487</v>
      </c>
      <c r="BU40" s="652"/>
      <c r="BV40" s="53">
        <v>44488</v>
      </c>
      <c r="BW40" s="652"/>
      <c r="BX40" s="53">
        <v>44490</v>
      </c>
      <c r="BY40" s="652"/>
      <c r="BZ40" s="53">
        <v>44489</v>
      </c>
      <c r="CA40" s="652"/>
      <c r="CB40" s="53">
        <v>44494</v>
      </c>
      <c r="CC40" s="652"/>
      <c r="CD40" s="53">
        <v>44496</v>
      </c>
      <c r="CE40" s="652"/>
      <c r="CF40" s="53">
        <v>44497</v>
      </c>
      <c r="CG40" s="652"/>
      <c r="CH40" s="53">
        <v>44502</v>
      </c>
      <c r="CI40" s="652"/>
      <c r="CJ40" s="53">
        <v>44524</v>
      </c>
      <c r="CK40" s="652"/>
      <c r="CL40" s="53">
        <v>44503</v>
      </c>
      <c r="CM40" s="652"/>
      <c r="CN40" s="53">
        <v>44498</v>
      </c>
      <c r="CO40" s="652"/>
      <c r="CP40" s="53">
        <v>44504</v>
      </c>
      <c r="CQ40" s="652"/>
      <c r="CR40" s="53">
        <v>44505</v>
      </c>
      <c r="CS40" s="652"/>
      <c r="CT40" s="53">
        <v>44396</v>
      </c>
      <c r="CU40" s="652"/>
      <c r="CV40" s="53">
        <v>44397</v>
      </c>
      <c r="CW40" s="652"/>
      <c r="CX40" s="53">
        <v>44398</v>
      </c>
      <c r="CY40" s="652"/>
      <c r="CZ40" s="53">
        <v>44518</v>
      </c>
      <c r="DA40" s="652"/>
      <c r="DB40" s="53">
        <v>44517</v>
      </c>
      <c r="DC40" s="652"/>
      <c r="DD40" s="53">
        <v>44523</v>
      </c>
      <c r="DE40" s="652"/>
      <c r="DF40" s="53">
        <v>44519</v>
      </c>
      <c r="DG40" s="652"/>
      <c r="DH40" s="53">
        <v>44529</v>
      </c>
      <c r="DI40" s="652"/>
      <c r="DJ40" s="268" t="s">
        <v>74</v>
      </c>
      <c r="DK40" s="652"/>
      <c r="DL40" s="652" t="s">
        <v>2171</v>
      </c>
      <c r="DM40" s="652" t="s">
        <v>2172</v>
      </c>
    </row>
    <row r="41" spans="1:117" ht="15.75" customHeight="1">
      <c r="A41" s="655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>
      <c r="A42" s="2" t="s">
        <v>65</v>
      </c>
      <c r="B42" s="651">
        <v>8</v>
      </c>
      <c r="C42" s="651">
        <v>8</v>
      </c>
      <c r="D42" s="651">
        <v>4</v>
      </c>
      <c r="E42" s="651">
        <v>4</v>
      </c>
      <c r="F42" s="651">
        <v>3</v>
      </c>
      <c r="G42" s="651">
        <v>3</v>
      </c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1"/>
      <c r="U42" s="651"/>
      <c r="V42" s="651"/>
      <c r="W42" s="651"/>
      <c r="X42" s="651"/>
      <c r="Y42" s="651"/>
      <c r="Z42" s="651"/>
      <c r="AA42" s="651"/>
      <c r="AB42" s="651"/>
      <c r="AC42" s="651"/>
      <c r="AD42" s="651"/>
      <c r="AE42" s="651"/>
      <c r="AF42" s="651"/>
      <c r="AG42" s="651"/>
      <c r="AH42" s="651"/>
      <c r="AI42" s="651"/>
      <c r="AJ42" s="651"/>
      <c r="AK42" s="651"/>
      <c r="AL42" s="651"/>
      <c r="AM42" s="651"/>
      <c r="AN42" s="651"/>
      <c r="AO42" s="651"/>
      <c r="AP42" s="651"/>
      <c r="AQ42" s="651"/>
      <c r="AR42" s="651"/>
      <c r="AS42" s="651"/>
      <c r="AT42" s="651"/>
      <c r="AU42" s="651"/>
      <c r="AV42" s="651"/>
      <c r="AW42" s="651"/>
      <c r="AX42" s="651"/>
      <c r="AY42" s="651"/>
      <c r="AZ42" s="651"/>
      <c r="BA42" s="651"/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  <c r="BR42" s="651"/>
      <c r="BS42" s="651"/>
      <c r="BT42" s="651"/>
      <c r="BU42" s="651"/>
      <c r="BV42" s="651"/>
      <c r="BW42" s="651"/>
      <c r="BX42" s="651"/>
      <c r="BY42" s="651"/>
      <c r="BZ42" s="651"/>
      <c r="CA42" s="651"/>
      <c r="CB42" s="651"/>
      <c r="CC42" s="651"/>
      <c r="CD42" s="651"/>
      <c r="CE42" s="651"/>
      <c r="CF42" s="651"/>
      <c r="CG42" s="651"/>
      <c r="CH42" s="651"/>
      <c r="CI42" s="651"/>
      <c r="CJ42" s="651"/>
      <c r="CK42" s="651"/>
      <c r="CL42" s="651"/>
      <c r="CM42" s="651"/>
      <c r="CN42" s="651"/>
      <c r="CO42" s="651"/>
      <c r="CP42" s="651"/>
      <c r="CQ42" s="651"/>
      <c r="CR42" s="651"/>
      <c r="CS42" s="651"/>
      <c r="CT42" s="651"/>
      <c r="CU42" s="651"/>
      <c r="CV42" s="651"/>
      <c r="CW42" s="651"/>
      <c r="CX42" s="651"/>
      <c r="CY42" s="651"/>
      <c r="CZ42" s="651"/>
      <c r="DA42" s="651"/>
      <c r="DB42" s="651"/>
      <c r="DC42" s="651"/>
      <c r="DD42" s="651"/>
      <c r="DE42" s="651"/>
      <c r="DF42" s="651"/>
      <c r="DG42" s="651"/>
      <c r="DH42" s="651"/>
      <c r="DI42" s="651"/>
      <c r="DJ42" s="651"/>
      <c r="DK42" s="651"/>
      <c r="DL42" s="651">
        <v>15</v>
      </c>
      <c r="DM42" s="651">
        <v>15</v>
      </c>
    </row>
    <row r="43" spans="1:117" ht="15.75" customHeight="1">
      <c r="A43" s="2" t="s">
        <v>66</v>
      </c>
      <c r="B43" s="651"/>
      <c r="C43" s="651"/>
      <c r="D43" s="651">
        <v>5</v>
      </c>
      <c r="E43" s="651">
        <v>5</v>
      </c>
      <c r="F43" s="651"/>
      <c r="G43" s="651"/>
      <c r="H43" s="651">
        <v>10</v>
      </c>
      <c r="I43" s="651">
        <v>10</v>
      </c>
      <c r="J43" s="651">
        <v>9</v>
      </c>
      <c r="K43" s="651">
        <v>9</v>
      </c>
      <c r="L43" s="651">
        <v>6</v>
      </c>
      <c r="M43" s="651">
        <v>6</v>
      </c>
      <c r="N43" s="651">
        <v>4</v>
      </c>
      <c r="O43" s="651">
        <v>4</v>
      </c>
      <c r="P43" s="651">
        <v>4</v>
      </c>
      <c r="Q43" s="651">
        <v>4</v>
      </c>
      <c r="R43" s="651">
        <v>4</v>
      </c>
      <c r="S43" s="651">
        <v>4</v>
      </c>
      <c r="T43" s="651"/>
      <c r="U43" s="651"/>
      <c r="V43" s="651"/>
      <c r="W43" s="651"/>
      <c r="X43" s="651"/>
      <c r="Y43" s="651"/>
      <c r="Z43" s="651">
        <v>4</v>
      </c>
      <c r="AA43" s="651">
        <v>4</v>
      </c>
      <c r="AB43" s="651"/>
      <c r="AC43" s="651"/>
      <c r="AD43" s="651"/>
      <c r="AE43" s="651"/>
      <c r="AF43" s="651"/>
      <c r="AG43" s="651"/>
      <c r="AH43" s="651"/>
      <c r="AI43" s="651"/>
      <c r="AJ43" s="651"/>
      <c r="AK43" s="651"/>
      <c r="AL43" s="651">
        <v>3</v>
      </c>
      <c r="AM43" s="651">
        <v>3</v>
      </c>
      <c r="AN43" s="651"/>
      <c r="AO43" s="651"/>
      <c r="AP43" s="651"/>
      <c r="AQ43" s="651"/>
      <c r="AR43" s="651"/>
      <c r="AS43" s="651"/>
      <c r="AT43" s="651"/>
      <c r="AU43" s="651"/>
      <c r="AV43" s="651"/>
      <c r="AW43" s="651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>
        <v>6</v>
      </c>
      <c r="BM43" s="651">
        <v>6</v>
      </c>
      <c r="BN43" s="651"/>
      <c r="BO43" s="651"/>
      <c r="BP43" s="651">
        <v>1</v>
      </c>
      <c r="BQ43" s="651">
        <v>1</v>
      </c>
      <c r="BR43" s="651">
        <v>5</v>
      </c>
      <c r="BS43" s="651">
        <v>5</v>
      </c>
      <c r="BT43" s="651">
        <v>4</v>
      </c>
      <c r="BU43" s="651">
        <v>4</v>
      </c>
      <c r="BV43" s="651"/>
      <c r="BW43" s="651"/>
      <c r="BX43" s="651"/>
      <c r="BY43" s="651"/>
      <c r="BZ43" s="651"/>
      <c r="CA43" s="651"/>
      <c r="CB43" s="651">
        <v>14</v>
      </c>
      <c r="CC43" s="651">
        <v>14</v>
      </c>
      <c r="CD43" s="651"/>
      <c r="CE43" s="651"/>
      <c r="CF43" s="651"/>
      <c r="CG43" s="651"/>
      <c r="CH43" s="651"/>
      <c r="CI43" s="651"/>
      <c r="CJ43" s="651"/>
      <c r="CK43" s="651"/>
      <c r="CL43" s="651"/>
      <c r="CM43" s="651"/>
      <c r="CN43" s="651"/>
      <c r="CO43" s="651"/>
      <c r="CP43" s="651"/>
      <c r="CQ43" s="651"/>
      <c r="CR43" s="651"/>
      <c r="CS43" s="651"/>
      <c r="CT43" s="651"/>
      <c r="CU43" s="651"/>
      <c r="CV43" s="651"/>
      <c r="CW43" s="651"/>
      <c r="CX43" s="651"/>
      <c r="CY43" s="651"/>
      <c r="CZ43" s="651"/>
      <c r="DA43" s="651"/>
      <c r="DB43" s="651"/>
      <c r="DC43" s="651"/>
      <c r="DD43" s="651"/>
      <c r="DE43" s="651"/>
      <c r="DF43" s="651"/>
      <c r="DG43" s="651"/>
      <c r="DH43" s="651"/>
      <c r="DI43" s="651"/>
      <c r="DJ43" s="651"/>
      <c r="DK43" s="651"/>
      <c r="DL43" s="651">
        <v>79</v>
      </c>
      <c r="DM43" s="651">
        <v>79</v>
      </c>
    </row>
    <row r="44" spans="1:117" ht="15.75" customHeight="1">
      <c r="A44" s="2" t="s">
        <v>67</v>
      </c>
      <c r="B44" s="651"/>
      <c r="C44" s="651"/>
      <c r="D44" s="651"/>
      <c r="E44" s="651"/>
      <c r="F44" s="651"/>
      <c r="G44" s="651"/>
      <c r="H44" s="651"/>
      <c r="I44" s="651"/>
      <c r="J44" s="651"/>
      <c r="K44" s="651"/>
      <c r="L44" s="651"/>
      <c r="M44" s="651"/>
      <c r="N44" s="651"/>
      <c r="O44" s="651"/>
      <c r="P44" s="651"/>
      <c r="Q44" s="651"/>
      <c r="R44" s="651"/>
      <c r="S44" s="651"/>
      <c r="T44" s="651">
        <v>1</v>
      </c>
      <c r="U44" s="651">
        <v>1</v>
      </c>
      <c r="V44" s="651">
        <v>3</v>
      </c>
      <c r="W44" s="651">
        <v>3</v>
      </c>
      <c r="X44" s="651">
        <v>3</v>
      </c>
      <c r="Y44" s="651">
        <v>3</v>
      </c>
      <c r="Z44" s="651">
        <v>1</v>
      </c>
      <c r="AA44" s="651">
        <v>1</v>
      </c>
      <c r="AB44" s="651">
        <v>5</v>
      </c>
      <c r="AC44" s="651">
        <v>5</v>
      </c>
      <c r="AD44" s="651"/>
      <c r="AE44" s="651"/>
      <c r="AF44" s="651"/>
      <c r="AG44" s="651"/>
      <c r="AH44" s="651">
        <v>5</v>
      </c>
      <c r="AI44" s="651">
        <v>5</v>
      </c>
      <c r="AJ44" s="651"/>
      <c r="AK44" s="651"/>
      <c r="AL44" s="651"/>
      <c r="AM44" s="651"/>
      <c r="AN44" s="651"/>
      <c r="AO44" s="651"/>
      <c r="AP44" s="651"/>
      <c r="AQ44" s="651"/>
      <c r="AR44" s="651"/>
      <c r="AS44" s="651"/>
      <c r="AT44" s="651"/>
      <c r="AU44" s="651"/>
      <c r="AV44" s="651"/>
      <c r="AW44" s="651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>
        <v>3</v>
      </c>
      <c r="BM44" s="651">
        <v>3</v>
      </c>
      <c r="BN44" s="651"/>
      <c r="BO44" s="651"/>
      <c r="BP44" s="651">
        <v>16</v>
      </c>
      <c r="BQ44" s="651">
        <v>16</v>
      </c>
      <c r="BR44" s="651"/>
      <c r="BS44" s="651"/>
      <c r="BT44" s="651">
        <v>1</v>
      </c>
      <c r="BU44" s="651">
        <v>1</v>
      </c>
      <c r="BV44" s="651"/>
      <c r="BW44" s="651"/>
      <c r="BX44" s="651"/>
      <c r="BY44" s="651"/>
      <c r="BZ44" s="651"/>
      <c r="CA44" s="651"/>
      <c r="CB44" s="651"/>
      <c r="CC44" s="651"/>
      <c r="CD44" s="651"/>
      <c r="CE44" s="651"/>
      <c r="CF44" s="651"/>
      <c r="CG44" s="651"/>
      <c r="CH44" s="651"/>
      <c r="CI44" s="651"/>
      <c r="CJ44" s="651"/>
      <c r="CK44" s="651"/>
      <c r="CL44" s="651"/>
      <c r="CM44" s="651"/>
      <c r="CN44" s="651"/>
      <c r="CO44" s="651"/>
      <c r="CP44" s="651"/>
      <c r="CQ44" s="651"/>
      <c r="CR44" s="651"/>
      <c r="CS44" s="651"/>
      <c r="CT44" s="651"/>
      <c r="CU44" s="651"/>
      <c r="CV44" s="651"/>
      <c r="CW44" s="651"/>
      <c r="CX44" s="651"/>
      <c r="CY44" s="651"/>
      <c r="CZ44" s="651"/>
      <c r="DA44" s="651"/>
      <c r="DB44" s="651"/>
      <c r="DC44" s="651"/>
      <c r="DD44" s="651"/>
      <c r="DE44" s="651"/>
      <c r="DF44" s="651"/>
      <c r="DG44" s="651"/>
      <c r="DH44" s="651"/>
      <c r="DI44" s="651"/>
      <c r="DJ44" s="651"/>
      <c r="DK44" s="651"/>
      <c r="DL44" s="651">
        <v>38</v>
      </c>
      <c r="DM44" s="651">
        <v>38</v>
      </c>
    </row>
    <row r="45" spans="1:117" ht="15.75" customHeight="1">
      <c r="A45" s="2" t="s">
        <v>68</v>
      </c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651"/>
      <c r="O45" s="651"/>
      <c r="P45" s="651"/>
      <c r="Q45" s="651"/>
      <c r="R45" s="651"/>
      <c r="S45" s="651"/>
      <c r="T45" s="651">
        <v>3</v>
      </c>
      <c r="U45" s="651">
        <v>3</v>
      </c>
      <c r="V45" s="651"/>
      <c r="W45" s="651"/>
      <c r="X45" s="651"/>
      <c r="Y45" s="651"/>
      <c r="Z45" s="651"/>
      <c r="AA45" s="651"/>
      <c r="AB45" s="651"/>
      <c r="AC45" s="651"/>
      <c r="AD45" s="651">
        <v>6</v>
      </c>
      <c r="AE45" s="651">
        <v>6</v>
      </c>
      <c r="AF45" s="651">
        <v>4</v>
      </c>
      <c r="AG45" s="651">
        <v>4</v>
      </c>
      <c r="AH45" s="651">
        <v>1</v>
      </c>
      <c r="AI45" s="651">
        <v>1</v>
      </c>
      <c r="AJ45" s="651">
        <v>5</v>
      </c>
      <c r="AK45" s="651">
        <v>5</v>
      </c>
      <c r="AL45" s="651"/>
      <c r="AM45" s="651"/>
      <c r="AN45" s="651">
        <v>12</v>
      </c>
      <c r="AO45" s="651">
        <v>12</v>
      </c>
      <c r="AP45" s="651">
        <v>5</v>
      </c>
      <c r="AQ45" s="651">
        <v>5</v>
      </c>
      <c r="AR45" s="651"/>
      <c r="AS45" s="651"/>
      <c r="AT45" s="651"/>
      <c r="AU45" s="651"/>
      <c r="AV45" s="651"/>
      <c r="AW45" s="651"/>
      <c r="AX45" s="651"/>
      <c r="AY45" s="651"/>
      <c r="AZ45" s="651"/>
      <c r="BA45" s="651"/>
      <c r="BB45" s="651"/>
      <c r="BC45" s="651"/>
      <c r="BD45" s="651">
        <v>6</v>
      </c>
      <c r="BE45" s="651">
        <v>6</v>
      </c>
      <c r="BF45" s="651">
        <v>11</v>
      </c>
      <c r="BG45" s="651">
        <v>11</v>
      </c>
      <c r="BH45" s="651">
        <v>2</v>
      </c>
      <c r="BI45" s="651">
        <v>2</v>
      </c>
      <c r="BJ45" s="651">
        <v>1</v>
      </c>
      <c r="BK45" s="651">
        <v>1</v>
      </c>
      <c r="BL45" s="651"/>
      <c r="BM45" s="651"/>
      <c r="BN45" s="651">
        <v>7</v>
      </c>
      <c r="BO45" s="651">
        <v>7</v>
      </c>
      <c r="BP45" s="651"/>
      <c r="BQ45" s="651"/>
      <c r="BR45" s="651"/>
      <c r="BS45" s="651"/>
      <c r="BT45" s="651"/>
      <c r="BU45" s="651"/>
      <c r="BV45" s="651">
        <v>5</v>
      </c>
      <c r="BW45" s="651">
        <v>5</v>
      </c>
      <c r="BX45" s="651">
        <v>8</v>
      </c>
      <c r="BY45" s="651">
        <v>8</v>
      </c>
      <c r="BZ45" s="651"/>
      <c r="CA45" s="651"/>
      <c r="CB45" s="651"/>
      <c r="CC45" s="651"/>
      <c r="CD45" s="651"/>
      <c r="CE45" s="651"/>
      <c r="CF45" s="651"/>
      <c r="CG45" s="651"/>
      <c r="CH45" s="651"/>
      <c r="CI45" s="651"/>
      <c r="CJ45" s="651"/>
      <c r="CK45" s="651"/>
      <c r="CL45" s="651"/>
      <c r="CM45" s="651"/>
      <c r="CN45" s="651"/>
      <c r="CO45" s="651"/>
      <c r="CP45" s="651"/>
      <c r="CQ45" s="651"/>
      <c r="CR45" s="651"/>
      <c r="CS45" s="651"/>
      <c r="CT45" s="651"/>
      <c r="CU45" s="651"/>
      <c r="CV45" s="651"/>
      <c r="CW45" s="651"/>
      <c r="CX45" s="651"/>
      <c r="CY45" s="651"/>
      <c r="CZ45" s="651"/>
      <c r="DA45" s="651"/>
      <c r="DB45" s="651"/>
      <c r="DC45" s="651"/>
      <c r="DD45" s="651"/>
      <c r="DE45" s="651"/>
      <c r="DF45" s="651"/>
      <c r="DG45" s="651"/>
      <c r="DH45" s="651"/>
      <c r="DI45" s="651"/>
      <c r="DJ45" s="651"/>
      <c r="DK45" s="651"/>
      <c r="DL45" s="651">
        <v>76</v>
      </c>
      <c r="DM45" s="651">
        <v>76</v>
      </c>
    </row>
    <row r="46" spans="1:117" ht="15.75" customHeight="1">
      <c r="A46" s="2" t="s">
        <v>69</v>
      </c>
      <c r="B46" s="651"/>
      <c r="C46" s="651"/>
      <c r="D46" s="651"/>
      <c r="E46" s="651"/>
      <c r="F46" s="651"/>
      <c r="G46" s="651"/>
      <c r="H46" s="651"/>
      <c r="I46" s="651"/>
      <c r="J46" s="651"/>
      <c r="K46" s="651"/>
      <c r="L46" s="651"/>
      <c r="M46" s="651"/>
      <c r="N46" s="651"/>
      <c r="O46" s="651"/>
      <c r="P46" s="651"/>
      <c r="Q46" s="651"/>
      <c r="R46" s="651"/>
      <c r="S46" s="651"/>
      <c r="T46" s="651"/>
      <c r="U46" s="651"/>
      <c r="V46" s="651"/>
      <c r="W46" s="651"/>
      <c r="X46" s="651"/>
      <c r="Y46" s="651"/>
      <c r="Z46" s="651"/>
      <c r="AA46" s="651"/>
      <c r="AB46" s="651"/>
      <c r="AC46" s="651"/>
      <c r="AD46" s="651"/>
      <c r="AE46" s="651"/>
      <c r="AF46" s="651"/>
      <c r="AG46" s="651"/>
      <c r="AH46" s="651"/>
      <c r="AI46" s="651"/>
      <c r="AJ46" s="651"/>
      <c r="AK46" s="651"/>
      <c r="AL46" s="651"/>
      <c r="AM46" s="651"/>
      <c r="AN46" s="651"/>
      <c r="AO46" s="651"/>
      <c r="AP46" s="651"/>
      <c r="AQ46" s="651"/>
      <c r="AR46" s="651">
        <v>6</v>
      </c>
      <c r="AS46" s="651">
        <v>6</v>
      </c>
      <c r="AT46" s="651">
        <v>4</v>
      </c>
      <c r="AU46" s="651">
        <v>4</v>
      </c>
      <c r="AV46" s="651">
        <v>8</v>
      </c>
      <c r="AW46" s="651">
        <v>8</v>
      </c>
      <c r="AX46" s="651">
        <v>8</v>
      </c>
      <c r="AY46" s="651">
        <v>8</v>
      </c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  <c r="BR46" s="651"/>
      <c r="BS46" s="651"/>
      <c r="BT46" s="651"/>
      <c r="BU46" s="651"/>
      <c r="BV46" s="651"/>
      <c r="BW46" s="651"/>
      <c r="BX46" s="651"/>
      <c r="BY46" s="651"/>
      <c r="BZ46" s="651"/>
      <c r="CA46" s="651"/>
      <c r="CB46" s="651"/>
      <c r="CC46" s="651"/>
      <c r="CD46" s="651">
        <v>8</v>
      </c>
      <c r="CE46" s="651">
        <v>8</v>
      </c>
      <c r="CF46" s="651">
        <v>7</v>
      </c>
      <c r="CG46" s="651">
        <v>7</v>
      </c>
      <c r="CH46" s="651"/>
      <c r="CI46" s="651"/>
      <c r="CJ46" s="651">
        <v>3</v>
      </c>
      <c r="CK46" s="651">
        <v>3</v>
      </c>
      <c r="CL46" s="651">
        <v>4</v>
      </c>
      <c r="CM46" s="651">
        <v>4</v>
      </c>
      <c r="CN46" s="651"/>
      <c r="CO46" s="651"/>
      <c r="CP46" s="651">
        <v>7</v>
      </c>
      <c r="CQ46" s="651">
        <v>7</v>
      </c>
      <c r="CR46" s="651">
        <v>5</v>
      </c>
      <c r="CS46" s="651">
        <v>5</v>
      </c>
      <c r="CT46" s="651">
        <v>5</v>
      </c>
      <c r="CU46" s="651">
        <v>5</v>
      </c>
      <c r="CV46" s="651">
        <v>5</v>
      </c>
      <c r="CW46" s="651">
        <v>5</v>
      </c>
      <c r="CX46" s="651"/>
      <c r="CY46" s="651"/>
      <c r="CZ46" s="651">
        <v>8</v>
      </c>
      <c r="DA46" s="651">
        <v>8</v>
      </c>
      <c r="DB46" s="651">
        <v>1</v>
      </c>
      <c r="DC46" s="651">
        <v>1</v>
      </c>
      <c r="DD46" s="651">
        <v>3</v>
      </c>
      <c r="DE46" s="651">
        <v>3</v>
      </c>
      <c r="DF46" s="651">
        <v>5</v>
      </c>
      <c r="DG46" s="651">
        <v>5</v>
      </c>
      <c r="DH46" s="651"/>
      <c r="DI46" s="651"/>
      <c r="DJ46" s="651"/>
      <c r="DK46" s="651"/>
      <c r="DL46" s="651">
        <v>87</v>
      </c>
      <c r="DM46" s="651">
        <v>87</v>
      </c>
    </row>
    <row r="47" spans="1:117" ht="15.75" customHeight="1">
      <c r="A47" s="2" t="s">
        <v>70</v>
      </c>
      <c r="B47" s="651">
        <v>1</v>
      </c>
      <c r="C47" s="651">
        <v>1</v>
      </c>
      <c r="D47" s="651"/>
      <c r="E47" s="651"/>
      <c r="F47" s="651"/>
      <c r="G47" s="651"/>
      <c r="H47" s="651">
        <v>2</v>
      </c>
      <c r="I47" s="651">
        <v>2</v>
      </c>
      <c r="J47" s="651"/>
      <c r="K47" s="651"/>
      <c r="L47" s="651"/>
      <c r="M47" s="651"/>
      <c r="N47" s="651">
        <v>2</v>
      </c>
      <c r="O47" s="651">
        <v>2</v>
      </c>
      <c r="P47" s="651"/>
      <c r="Q47" s="651"/>
      <c r="R47" s="651"/>
      <c r="S47" s="651"/>
      <c r="T47" s="651"/>
      <c r="U47" s="651"/>
      <c r="V47" s="651">
        <v>1</v>
      </c>
      <c r="W47" s="651">
        <v>1</v>
      </c>
      <c r="X47" s="651"/>
      <c r="Y47" s="651"/>
      <c r="Z47" s="651">
        <v>2</v>
      </c>
      <c r="AA47" s="651">
        <v>2</v>
      </c>
      <c r="AB47" s="651"/>
      <c r="AC47" s="651"/>
      <c r="AD47" s="651">
        <v>1</v>
      </c>
      <c r="AE47" s="651">
        <v>1</v>
      </c>
      <c r="AF47" s="651"/>
      <c r="AG47" s="651"/>
      <c r="AH47" s="651">
        <v>1</v>
      </c>
      <c r="AI47" s="651">
        <v>1</v>
      </c>
      <c r="AJ47" s="651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>
        <v>1</v>
      </c>
      <c r="AU47" s="651">
        <v>1</v>
      </c>
      <c r="AV47" s="651"/>
      <c r="AW47" s="651"/>
      <c r="AX47" s="651"/>
      <c r="AY47" s="651"/>
      <c r="AZ47" s="651">
        <v>14</v>
      </c>
      <c r="BA47" s="651">
        <v>14</v>
      </c>
      <c r="BB47" s="651">
        <v>21</v>
      </c>
      <c r="BC47" s="651">
        <v>21</v>
      </c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>
        <v>1</v>
      </c>
      <c r="BQ47" s="651">
        <v>1</v>
      </c>
      <c r="BR47" s="651"/>
      <c r="BS47" s="651"/>
      <c r="BT47" s="651">
        <v>10</v>
      </c>
      <c r="BU47" s="651">
        <v>10</v>
      </c>
      <c r="BV47" s="651">
        <v>3</v>
      </c>
      <c r="BW47" s="651">
        <v>3</v>
      </c>
      <c r="BX47" s="651"/>
      <c r="BY47" s="651"/>
      <c r="BZ47" s="651">
        <v>4</v>
      </c>
      <c r="CA47" s="651">
        <v>4</v>
      </c>
      <c r="CB47" s="651"/>
      <c r="CC47" s="651"/>
      <c r="CD47" s="651"/>
      <c r="CE47" s="651"/>
      <c r="CF47" s="651"/>
      <c r="CG47" s="651"/>
      <c r="CH47" s="651"/>
      <c r="CI47" s="651"/>
      <c r="CJ47" s="651"/>
      <c r="CK47" s="651"/>
      <c r="CL47" s="651"/>
      <c r="CM47" s="651"/>
      <c r="CN47" s="651"/>
      <c r="CO47" s="651"/>
      <c r="CP47" s="651"/>
      <c r="CQ47" s="651"/>
      <c r="CR47" s="651"/>
      <c r="CS47" s="651"/>
      <c r="CT47" s="651">
        <v>2</v>
      </c>
      <c r="CU47" s="651">
        <v>2</v>
      </c>
      <c r="CV47" s="651">
        <v>9</v>
      </c>
      <c r="CW47" s="651">
        <v>9</v>
      </c>
      <c r="CX47" s="651">
        <v>4</v>
      </c>
      <c r="CY47" s="651">
        <v>4</v>
      </c>
      <c r="CZ47" s="651"/>
      <c r="DA47" s="651"/>
      <c r="DB47" s="651"/>
      <c r="DC47" s="651"/>
      <c r="DD47" s="651"/>
      <c r="DE47" s="651"/>
      <c r="DF47" s="651"/>
      <c r="DG47" s="651"/>
      <c r="DH47" s="651">
        <v>17</v>
      </c>
      <c r="DI47" s="651">
        <v>17</v>
      </c>
      <c r="DJ47" s="651"/>
      <c r="DK47" s="651"/>
      <c r="DL47" s="651">
        <v>96</v>
      </c>
      <c r="DM47" s="651">
        <v>96</v>
      </c>
    </row>
    <row r="48" spans="1:117" ht="15.75" customHeight="1">
      <c r="A48" s="2" t="s">
        <v>72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>
        <v>31</v>
      </c>
      <c r="BA48" s="651">
        <v>31</v>
      </c>
      <c r="BB48" s="651">
        <v>21</v>
      </c>
      <c r="BC48" s="651">
        <v>21</v>
      </c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  <c r="BR48" s="651"/>
      <c r="BS48" s="651"/>
      <c r="BT48" s="651"/>
      <c r="BU48" s="651"/>
      <c r="BV48" s="651"/>
      <c r="BW48" s="651"/>
      <c r="BX48" s="651"/>
      <c r="BY48" s="651"/>
      <c r="BZ48" s="651"/>
      <c r="CA48" s="651"/>
      <c r="CB48" s="651"/>
      <c r="CC48" s="651"/>
      <c r="CD48" s="651"/>
      <c r="CE48" s="651"/>
      <c r="CF48" s="651"/>
      <c r="CG48" s="651"/>
      <c r="CH48" s="651">
        <v>2</v>
      </c>
      <c r="CI48" s="651">
        <v>2</v>
      </c>
      <c r="CJ48" s="651">
        <v>11</v>
      </c>
      <c r="CK48" s="651">
        <v>11</v>
      </c>
      <c r="CL48" s="651">
        <v>1</v>
      </c>
      <c r="CM48" s="651">
        <v>1</v>
      </c>
      <c r="CN48" s="651">
        <v>10</v>
      </c>
      <c r="CO48" s="651">
        <v>10</v>
      </c>
      <c r="CP48" s="651"/>
      <c r="CQ48" s="651"/>
      <c r="CR48" s="651"/>
      <c r="CS48" s="651"/>
      <c r="CT48" s="651"/>
      <c r="CU48" s="651"/>
      <c r="CV48" s="651"/>
      <c r="CW48" s="651"/>
      <c r="CX48" s="651"/>
      <c r="CY48" s="651"/>
      <c r="CZ48" s="651">
        <v>30</v>
      </c>
      <c r="DA48" s="651">
        <v>30</v>
      </c>
      <c r="DB48" s="651">
        <v>12</v>
      </c>
      <c r="DC48" s="651">
        <v>12</v>
      </c>
      <c r="DD48" s="651"/>
      <c r="DE48" s="651"/>
      <c r="DF48" s="651">
        <v>18</v>
      </c>
      <c r="DG48" s="651">
        <v>18</v>
      </c>
      <c r="DH48" s="651"/>
      <c r="DI48" s="651"/>
      <c r="DJ48" s="651"/>
      <c r="DK48" s="651"/>
      <c r="DL48" s="651">
        <v>136</v>
      </c>
      <c r="DM48" s="651">
        <v>136</v>
      </c>
    </row>
    <row r="49" spans="1:117" ht="15.75" customHeight="1">
      <c r="A49" s="656" t="s">
        <v>73</v>
      </c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1"/>
      <c r="Q49" s="651"/>
      <c r="R49" s="651"/>
      <c r="S49" s="651"/>
      <c r="T49" s="651">
        <v>1</v>
      </c>
      <c r="U49" s="651">
        <v>1</v>
      </c>
      <c r="V49" s="651"/>
      <c r="W49" s="651"/>
      <c r="X49" s="651"/>
      <c r="Y49" s="651"/>
      <c r="Z49" s="651"/>
      <c r="AA49" s="651"/>
      <c r="AB49" s="651"/>
      <c r="AC49" s="651"/>
      <c r="AD49" s="651"/>
      <c r="AE49" s="651"/>
      <c r="AF49" s="651"/>
      <c r="AG49" s="651"/>
      <c r="AH49" s="651"/>
      <c r="AI49" s="651"/>
      <c r="AJ49" s="651"/>
      <c r="AK49" s="651"/>
      <c r="AL49" s="651"/>
      <c r="AM49" s="651"/>
      <c r="AN49" s="651"/>
      <c r="AO49" s="651"/>
      <c r="AP49" s="651"/>
      <c r="AQ49" s="651"/>
      <c r="AR49" s="651"/>
      <c r="AS49" s="651"/>
      <c r="AT49" s="651"/>
      <c r="AU49" s="651"/>
      <c r="AV49" s="651"/>
      <c r="AW49" s="651"/>
      <c r="AX49" s="651"/>
      <c r="AY49" s="651"/>
      <c r="AZ49" s="651"/>
      <c r="BA49" s="651"/>
      <c r="BB49" s="651"/>
      <c r="BC49" s="651"/>
      <c r="BD49" s="651"/>
      <c r="BE49" s="651"/>
      <c r="BF49" s="651"/>
      <c r="BG49" s="651"/>
      <c r="BH49" s="651"/>
      <c r="BI49" s="651"/>
      <c r="BJ49" s="651"/>
      <c r="BK49" s="651"/>
      <c r="BL49" s="651"/>
      <c r="BM49" s="651"/>
      <c r="BN49" s="651"/>
      <c r="BO49" s="651"/>
      <c r="BP49" s="651"/>
      <c r="BQ49" s="651"/>
      <c r="BR49" s="651"/>
      <c r="BS49" s="651"/>
      <c r="BT49" s="651"/>
      <c r="BU49" s="651"/>
      <c r="BV49" s="651"/>
      <c r="BW49" s="651"/>
      <c r="BX49" s="651"/>
      <c r="BY49" s="651"/>
      <c r="BZ49" s="651"/>
      <c r="CA49" s="651"/>
      <c r="CB49" s="651"/>
      <c r="CC49" s="651"/>
      <c r="CD49" s="651"/>
      <c r="CE49" s="651"/>
      <c r="CF49" s="651"/>
      <c r="CG49" s="651"/>
      <c r="CH49" s="651"/>
      <c r="CI49" s="651"/>
      <c r="CJ49" s="651"/>
      <c r="CK49" s="651"/>
      <c r="CL49" s="651"/>
      <c r="CM49" s="651"/>
      <c r="CN49" s="651"/>
      <c r="CO49" s="651"/>
      <c r="CP49" s="651"/>
      <c r="CQ49" s="651"/>
      <c r="CR49" s="651"/>
      <c r="CS49" s="651"/>
      <c r="CT49" s="651"/>
      <c r="CU49" s="651"/>
      <c r="CV49" s="651"/>
      <c r="CW49" s="651"/>
      <c r="CX49" s="651"/>
      <c r="CY49" s="651"/>
      <c r="CZ49" s="651"/>
      <c r="DA49" s="651"/>
      <c r="DB49" s="651"/>
      <c r="DC49" s="651"/>
      <c r="DD49" s="651"/>
      <c r="DE49" s="651"/>
      <c r="DF49" s="651"/>
      <c r="DG49" s="651"/>
      <c r="DH49" s="651"/>
      <c r="DI49" s="651"/>
      <c r="DJ49" s="651"/>
      <c r="DK49" s="651"/>
      <c r="DL49" s="651">
        <v>1</v>
      </c>
      <c r="DM49" s="651">
        <v>1</v>
      </c>
    </row>
    <row r="50" spans="1:117" ht="15.75" customHeight="1">
      <c r="A50" s="656" t="s">
        <v>45</v>
      </c>
      <c r="B50" s="651">
        <v>9</v>
      </c>
      <c r="C50" s="651">
        <v>9</v>
      </c>
      <c r="D50" s="651">
        <v>9</v>
      </c>
      <c r="E50" s="651">
        <v>9</v>
      </c>
      <c r="F50" s="651">
        <v>3</v>
      </c>
      <c r="G50" s="651">
        <v>3</v>
      </c>
      <c r="H50" s="651">
        <v>12</v>
      </c>
      <c r="I50" s="651">
        <v>12</v>
      </c>
      <c r="J50" s="651">
        <v>9</v>
      </c>
      <c r="K50" s="651">
        <v>9</v>
      </c>
      <c r="L50" s="651">
        <v>6</v>
      </c>
      <c r="M50" s="651">
        <v>6</v>
      </c>
      <c r="N50" s="651">
        <v>6</v>
      </c>
      <c r="O50" s="651">
        <v>6</v>
      </c>
      <c r="P50" s="651">
        <v>4</v>
      </c>
      <c r="Q50" s="651">
        <v>4</v>
      </c>
      <c r="R50" s="651">
        <v>4</v>
      </c>
      <c r="S50" s="651">
        <v>4</v>
      </c>
      <c r="T50" s="651">
        <v>5</v>
      </c>
      <c r="U50" s="651">
        <v>5</v>
      </c>
      <c r="V50" s="651">
        <v>4</v>
      </c>
      <c r="W50" s="651">
        <v>4</v>
      </c>
      <c r="X50" s="651">
        <v>3</v>
      </c>
      <c r="Y50" s="651">
        <v>3</v>
      </c>
      <c r="Z50" s="651">
        <v>7</v>
      </c>
      <c r="AA50" s="651">
        <v>7</v>
      </c>
      <c r="AB50" s="651">
        <v>5</v>
      </c>
      <c r="AC50" s="651">
        <v>5</v>
      </c>
      <c r="AD50" s="651">
        <v>7</v>
      </c>
      <c r="AE50" s="651">
        <v>7</v>
      </c>
      <c r="AF50" s="651">
        <v>4</v>
      </c>
      <c r="AG50" s="651">
        <v>4</v>
      </c>
      <c r="AH50" s="651">
        <v>7</v>
      </c>
      <c r="AI50" s="651">
        <v>7</v>
      </c>
      <c r="AJ50" s="651">
        <v>5</v>
      </c>
      <c r="AK50" s="651">
        <v>5</v>
      </c>
      <c r="AL50" s="651">
        <v>3</v>
      </c>
      <c r="AM50" s="651">
        <v>3</v>
      </c>
      <c r="AN50" s="651">
        <v>12</v>
      </c>
      <c r="AO50" s="651">
        <v>12</v>
      </c>
      <c r="AP50" s="651">
        <v>5</v>
      </c>
      <c r="AQ50" s="651">
        <v>5</v>
      </c>
      <c r="AR50" s="651">
        <v>6</v>
      </c>
      <c r="AS50" s="651">
        <v>6</v>
      </c>
      <c r="AT50" s="651">
        <v>5</v>
      </c>
      <c r="AU50" s="651">
        <v>5</v>
      </c>
      <c r="AV50" s="651">
        <v>8</v>
      </c>
      <c r="AW50" s="651">
        <v>8</v>
      </c>
      <c r="AX50" s="651">
        <v>8</v>
      </c>
      <c r="AY50" s="651">
        <v>8</v>
      </c>
      <c r="AZ50" s="651">
        <v>45</v>
      </c>
      <c r="BA50" s="651">
        <v>45</v>
      </c>
      <c r="BB50" s="651">
        <v>42</v>
      </c>
      <c r="BC50" s="651">
        <v>42</v>
      </c>
      <c r="BD50" s="651">
        <v>6</v>
      </c>
      <c r="BE50" s="651">
        <v>6</v>
      </c>
      <c r="BF50" s="651">
        <v>11</v>
      </c>
      <c r="BG50" s="651">
        <v>11</v>
      </c>
      <c r="BH50" s="651">
        <v>2</v>
      </c>
      <c r="BI50" s="651">
        <v>2</v>
      </c>
      <c r="BJ50" s="651">
        <v>1</v>
      </c>
      <c r="BK50" s="651">
        <v>1</v>
      </c>
      <c r="BL50" s="651">
        <v>9</v>
      </c>
      <c r="BM50" s="651">
        <v>9</v>
      </c>
      <c r="BN50" s="651">
        <v>7</v>
      </c>
      <c r="BO50" s="651">
        <v>7</v>
      </c>
      <c r="BP50" s="651">
        <v>18</v>
      </c>
      <c r="BQ50" s="651">
        <v>18</v>
      </c>
      <c r="BR50" s="651">
        <v>5</v>
      </c>
      <c r="BS50" s="651">
        <v>5</v>
      </c>
      <c r="BT50" s="651">
        <v>15</v>
      </c>
      <c r="BU50" s="651">
        <v>15</v>
      </c>
      <c r="BV50" s="651">
        <v>8</v>
      </c>
      <c r="BW50" s="651">
        <v>8</v>
      </c>
      <c r="BX50" s="651">
        <v>8</v>
      </c>
      <c r="BY50" s="651">
        <v>8</v>
      </c>
      <c r="BZ50" s="651">
        <v>4</v>
      </c>
      <c r="CA50" s="651">
        <v>4</v>
      </c>
      <c r="CB50" s="651">
        <v>14</v>
      </c>
      <c r="CC50" s="651">
        <v>14</v>
      </c>
      <c r="CD50" s="651">
        <v>8</v>
      </c>
      <c r="CE50" s="651">
        <v>8</v>
      </c>
      <c r="CF50" s="651">
        <v>7</v>
      </c>
      <c r="CG50" s="651">
        <v>7</v>
      </c>
      <c r="CH50" s="651">
        <v>2</v>
      </c>
      <c r="CI50" s="651">
        <v>2</v>
      </c>
      <c r="CJ50" s="651">
        <v>14</v>
      </c>
      <c r="CK50" s="651">
        <v>14</v>
      </c>
      <c r="CL50" s="651">
        <v>5</v>
      </c>
      <c r="CM50" s="651">
        <v>5</v>
      </c>
      <c r="CN50" s="651">
        <v>10</v>
      </c>
      <c r="CO50" s="651">
        <v>10</v>
      </c>
      <c r="CP50" s="651">
        <v>7</v>
      </c>
      <c r="CQ50" s="651">
        <v>7</v>
      </c>
      <c r="CR50" s="651">
        <v>5</v>
      </c>
      <c r="CS50" s="651">
        <v>5</v>
      </c>
      <c r="CT50" s="651">
        <v>7</v>
      </c>
      <c r="CU50" s="651">
        <v>7</v>
      </c>
      <c r="CV50" s="651">
        <v>14</v>
      </c>
      <c r="CW50" s="651">
        <v>14</v>
      </c>
      <c r="CX50" s="651">
        <v>4</v>
      </c>
      <c r="CY50" s="651">
        <v>4</v>
      </c>
      <c r="CZ50" s="651">
        <v>38</v>
      </c>
      <c r="DA50" s="651">
        <v>38</v>
      </c>
      <c r="DB50" s="651">
        <v>13</v>
      </c>
      <c r="DC50" s="651">
        <v>13</v>
      </c>
      <c r="DD50" s="651">
        <v>3</v>
      </c>
      <c r="DE50" s="651">
        <v>3</v>
      </c>
      <c r="DF50" s="651">
        <v>23</v>
      </c>
      <c r="DG50" s="651">
        <v>23</v>
      </c>
      <c r="DH50" s="651">
        <v>17</v>
      </c>
      <c r="DI50" s="651">
        <v>17</v>
      </c>
      <c r="DJ50" s="651"/>
      <c r="DK50" s="651"/>
      <c r="DL50" s="651">
        <v>528</v>
      </c>
      <c r="DM50" s="651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75" style="268" bestFit="1" customWidth="1"/>
    <col min="6" max="6" width="9.75" style="268" bestFit="1" customWidth="1"/>
    <col min="7" max="7" width="10" style="268" bestFit="1" customWidth="1"/>
    <col min="8" max="8" width="9.75" style="268" bestFit="1" customWidth="1"/>
    <col min="9" max="10" width="10" style="268" bestFit="1" customWidth="1"/>
    <col min="11" max="11" width="10.125" style="268" bestFit="1" customWidth="1"/>
    <col min="12" max="12" width="9.125" style="268" bestFit="1" customWidth="1"/>
    <col min="13" max="13" width="10.25" style="268" bestFit="1" customWidth="1"/>
    <col min="14" max="14" width="11" style="268" bestFit="1" customWidth="1"/>
    <col min="15" max="15" width="10.75" style="268" bestFit="1" customWidth="1"/>
    <col min="16" max="16" width="10" style="268" bestFit="1" customWidth="1"/>
    <col min="17" max="17" width="9.5" style="268" bestFit="1" customWidth="1"/>
    <col min="18" max="18" width="5.75" style="268" bestFit="1" customWidth="1"/>
    <col min="19" max="20" width="8.75" style="268" customWidth="1"/>
    <col min="21" max="16384" width="8.75" style="268"/>
  </cols>
  <sheetData>
    <row r="3" spans="1:18">
      <c r="A3" s="655" t="s">
        <v>2312</v>
      </c>
      <c r="B3" s="655" t="s">
        <v>64</v>
      </c>
    </row>
    <row r="4" spans="1:18">
      <c r="A4" s="655" t="s">
        <v>2313</v>
      </c>
      <c r="B4" s="649">
        <v>44396</v>
      </c>
      <c r="C4" s="649">
        <v>44397</v>
      </c>
      <c r="D4" s="649">
        <v>44398</v>
      </c>
      <c r="E4" s="649">
        <v>44399</v>
      </c>
      <c r="F4" s="649">
        <v>44400</v>
      </c>
      <c r="G4" s="649">
        <v>44403</v>
      </c>
      <c r="H4" s="649">
        <v>44404</v>
      </c>
      <c r="I4" s="649">
        <v>44405</v>
      </c>
      <c r="J4" s="649">
        <v>44431</v>
      </c>
      <c r="K4" s="649">
        <v>44438</v>
      </c>
      <c r="L4" s="649">
        <v>44448</v>
      </c>
      <c r="M4" s="649">
        <v>44467</v>
      </c>
      <c r="N4" s="649">
        <v>44489</v>
      </c>
      <c r="O4" s="649">
        <v>44494</v>
      </c>
      <c r="P4" s="649">
        <v>44518</v>
      </c>
      <c r="Q4" s="649">
        <v>44533</v>
      </c>
      <c r="R4" s="268" t="s">
        <v>45</v>
      </c>
    </row>
    <row r="5" spans="1:18">
      <c r="A5" s="2" t="s">
        <v>108</v>
      </c>
      <c r="B5" s="651"/>
      <c r="C5" s="651"/>
      <c r="D5" s="651"/>
      <c r="E5" s="651">
        <v>1</v>
      </c>
      <c r="F5" s="651"/>
      <c r="G5" s="651"/>
      <c r="H5" s="651"/>
      <c r="I5" s="651"/>
      <c r="J5" s="651"/>
      <c r="K5" s="651"/>
      <c r="L5" s="651"/>
      <c r="M5" s="651">
        <v>1</v>
      </c>
      <c r="N5" s="651"/>
      <c r="O5" s="651"/>
      <c r="P5" s="651"/>
      <c r="Q5" s="651"/>
      <c r="R5" s="651">
        <v>2</v>
      </c>
    </row>
    <row r="6" spans="1:18">
      <c r="A6" s="2" t="s">
        <v>114</v>
      </c>
      <c r="B6" s="651"/>
      <c r="C6" s="651"/>
      <c r="D6" s="651"/>
      <c r="E6" s="651">
        <v>13</v>
      </c>
      <c r="F6" s="651"/>
      <c r="G6" s="651">
        <v>4</v>
      </c>
      <c r="H6" s="651"/>
      <c r="I6" s="651"/>
      <c r="J6" s="651"/>
      <c r="K6" s="651"/>
      <c r="L6" s="651"/>
      <c r="M6" s="651"/>
      <c r="N6" s="651"/>
      <c r="O6" s="651"/>
      <c r="P6" s="651"/>
      <c r="Q6" s="651"/>
      <c r="R6" s="651">
        <v>17</v>
      </c>
    </row>
    <row r="7" spans="1:18">
      <c r="A7" s="2" t="s">
        <v>121</v>
      </c>
      <c r="B7" s="651"/>
      <c r="C7" s="651"/>
      <c r="D7" s="651"/>
      <c r="E7" s="651">
        <v>10</v>
      </c>
      <c r="F7" s="651"/>
      <c r="G7" s="651"/>
      <c r="H7" s="651"/>
      <c r="I7" s="651"/>
      <c r="J7" s="651"/>
      <c r="K7" s="651"/>
      <c r="L7" s="651"/>
      <c r="M7" s="651"/>
      <c r="N7" s="651"/>
      <c r="O7" s="651"/>
      <c r="P7" s="651"/>
      <c r="Q7" s="651"/>
      <c r="R7" s="651">
        <v>10</v>
      </c>
    </row>
    <row r="8" spans="1:18">
      <c r="A8" s="2" t="s">
        <v>137</v>
      </c>
      <c r="B8" s="651"/>
      <c r="C8" s="651"/>
      <c r="D8" s="651"/>
      <c r="E8" s="651">
        <v>2</v>
      </c>
      <c r="F8" s="651"/>
      <c r="G8" s="651"/>
      <c r="H8" s="651"/>
      <c r="I8" s="651"/>
      <c r="J8" s="651"/>
      <c r="K8" s="651"/>
      <c r="L8" s="651"/>
      <c r="M8" s="651"/>
      <c r="N8" s="651"/>
      <c r="O8" s="651"/>
      <c r="P8" s="651"/>
      <c r="Q8" s="651"/>
      <c r="R8" s="651">
        <v>2</v>
      </c>
    </row>
    <row r="9" spans="1:18">
      <c r="A9" s="2" t="s">
        <v>148</v>
      </c>
      <c r="B9" s="651"/>
      <c r="C9" s="651"/>
      <c r="D9" s="651"/>
      <c r="E9" s="651"/>
      <c r="F9" s="651">
        <v>2</v>
      </c>
      <c r="G9" s="651"/>
      <c r="H9" s="651"/>
      <c r="I9" s="651"/>
      <c r="J9" s="651"/>
      <c r="K9" s="651"/>
      <c r="L9" s="651"/>
      <c r="M9" s="651"/>
      <c r="N9" s="651"/>
      <c r="O9" s="651"/>
      <c r="P9" s="651"/>
      <c r="Q9" s="651"/>
      <c r="R9" s="651">
        <v>2</v>
      </c>
    </row>
    <row r="10" spans="1:18">
      <c r="A10" s="2" t="s">
        <v>143</v>
      </c>
      <c r="B10" s="651"/>
      <c r="C10" s="651"/>
      <c r="D10" s="651"/>
      <c r="E10" s="651"/>
      <c r="F10" s="651">
        <v>2</v>
      </c>
      <c r="G10" s="651"/>
      <c r="H10" s="651"/>
      <c r="I10" s="651"/>
      <c r="J10" s="651"/>
      <c r="K10" s="651"/>
      <c r="L10" s="651"/>
      <c r="M10" s="651"/>
      <c r="N10" s="651"/>
      <c r="O10" s="651"/>
      <c r="P10" s="651"/>
      <c r="Q10" s="651"/>
      <c r="R10" s="651">
        <v>2</v>
      </c>
    </row>
    <row r="11" spans="1:18">
      <c r="A11" s="656" t="s">
        <v>139</v>
      </c>
      <c r="B11" s="651"/>
      <c r="C11" s="651"/>
      <c r="D11" s="651"/>
      <c r="E11" s="651"/>
      <c r="F11" s="651">
        <v>2</v>
      </c>
      <c r="G11" s="651"/>
      <c r="H11" s="651"/>
      <c r="I11" s="651"/>
      <c r="J11" s="651"/>
      <c r="K11" s="651"/>
      <c r="L11" s="651"/>
      <c r="M11" s="651"/>
      <c r="N11" s="651"/>
      <c r="O11" s="651"/>
      <c r="P11" s="651"/>
      <c r="Q11" s="651"/>
      <c r="R11" s="651">
        <v>2</v>
      </c>
    </row>
    <row r="12" spans="1:18">
      <c r="A12" s="656" t="s">
        <v>257</v>
      </c>
      <c r="B12" s="651"/>
      <c r="C12" s="651"/>
      <c r="D12" s="651"/>
      <c r="E12" s="651">
        <v>1</v>
      </c>
      <c r="F12" s="651"/>
      <c r="G12" s="651"/>
      <c r="H12" s="651"/>
      <c r="I12" s="651"/>
      <c r="J12" s="651"/>
      <c r="K12" s="651"/>
      <c r="L12" s="651"/>
      <c r="M12" s="651"/>
      <c r="N12" s="651"/>
      <c r="O12" s="651">
        <v>1</v>
      </c>
      <c r="P12" s="651"/>
      <c r="Q12" s="651"/>
      <c r="R12" s="651">
        <v>2</v>
      </c>
    </row>
    <row r="13" spans="1:18">
      <c r="A13" s="2" t="s">
        <v>298</v>
      </c>
      <c r="B13" s="651"/>
      <c r="C13" s="651"/>
      <c r="D13" s="651">
        <v>1</v>
      </c>
      <c r="E13" s="651"/>
      <c r="F13" s="651"/>
      <c r="G13" s="651"/>
      <c r="H13" s="651">
        <v>1</v>
      </c>
      <c r="I13" s="651"/>
      <c r="J13" s="651"/>
      <c r="K13" s="651">
        <v>4</v>
      </c>
      <c r="L13" s="651"/>
      <c r="M13" s="651"/>
      <c r="N13" s="651"/>
      <c r="O13" s="651"/>
      <c r="P13" s="651"/>
      <c r="Q13" s="651"/>
      <c r="R13" s="651">
        <v>6</v>
      </c>
    </row>
    <row r="14" spans="1:18">
      <c r="A14" s="2" t="s">
        <v>991</v>
      </c>
      <c r="B14" s="651">
        <v>1</v>
      </c>
      <c r="C14" s="651"/>
      <c r="D14" s="651"/>
      <c r="E14" s="651"/>
      <c r="F14" s="651"/>
      <c r="G14" s="651"/>
      <c r="H14" s="651"/>
      <c r="I14" s="651"/>
      <c r="J14" s="651"/>
      <c r="K14" s="651"/>
      <c r="L14" s="651"/>
      <c r="M14" s="651"/>
      <c r="N14" s="651"/>
      <c r="O14" s="651"/>
      <c r="P14" s="651"/>
      <c r="Q14" s="651"/>
      <c r="R14" s="651">
        <v>1</v>
      </c>
    </row>
    <row r="15" spans="1:18">
      <c r="A15" s="2" t="s">
        <v>1003</v>
      </c>
      <c r="B15" s="651"/>
      <c r="C15" s="651">
        <v>3</v>
      </c>
      <c r="D15" s="651"/>
      <c r="E15" s="651"/>
      <c r="F15" s="651"/>
      <c r="G15" s="651"/>
      <c r="H15" s="651"/>
      <c r="I15" s="651"/>
      <c r="J15" s="651"/>
      <c r="K15" s="651"/>
      <c r="L15" s="651"/>
      <c r="M15" s="651"/>
      <c r="N15" s="651"/>
      <c r="O15" s="651"/>
      <c r="P15" s="651"/>
      <c r="Q15" s="651"/>
      <c r="R15" s="651">
        <v>3</v>
      </c>
    </row>
    <row r="16" spans="1:18">
      <c r="A16" s="2" t="s">
        <v>995</v>
      </c>
      <c r="B16" s="651"/>
      <c r="C16" s="651">
        <v>2</v>
      </c>
      <c r="D16" s="651"/>
      <c r="E16" s="651"/>
      <c r="F16" s="651"/>
      <c r="G16" s="651"/>
      <c r="H16" s="651"/>
      <c r="I16" s="651"/>
      <c r="J16" s="651"/>
      <c r="K16" s="651"/>
      <c r="L16" s="651"/>
      <c r="M16" s="651"/>
      <c r="N16" s="651"/>
      <c r="O16" s="651"/>
      <c r="P16" s="651"/>
      <c r="Q16" s="651"/>
      <c r="R16" s="651">
        <v>2</v>
      </c>
    </row>
    <row r="17" spans="1:18">
      <c r="A17" s="2" t="s">
        <v>993</v>
      </c>
      <c r="B17" s="651">
        <v>4</v>
      </c>
      <c r="C17" s="651"/>
      <c r="D17" s="651"/>
      <c r="E17" s="651"/>
      <c r="F17" s="651"/>
      <c r="G17" s="651"/>
      <c r="H17" s="651"/>
      <c r="I17" s="651"/>
      <c r="J17" s="651"/>
      <c r="K17" s="651"/>
      <c r="L17" s="651"/>
      <c r="M17" s="651"/>
      <c r="N17" s="651"/>
      <c r="O17" s="651"/>
      <c r="P17" s="651"/>
      <c r="Q17" s="651"/>
      <c r="R17" s="651">
        <v>4</v>
      </c>
    </row>
    <row r="18" spans="1:18">
      <c r="A18" s="2" t="s">
        <v>989</v>
      </c>
      <c r="B18" s="651">
        <v>2</v>
      </c>
      <c r="C18" s="651"/>
      <c r="D18" s="651"/>
      <c r="E18" s="651"/>
      <c r="F18" s="651"/>
      <c r="G18" s="651"/>
      <c r="H18" s="651"/>
      <c r="I18" s="651"/>
      <c r="J18" s="651"/>
      <c r="K18" s="651"/>
      <c r="L18" s="651"/>
      <c r="M18" s="651"/>
      <c r="N18" s="651"/>
      <c r="O18" s="651"/>
      <c r="P18" s="651"/>
      <c r="Q18" s="651"/>
      <c r="R18" s="651">
        <v>2</v>
      </c>
    </row>
    <row r="19" spans="1:18">
      <c r="A19" s="2" t="s">
        <v>1001</v>
      </c>
      <c r="B19" s="651">
        <v>4</v>
      </c>
      <c r="C19" s="651"/>
      <c r="D19" s="651"/>
      <c r="E19" s="651"/>
      <c r="F19" s="651"/>
      <c r="G19" s="651"/>
      <c r="H19" s="651"/>
      <c r="I19" s="651"/>
      <c r="J19" s="651"/>
      <c r="K19" s="651"/>
      <c r="L19" s="651"/>
      <c r="M19" s="651"/>
      <c r="N19" s="651"/>
      <c r="O19" s="651"/>
      <c r="P19" s="651"/>
      <c r="Q19" s="651"/>
      <c r="R19" s="651">
        <v>4</v>
      </c>
    </row>
    <row r="20" spans="1:18">
      <c r="A20" s="2" t="s">
        <v>997</v>
      </c>
      <c r="B20" s="651"/>
      <c r="C20" s="651">
        <v>1</v>
      </c>
      <c r="D20" s="651"/>
      <c r="E20" s="651"/>
      <c r="F20" s="651"/>
      <c r="G20" s="651"/>
      <c r="H20" s="651"/>
      <c r="I20" s="651"/>
      <c r="J20" s="651"/>
      <c r="K20" s="651"/>
      <c r="L20" s="651"/>
      <c r="M20" s="651"/>
      <c r="N20" s="651"/>
      <c r="O20" s="651"/>
      <c r="P20" s="651"/>
      <c r="Q20" s="651"/>
      <c r="R20" s="651">
        <v>1</v>
      </c>
    </row>
    <row r="21" spans="1:18">
      <c r="A21" s="2" t="s">
        <v>1007</v>
      </c>
      <c r="B21" s="651"/>
      <c r="C21" s="651">
        <v>1</v>
      </c>
      <c r="D21" s="651"/>
      <c r="E21" s="651"/>
      <c r="F21" s="651"/>
      <c r="G21" s="651"/>
      <c r="H21" s="651"/>
      <c r="I21" s="651"/>
      <c r="J21" s="651"/>
      <c r="K21" s="651"/>
      <c r="L21" s="651"/>
      <c r="M21" s="651"/>
      <c r="N21" s="651"/>
      <c r="O21" s="651"/>
      <c r="P21" s="651"/>
      <c r="Q21" s="651"/>
      <c r="R21" s="651">
        <v>1</v>
      </c>
    </row>
    <row r="22" spans="1:18">
      <c r="A22" s="2" t="s">
        <v>1052</v>
      </c>
      <c r="B22" s="651"/>
      <c r="C22" s="651"/>
      <c r="D22" s="651">
        <v>2</v>
      </c>
      <c r="E22" s="651"/>
      <c r="F22" s="651"/>
      <c r="G22" s="651"/>
      <c r="H22" s="651"/>
      <c r="I22" s="651"/>
      <c r="J22" s="651"/>
      <c r="K22" s="651"/>
      <c r="L22" s="651"/>
      <c r="M22" s="651"/>
      <c r="N22" s="651"/>
      <c r="O22" s="651"/>
      <c r="P22" s="651"/>
      <c r="Q22" s="651"/>
      <c r="R22" s="651">
        <v>2</v>
      </c>
    </row>
    <row r="23" spans="1:18">
      <c r="A23" s="2" t="s">
        <v>1416</v>
      </c>
      <c r="B23" s="651"/>
      <c r="C23" s="651"/>
      <c r="D23" s="651">
        <v>2</v>
      </c>
      <c r="E23" s="651"/>
      <c r="F23" s="651"/>
      <c r="G23" s="651"/>
      <c r="H23" s="651"/>
      <c r="I23" s="651"/>
      <c r="J23" s="651"/>
      <c r="K23" s="651"/>
      <c r="L23" s="651"/>
      <c r="M23" s="651"/>
      <c r="N23" s="651"/>
      <c r="O23" s="651"/>
      <c r="P23" s="651">
        <v>1</v>
      </c>
      <c r="Q23" s="651"/>
      <c r="R23" s="651">
        <v>3</v>
      </c>
    </row>
    <row r="24" spans="1:18">
      <c r="A24" s="2" t="s">
        <v>1419</v>
      </c>
      <c r="B24" s="651"/>
      <c r="C24" s="651"/>
      <c r="D24" s="651">
        <v>2</v>
      </c>
      <c r="E24" s="651"/>
      <c r="F24" s="651"/>
      <c r="G24" s="651"/>
      <c r="H24" s="651"/>
      <c r="I24" s="651"/>
      <c r="J24" s="651"/>
      <c r="K24" s="651"/>
      <c r="L24" s="651"/>
      <c r="M24" s="651"/>
      <c r="N24" s="651"/>
      <c r="O24" s="651"/>
      <c r="P24" s="651">
        <v>1</v>
      </c>
      <c r="Q24" s="651"/>
      <c r="R24" s="651">
        <v>3</v>
      </c>
    </row>
    <row r="25" spans="1:18">
      <c r="A25" s="2" t="s">
        <v>981</v>
      </c>
      <c r="B25" s="651">
        <v>3</v>
      </c>
      <c r="C25" s="651"/>
      <c r="D25" s="651"/>
      <c r="E25" s="651"/>
      <c r="F25" s="651"/>
      <c r="G25" s="651"/>
      <c r="H25" s="651"/>
      <c r="I25" s="651"/>
      <c r="J25" s="651"/>
      <c r="K25" s="651"/>
      <c r="L25" s="651"/>
      <c r="M25" s="651"/>
      <c r="N25" s="651"/>
      <c r="O25" s="651"/>
      <c r="P25" s="651"/>
      <c r="Q25" s="651"/>
      <c r="R25" s="651">
        <v>3</v>
      </c>
    </row>
    <row r="26" spans="1:18">
      <c r="A26" s="2" t="s">
        <v>1025</v>
      </c>
      <c r="B26" s="651"/>
      <c r="C26" s="651">
        <v>3</v>
      </c>
      <c r="D26" s="651"/>
      <c r="E26" s="651"/>
      <c r="F26" s="651"/>
      <c r="G26" s="651"/>
      <c r="H26" s="651"/>
      <c r="I26" s="651"/>
      <c r="J26" s="651"/>
      <c r="K26" s="651"/>
      <c r="L26" s="651"/>
      <c r="M26" s="651"/>
      <c r="N26" s="651"/>
      <c r="O26" s="651"/>
      <c r="P26" s="651"/>
      <c r="Q26" s="651"/>
      <c r="R26" s="651">
        <v>3</v>
      </c>
    </row>
    <row r="27" spans="1:18">
      <c r="A27" s="2" t="s">
        <v>1019</v>
      </c>
      <c r="B27" s="651"/>
      <c r="C27" s="651">
        <v>3</v>
      </c>
      <c r="D27" s="651"/>
      <c r="E27" s="651"/>
      <c r="F27" s="651"/>
      <c r="G27" s="651"/>
      <c r="H27" s="651"/>
      <c r="I27" s="651"/>
      <c r="J27" s="651"/>
      <c r="K27" s="651"/>
      <c r="L27" s="651"/>
      <c r="M27" s="651"/>
      <c r="N27" s="651"/>
      <c r="O27" s="651"/>
      <c r="P27" s="651"/>
      <c r="Q27" s="651"/>
      <c r="R27" s="651">
        <v>3</v>
      </c>
    </row>
    <row r="28" spans="1:18">
      <c r="A28" s="656" t="s">
        <v>986</v>
      </c>
      <c r="B28" s="651">
        <v>1</v>
      </c>
      <c r="C28" s="651"/>
      <c r="D28" s="651"/>
      <c r="E28" s="651"/>
      <c r="F28" s="651"/>
      <c r="G28" s="651"/>
      <c r="H28" s="651"/>
      <c r="I28" s="651"/>
      <c r="J28" s="651"/>
      <c r="K28" s="651"/>
      <c r="L28" s="651"/>
      <c r="M28" s="651"/>
      <c r="N28" s="651"/>
      <c r="O28" s="651"/>
      <c r="P28" s="651"/>
      <c r="Q28" s="651"/>
      <c r="R28" s="651">
        <v>1</v>
      </c>
    </row>
    <row r="29" spans="1:18">
      <c r="A29" s="2" t="s">
        <v>1013</v>
      </c>
      <c r="B29" s="651"/>
      <c r="C29" s="651"/>
      <c r="D29" s="651">
        <v>4</v>
      </c>
      <c r="E29" s="651"/>
      <c r="F29" s="651"/>
      <c r="G29" s="651"/>
      <c r="H29" s="651"/>
      <c r="I29" s="651"/>
      <c r="J29" s="651"/>
      <c r="K29" s="651"/>
      <c r="L29" s="651"/>
      <c r="M29" s="651"/>
      <c r="N29" s="651"/>
      <c r="O29" s="651"/>
      <c r="P29" s="651"/>
      <c r="Q29" s="651"/>
      <c r="R29" s="651">
        <v>4</v>
      </c>
    </row>
    <row r="30" spans="1:18">
      <c r="A30" s="2" t="s">
        <v>1015</v>
      </c>
      <c r="B30" s="651"/>
      <c r="C30" s="651"/>
      <c r="D30" s="651">
        <v>1</v>
      </c>
      <c r="E30" s="651"/>
      <c r="F30" s="651"/>
      <c r="G30" s="651"/>
      <c r="H30" s="651"/>
      <c r="I30" s="651"/>
      <c r="J30" s="651"/>
      <c r="K30" s="651"/>
      <c r="L30" s="651"/>
      <c r="M30" s="651"/>
      <c r="N30" s="651"/>
      <c r="O30" s="651"/>
      <c r="P30" s="651"/>
      <c r="Q30" s="651"/>
      <c r="R30" s="651">
        <v>1</v>
      </c>
    </row>
    <row r="31" spans="1:18">
      <c r="A31" s="656" t="s">
        <v>1023</v>
      </c>
      <c r="B31" s="651"/>
      <c r="C31" s="651">
        <v>3</v>
      </c>
      <c r="D31" s="651"/>
      <c r="E31" s="651"/>
      <c r="F31" s="651"/>
      <c r="G31" s="651"/>
      <c r="H31" s="651"/>
      <c r="I31" s="651"/>
      <c r="J31" s="651"/>
      <c r="K31" s="651"/>
      <c r="L31" s="651"/>
      <c r="M31" s="651"/>
      <c r="N31" s="651"/>
      <c r="O31" s="651"/>
      <c r="P31" s="651"/>
      <c r="Q31" s="651"/>
      <c r="R31" s="651">
        <v>3</v>
      </c>
    </row>
    <row r="32" spans="1:18">
      <c r="A32" s="2" t="s">
        <v>1513</v>
      </c>
      <c r="B32" s="651"/>
      <c r="C32" s="651"/>
      <c r="D32" s="651">
        <v>1</v>
      </c>
      <c r="E32" s="651"/>
      <c r="F32" s="651"/>
      <c r="G32" s="651"/>
      <c r="H32" s="651"/>
      <c r="I32" s="651"/>
      <c r="J32" s="651"/>
      <c r="K32" s="651"/>
      <c r="L32" s="651"/>
      <c r="M32" s="651"/>
      <c r="N32" s="651"/>
      <c r="O32" s="651"/>
      <c r="P32" s="651">
        <v>3</v>
      </c>
      <c r="Q32" s="651"/>
      <c r="R32" s="651">
        <v>4</v>
      </c>
    </row>
    <row r="33" spans="1:18">
      <c r="A33" s="656" t="s">
        <v>1517</v>
      </c>
      <c r="B33" s="651"/>
      <c r="C33" s="651"/>
      <c r="D33" s="651">
        <v>1</v>
      </c>
      <c r="E33" s="651"/>
      <c r="F33" s="651"/>
      <c r="G33" s="651"/>
      <c r="H33" s="651"/>
      <c r="I33" s="651"/>
      <c r="J33" s="651"/>
      <c r="K33" s="651"/>
      <c r="L33" s="651"/>
      <c r="M33" s="651"/>
      <c r="N33" s="651"/>
      <c r="O33" s="651"/>
      <c r="P33" s="651">
        <v>2</v>
      </c>
      <c r="Q33" s="651"/>
      <c r="R33" s="651">
        <v>3</v>
      </c>
    </row>
    <row r="34" spans="1:18">
      <c r="A34" s="2" t="s">
        <v>118</v>
      </c>
      <c r="B34" s="651"/>
      <c r="C34" s="651"/>
      <c r="D34" s="651"/>
      <c r="E34" s="651"/>
      <c r="F34" s="651"/>
      <c r="G34" s="651">
        <v>11</v>
      </c>
      <c r="H34" s="651"/>
      <c r="I34" s="651"/>
      <c r="J34" s="651"/>
      <c r="K34" s="651"/>
      <c r="L34" s="651"/>
      <c r="M34" s="651"/>
      <c r="N34" s="651"/>
      <c r="O34" s="651"/>
      <c r="P34" s="651"/>
      <c r="Q34" s="651"/>
      <c r="R34" s="651">
        <v>11</v>
      </c>
    </row>
    <row r="35" spans="1:18">
      <c r="A35" s="2" t="s">
        <v>125</v>
      </c>
      <c r="B35" s="651"/>
      <c r="C35" s="651"/>
      <c r="D35" s="651"/>
      <c r="E35" s="651"/>
      <c r="F35" s="651"/>
      <c r="G35" s="651">
        <v>7</v>
      </c>
      <c r="H35" s="651"/>
      <c r="I35" s="651"/>
      <c r="J35" s="651"/>
      <c r="K35" s="651"/>
      <c r="L35" s="651"/>
      <c r="M35" s="651"/>
      <c r="N35" s="651"/>
      <c r="O35" s="651"/>
      <c r="P35" s="651"/>
      <c r="Q35" s="651"/>
      <c r="R35" s="651">
        <v>7</v>
      </c>
    </row>
    <row r="36" spans="1:18">
      <c r="A36" s="2" t="s">
        <v>1390</v>
      </c>
      <c r="B36" s="651"/>
      <c r="C36" s="651"/>
      <c r="D36" s="651"/>
      <c r="E36" s="651"/>
      <c r="F36" s="651"/>
      <c r="G36" s="651">
        <v>3</v>
      </c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651">
        <v>3</v>
      </c>
    </row>
    <row r="37" spans="1:18">
      <c r="A37" s="2" t="s">
        <v>1569</v>
      </c>
      <c r="B37" s="651"/>
      <c r="C37" s="651"/>
      <c r="D37" s="651"/>
      <c r="E37" s="651"/>
      <c r="F37" s="651"/>
      <c r="G37" s="651">
        <v>5</v>
      </c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51">
        <v>5</v>
      </c>
    </row>
    <row r="38" spans="1:18">
      <c r="A38" s="2" t="s">
        <v>818</v>
      </c>
      <c r="B38" s="651"/>
      <c r="C38" s="651"/>
      <c r="D38" s="651"/>
      <c r="E38" s="651"/>
      <c r="F38" s="651"/>
      <c r="G38" s="651">
        <v>1</v>
      </c>
      <c r="H38" s="651"/>
      <c r="I38" s="651"/>
      <c r="J38" s="651"/>
      <c r="K38" s="651"/>
      <c r="L38" s="651"/>
      <c r="M38" s="651"/>
      <c r="N38" s="651">
        <v>1</v>
      </c>
      <c r="O38" s="651"/>
      <c r="P38" s="651"/>
      <c r="Q38" s="651"/>
      <c r="R38" s="651">
        <v>2</v>
      </c>
    </row>
    <row r="39" spans="1:18">
      <c r="A39" s="2" t="s">
        <v>172</v>
      </c>
      <c r="B39" s="651"/>
      <c r="C39" s="651"/>
      <c r="D39" s="651"/>
      <c r="E39" s="651"/>
      <c r="F39" s="651"/>
      <c r="G39" s="651">
        <v>5</v>
      </c>
      <c r="H39" s="651"/>
      <c r="I39" s="651"/>
      <c r="J39" s="651"/>
      <c r="K39" s="651"/>
      <c r="L39" s="651"/>
      <c r="M39" s="651"/>
      <c r="N39" s="651"/>
      <c r="O39" s="651"/>
      <c r="P39" s="651"/>
      <c r="Q39" s="651"/>
      <c r="R39" s="651">
        <v>5</v>
      </c>
    </row>
    <row r="40" spans="1:18">
      <c r="A40" s="2" t="s">
        <v>174</v>
      </c>
      <c r="B40" s="651"/>
      <c r="C40" s="651"/>
      <c r="D40" s="651"/>
      <c r="E40" s="651"/>
      <c r="F40" s="651"/>
      <c r="G40" s="651">
        <v>2</v>
      </c>
      <c r="H40" s="651"/>
      <c r="I40" s="651"/>
      <c r="J40" s="651"/>
      <c r="K40" s="651"/>
      <c r="L40" s="651"/>
      <c r="M40" s="651"/>
      <c r="N40" s="651"/>
      <c r="O40" s="651"/>
      <c r="P40" s="651"/>
      <c r="Q40" s="651"/>
      <c r="R40" s="651">
        <v>2</v>
      </c>
    </row>
    <row r="41" spans="1:18">
      <c r="A41" s="2" t="s">
        <v>178</v>
      </c>
      <c r="B41" s="651"/>
      <c r="C41" s="651"/>
      <c r="D41" s="651"/>
      <c r="E41" s="651"/>
      <c r="F41" s="651"/>
      <c r="G41" s="651">
        <v>6</v>
      </c>
      <c r="H41" s="651"/>
      <c r="I41" s="651"/>
      <c r="J41" s="651">
        <v>3</v>
      </c>
      <c r="K41" s="651"/>
      <c r="L41" s="651"/>
      <c r="M41" s="651"/>
      <c r="N41" s="651"/>
      <c r="O41" s="651"/>
      <c r="P41" s="651"/>
      <c r="Q41" s="651"/>
      <c r="R41" s="651">
        <v>9</v>
      </c>
    </row>
    <row r="42" spans="1:18">
      <c r="A42" s="2" t="s">
        <v>185</v>
      </c>
      <c r="B42" s="651"/>
      <c r="C42" s="651"/>
      <c r="D42" s="651"/>
      <c r="E42" s="651"/>
      <c r="F42" s="651"/>
      <c r="G42" s="651">
        <v>3</v>
      </c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>
        <v>3</v>
      </c>
    </row>
    <row r="43" spans="1:18">
      <c r="A43" s="2" t="s">
        <v>180</v>
      </c>
      <c r="B43" s="651"/>
      <c r="C43" s="651"/>
      <c r="D43" s="651"/>
      <c r="E43" s="651"/>
      <c r="F43" s="651"/>
      <c r="G43" s="651">
        <v>11</v>
      </c>
      <c r="H43" s="651"/>
      <c r="I43" s="651"/>
      <c r="J43" s="651"/>
      <c r="K43" s="651"/>
      <c r="L43" s="651"/>
      <c r="M43" s="651"/>
      <c r="N43" s="651"/>
      <c r="O43" s="651"/>
      <c r="P43" s="651"/>
      <c r="Q43" s="651"/>
      <c r="R43" s="651">
        <v>11</v>
      </c>
    </row>
    <row r="44" spans="1:18">
      <c r="A44" s="2" t="s">
        <v>188</v>
      </c>
      <c r="B44" s="651"/>
      <c r="C44" s="651"/>
      <c r="D44" s="651"/>
      <c r="E44" s="651"/>
      <c r="F44" s="651"/>
      <c r="G44" s="651"/>
      <c r="H44" s="651">
        <v>1</v>
      </c>
      <c r="I44" s="651"/>
      <c r="J44" s="651"/>
      <c r="K44" s="651"/>
      <c r="L44" s="651"/>
      <c r="M44" s="651"/>
      <c r="N44" s="651"/>
      <c r="O44" s="651"/>
      <c r="P44" s="651"/>
      <c r="Q44" s="651"/>
      <c r="R44" s="651">
        <v>1</v>
      </c>
    </row>
    <row r="45" spans="1:18">
      <c r="A45" s="2" t="s">
        <v>191</v>
      </c>
      <c r="B45" s="651"/>
      <c r="C45" s="651"/>
      <c r="D45" s="651"/>
      <c r="E45" s="651"/>
      <c r="F45" s="651"/>
      <c r="G45" s="651"/>
      <c r="H45" s="651">
        <v>7</v>
      </c>
      <c r="I45" s="651"/>
      <c r="J45" s="651"/>
      <c r="K45" s="651"/>
      <c r="L45" s="651">
        <v>2</v>
      </c>
      <c r="M45" s="651"/>
      <c r="N45" s="651"/>
      <c r="O45" s="651"/>
      <c r="P45" s="651"/>
      <c r="Q45" s="651"/>
      <c r="R45" s="651">
        <v>9</v>
      </c>
    </row>
    <row r="46" spans="1:18">
      <c r="A46" s="2" t="s">
        <v>1379</v>
      </c>
      <c r="B46" s="651"/>
      <c r="C46" s="651"/>
      <c r="D46" s="651"/>
      <c r="E46" s="651"/>
      <c r="F46" s="651"/>
      <c r="G46" s="651"/>
      <c r="H46" s="651">
        <v>1</v>
      </c>
      <c r="I46" s="651"/>
      <c r="J46" s="651"/>
      <c r="K46" s="651"/>
      <c r="L46" s="651"/>
      <c r="M46" s="651"/>
      <c r="N46" s="651"/>
      <c r="O46" s="651"/>
      <c r="P46" s="651"/>
      <c r="Q46" s="651">
        <v>1</v>
      </c>
      <c r="R46" s="651">
        <v>2</v>
      </c>
    </row>
    <row r="47" spans="1:18">
      <c r="A47" s="2" t="s">
        <v>209</v>
      </c>
      <c r="B47" s="651"/>
      <c r="C47" s="651"/>
      <c r="D47" s="651"/>
      <c r="E47" s="651"/>
      <c r="F47" s="651"/>
      <c r="G47" s="651"/>
      <c r="H47" s="651">
        <v>3</v>
      </c>
      <c r="I47" s="651"/>
      <c r="J47" s="651"/>
      <c r="K47" s="651"/>
      <c r="L47" s="651"/>
      <c r="M47" s="651"/>
      <c r="N47" s="651"/>
      <c r="O47" s="651"/>
      <c r="P47" s="651"/>
      <c r="Q47" s="651"/>
      <c r="R47" s="651">
        <v>3</v>
      </c>
    </row>
    <row r="48" spans="1:18">
      <c r="A48" s="2" t="s">
        <v>211</v>
      </c>
      <c r="B48" s="651"/>
      <c r="C48" s="651"/>
      <c r="D48" s="651"/>
      <c r="E48" s="651"/>
      <c r="F48" s="651"/>
      <c r="G48" s="651"/>
      <c r="H48" s="651"/>
      <c r="I48" s="651">
        <v>2</v>
      </c>
      <c r="J48" s="651"/>
      <c r="K48" s="651"/>
      <c r="L48" s="651"/>
      <c r="M48" s="651"/>
      <c r="N48" s="651"/>
      <c r="O48" s="651"/>
      <c r="P48" s="651"/>
      <c r="Q48" s="651"/>
      <c r="R48" s="651">
        <v>2</v>
      </c>
    </row>
    <row r="49" spans="1:18">
      <c r="A49" s="2" t="s">
        <v>214</v>
      </c>
      <c r="B49" s="651"/>
      <c r="C49" s="651"/>
      <c r="D49" s="651"/>
      <c r="E49" s="651"/>
      <c r="F49" s="651"/>
      <c r="G49" s="651"/>
      <c r="H49" s="651"/>
      <c r="I49" s="651">
        <v>4</v>
      </c>
      <c r="J49" s="651"/>
      <c r="K49" s="651"/>
      <c r="L49" s="651"/>
      <c r="M49" s="651"/>
      <c r="N49" s="651"/>
      <c r="O49" s="651"/>
      <c r="P49" s="651"/>
      <c r="Q49" s="651"/>
      <c r="R49" s="651">
        <v>4</v>
      </c>
    </row>
    <row r="50" spans="1:18">
      <c r="A50" s="2" t="s">
        <v>197</v>
      </c>
      <c r="B50" s="651"/>
      <c r="C50" s="651"/>
      <c r="D50" s="651"/>
      <c r="E50" s="651"/>
      <c r="F50" s="651"/>
      <c r="G50" s="651"/>
      <c r="H50" s="651"/>
      <c r="I50" s="651">
        <v>3</v>
      </c>
      <c r="J50" s="651"/>
      <c r="K50" s="651"/>
      <c r="L50" s="651"/>
      <c r="M50" s="651"/>
      <c r="N50" s="651"/>
      <c r="O50" s="651"/>
      <c r="P50" s="651"/>
      <c r="Q50" s="651"/>
      <c r="R50" s="651">
        <v>3</v>
      </c>
    </row>
    <row r="51" spans="1:18">
      <c r="A51" s="2" t="s">
        <v>201</v>
      </c>
      <c r="B51" s="651"/>
      <c r="C51" s="651"/>
      <c r="D51" s="651"/>
      <c r="E51" s="651"/>
      <c r="F51" s="651"/>
      <c r="G51" s="651"/>
      <c r="H51" s="651"/>
      <c r="I51" s="651">
        <v>6</v>
      </c>
      <c r="J51" s="651"/>
      <c r="K51" s="651"/>
      <c r="L51" s="651"/>
      <c r="M51" s="651"/>
      <c r="N51" s="651"/>
      <c r="O51" s="651"/>
      <c r="P51" s="651"/>
      <c r="Q51" s="651"/>
      <c r="R51" s="651">
        <v>6</v>
      </c>
    </row>
    <row r="52" spans="1:18">
      <c r="A52" s="2" t="s">
        <v>203</v>
      </c>
      <c r="B52" s="651"/>
      <c r="C52" s="651"/>
      <c r="D52" s="651"/>
      <c r="E52" s="651"/>
      <c r="F52" s="651"/>
      <c r="G52" s="651"/>
      <c r="H52" s="651"/>
      <c r="I52" s="651">
        <v>2</v>
      </c>
      <c r="J52" s="651"/>
      <c r="K52" s="651"/>
      <c r="L52" s="651"/>
      <c r="M52" s="651"/>
      <c r="N52" s="651"/>
      <c r="O52" s="651"/>
      <c r="P52" s="651"/>
      <c r="Q52" s="651"/>
      <c r="R52" s="651">
        <v>2</v>
      </c>
    </row>
    <row r="53" spans="1:18">
      <c r="A53" s="2" t="s">
        <v>1011</v>
      </c>
      <c r="B53" s="651"/>
      <c r="C53" s="651"/>
      <c r="D53" s="651">
        <v>1</v>
      </c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  <c r="Q53" s="651"/>
      <c r="R53" s="651">
        <v>1</v>
      </c>
    </row>
    <row r="54" spans="1:18">
      <c r="A54" s="2" t="s">
        <v>820</v>
      </c>
      <c r="B54" s="651"/>
      <c r="C54" s="651"/>
      <c r="D54" s="651"/>
      <c r="E54" s="651"/>
      <c r="F54" s="651"/>
      <c r="G54" s="651">
        <v>1</v>
      </c>
      <c r="H54" s="651"/>
      <c r="I54" s="651"/>
      <c r="J54" s="651"/>
      <c r="K54" s="651"/>
      <c r="L54" s="651"/>
      <c r="M54" s="651"/>
      <c r="N54" s="651">
        <v>3</v>
      </c>
      <c r="O54" s="651"/>
      <c r="P54" s="651"/>
      <c r="Q54" s="651"/>
      <c r="R54" s="651">
        <v>4</v>
      </c>
    </row>
    <row r="55" spans="1:18">
      <c r="A55" s="2" t="s">
        <v>194</v>
      </c>
      <c r="B55" s="651"/>
      <c r="C55" s="651"/>
      <c r="D55" s="651"/>
      <c r="E55" s="651"/>
      <c r="F55" s="651"/>
      <c r="G55" s="651"/>
      <c r="H55" s="651">
        <v>1</v>
      </c>
      <c r="I55" s="651"/>
      <c r="J55" s="651"/>
      <c r="K55" s="651"/>
      <c r="L55" s="651"/>
      <c r="M55" s="651"/>
      <c r="N55" s="651"/>
      <c r="O55" s="651"/>
      <c r="P55" s="651"/>
      <c r="Q55" s="651"/>
      <c r="R55" s="651">
        <v>1</v>
      </c>
    </row>
    <row r="56" spans="1:18">
      <c r="A56" s="656" t="s">
        <v>45</v>
      </c>
      <c r="B56" s="651">
        <v>15</v>
      </c>
      <c r="C56" s="651">
        <v>16</v>
      </c>
      <c r="D56" s="651">
        <v>15</v>
      </c>
      <c r="E56" s="651">
        <v>27</v>
      </c>
      <c r="F56" s="651">
        <v>6</v>
      </c>
      <c r="G56" s="651">
        <v>59</v>
      </c>
      <c r="H56" s="651">
        <v>14</v>
      </c>
      <c r="I56" s="651">
        <v>17</v>
      </c>
      <c r="J56" s="651">
        <v>3</v>
      </c>
      <c r="K56" s="651">
        <v>4</v>
      </c>
      <c r="L56" s="651">
        <v>2</v>
      </c>
      <c r="M56" s="651">
        <v>1</v>
      </c>
      <c r="N56" s="651">
        <v>4</v>
      </c>
      <c r="O56" s="651">
        <v>1</v>
      </c>
      <c r="P56" s="651">
        <v>7</v>
      </c>
      <c r="Q56" s="651">
        <v>1</v>
      </c>
      <c r="R56" s="651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75" defaultRowHeight="14.4"/>
  <cols>
    <col min="1" max="1" width="12.75" style="53" bestFit="1" customWidth="1"/>
    <col min="2" max="2" width="30" style="268" bestFit="1" customWidth="1"/>
    <col min="3" max="11" width="19.125" style="268" bestFit="1" customWidth="1"/>
    <col min="12" max="12" width="19.75" style="268" bestFit="1" customWidth="1"/>
    <col min="13" max="49" width="19.125" style="268" bestFit="1" customWidth="1"/>
    <col min="50" max="50" width="22.25" style="268" bestFit="1" customWidth="1"/>
    <col min="51" max="77" width="19.125" style="268" bestFit="1" customWidth="1"/>
    <col min="78" max="79" width="26.875" style="268" bestFit="1" customWidth="1"/>
    <col min="80" max="16384" width="8.75" style="268"/>
  </cols>
  <sheetData>
    <row r="1" spans="1:22">
      <c r="A1" s="51"/>
      <c r="B1" s="39" t="str">
        <f>B34</f>
        <v>追蹤議題預計完工/實際完工</v>
      </c>
      <c r="C1" s="51"/>
    </row>
    <row r="2" spans="1:22" s="345" customFormat="1">
      <c r="A2" s="346"/>
      <c r="B2" s="50"/>
      <c r="C2" s="50"/>
      <c r="F2" s="347"/>
    </row>
    <row r="3" spans="1:22" s="56" customFormat="1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45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68"/>
    </row>
    <row r="34" spans="1:79">
      <c r="A34" s="649"/>
      <c r="B34" s="650" t="s">
        <v>2316</v>
      </c>
      <c r="C34" s="652"/>
      <c r="D34" s="652"/>
      <c r="E34" s="652"/>
      <c r="F34" s="652"/>
      <c r="G34" s="652"/>
      <c r="H34" s="652"/>
      <c r="I34" s="652"/>
      <c r="J34" s="652"/>
      <c r="K34" s="652"/>
      <c r="L34" s="652"/>
      <c r="M34" s="652"/>
      <c r="N34" s="652"/>
      <c r="O34" s="652"/>
      <c r="P34" s="652"/>
      <c r="Q34" s="652"/>
      <c r="R34" s="652"/>
      <c r="S34" s="652"/>
      <c r="T34" s="652"/>
      <c r="U34" s="652"/>
      <c r="V34" s="652"/>
      <c r="W34" s="652"/>
      <c r="X34" s="652"/>
      <c r="Y34" s="652"/>
      <c r="Z34" s="652"/>
      <c r="AA34" s="652"/>
      <c r="AB34" s="652"/>
      <c r="AC34" s="652"/>
      <c r="AD34" s="652"/>
      <c r="AE34" s="652"/>
      <c r="AF34" s="652"/>
      <c r="AG34" s="652"/>
      <c r="AH34" s="652"/>
      <c r="AI34" s="652"/>
      <c r="AJ34" s="652"/>
      <c r="AK34" s="652"/>
      <c r="AL34" s="652"/>
      <c r="AM34" s="652"/>
      <c r="AN34" s="652"/>
      <c r="AO34" s="652"/>
      <c r="AP34" s="652"/>
      <c r="AQ34" s="652"/>
      <c r="AR34" s="652"/>
      <c r="AS34" s="652"/>
      <c r="AT34" s="652"/>
      <c r="AU34" s="652"/>
      <c r="AV34" s="652"/>
      <c r="AW34" s="652"/>
      <c r="AX34" s="652"/>
      <c r="AY34" s="652"/>
      <c r="AZ34" s="652"/>
      <c r="BA34" s="652"/>
      <c r="BB34" s="652"/>
      <c r="BC34" s="652"/>
      <c r="BD34" s="652"/>
      <c r="BE34" s="652"/>
      <c r="BF34" s="652"/>
      <c r="BG34" s="652"/>
      <c r="BH34" s="652"/>
      <c r="BI34" s="652"/>
      <c r="BJ34" s="652"/>
      <c r="BK34" s="652"/>
      <c r="BL34" s="652"/>
      <c r="BM34" s="652"/>
      <c r="BN34" s="652"/>
      <c r="BO34" s="652"/>
      <c r="BP34" s="652"/>
      <c r="BQ34" s="652"/>
      <c r="BR34" s="652"/>
      <c r="BS34" s="652"/>
      <c r="BT34" s="652"/>
      <c r="BU34" s="652"/>
      <c r="BV34" s="652"/>
      <c r="BW34" s="652"/>
      <c r="BX34" s="652"/>
      <c r="BY34" s="652"/>
      <c r="BZ34" s="652"/>
      <c r="CA34" s="652"/>
    </row>
    <row r="35" spans="1:79">
      <c r="A35" s="649"/>
      <c r="B35" s="649">
        <v>44407</v>
      </c>
      <c r="D35" s="649">
        <v>44439</v>
      </c>
      <c r="F35" s="649">
        <v>44403</v>
      </c>
      <c r="H35" s="649">
        <v>44428</v>
      </c>
      <c r="J35" s="649">
        <v>44414</v>
      </c>
      <c r="L35" s="268" t="s">
        <v>2142</v>
      </c>
      <c r="N35" s="649">
        <v>44421</v>
      </c>
      <c r="P35" s="649">
        <v>44419</v>
      </c>
      <c r="R35" s="268" t="s">
        <v>74</v>
      </c>
      <c r="T35" s="649">
        <v>44454</v>
      </c>
      <c r="V35" s="649">
        <v>44442</v>
      </c>
      <c r="X35" s="649">
        <v>44435</v>
      </c>
      <c r="Z35" s="649">
        <v>44449</v>
      </c>
      <c r="AB35" s="649">
        <v>44469</v>
      </c>
      <c r="AD35" s="649">
        <v>44466</v>
      </c>
      <c r="AF35" s="649">
        <v>44474</v>
      </c>
      <c r="AH35" s="649">
        <v>44467</v>
      </c>
      <c r="AJ35" s="649">
        <v>44477</v>
      </c>
      <c r="AL35" s="649">
        <v>44475</v>
      </c>
      <c r="AN35" s="649">
        <v>44487</v>
      </c>
      <c r="AP35" s="649">
        <v>44498</v>
      </c>
      <c r="AR35" s="649">
        <v>44491</v>
      </c>
      <c r="AT35" s="649">
        <v>44496</v>
      </c>
      <c r="AV35" s="649">
        <v>44495</v>
      </c>
      <c r="AX35" s="268" t="s">
        <v>2163</v>
      </c>
      <c r="AZ35" s="649">
        <v>44494</v>
      </c>
      <c r="BB35" s="649">
        <v>44620</v>
      </c>
      <c r="BD35" s="649">
        <v>44530</v>
      </c>
      <c r="BF35" s="649">
        <v>44505</v>
      </c>
      <c r="BH35" s="649">
        <v>44515</v>
      </c>
      <c r="BJ35" s="649">
        <v>44255</v>
      </c>
      <c r="BL35" s="649">
        <v>44526</v>
      </c>
      <c r="BN35" s="649">
        <v>44501</v>
      </c>
      <c r="BP35" s="649">
        <v>44561</v>
      </c>
      <c r="BR35" s="649">
        <v>44560</v>
      </c>
      <c r="BT35" s="649">
        <v>44592</v>
      </c>
      <c r="BV35" s="649">
        <v>44547</v>
      </c>
      <c r="BX35" s="649">
        <v>44529</v>
      </c>
      <c r="BZ35" s="268" t="s">
        <v>2314</v>
      </c>
      <c r="CA35" s="268" t="s">
        <v>2315</v>
      </c>
    </row>
    <row r="36" spans="1:79">
      <c r="A36" s="653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>
      <c r="A37" s="42">
        <v>44396</v>
      </c>
      <c r="B37" s="651"/>
      <c r="C37" s="651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51"/>
      <c r="S37" s="651"/>
      <c r="T37" s="651"/>
      <c r="U37" s="651"/>
      <c r="V37" s="651"/>
      <c r="W37" s="651"/>
      <c r="X37" s="651"/>
      <c r="Y37" s="651"/>
      <c r="Z37" s="651"/>
      <c r="AA37" s="651"/>
      <c r="AB37" s="651"/>
      <c r="AC37" s="651"/>
      <c r="AD37" s="651"/>
      <c r="AE37" s="651"/>
      <c r="AF37" s="651"/>
      <c r="AG37" s="651"/>
      <c r="AH37" s="651"/>
      <c r="AI37" s="651"/>
      <c r="AJ37" s="651"/>
      <c r="AK37" s="651"/>
      <c r="AL37" s="651"/>
      <c r="AM37" s="651"/>
      <c r="AN37" s="651"/>
      <c r="AO37" s="651"/>
      <c r="AP37" s="651"/>
      <c r="AQ37" s="651"/>
      <c r="AR37" s="651"/>
      <c r="AS37" s="651"/>
      <c r="AT37" s="651"/>
      <c r="AU37" s="651"/>
      <c r="AV37" s="651"/>
      <c r="AW37" s="651"/>
      <c r="AX37" s="651"/>
      <c r="AY37" s="651"/>
      <c r="AZ37" s="651"/>
      <c r="BA37" s="651"/>
      <c r="BB37" s="651"/>
      <c r="BC37" s="651"/>
      <c r="BD37" s="651"/>
      <c r="BE37" s="651"/>
      <c r="BF37" s="651"/>
      <c r="BG37" s="651"/>
      <c r="BH37" s="651"/>
      <c r="BI37" s="651"/>
      <c r="BJ37" s="651">
        <v>1</v>
      </c>
      <c r="BK37" s="651">
        <v>1</v>
      </c>
      <c r="BL37" s="651"/>
      <c r="BM37" s="651"/>
      <c r="BN37" s="651"/>
      <c r="BO37" s="651"/>
      <c r="BP37" s="651"/>
      <c r="BQ37" s="651"/>
      <c r="BR37" s="651"/>
      <c r="BS37" s="651"/>
      <c r="BT37" s="651"/>
      <c r="BU37" s="651"/>
      <c r="BV37" s="651"/>
      <c r="BW37" s="651"/>
      <c r="BX37" s="651"/>
      <c r="BY37" s="651"/>
      <c r="BZ37" s="651">
        <v>1</v>
      </c>
      <c r="CA37" s="651">
        <v>1</v>
      </c>
    </row>
    <row r="38" spans="1:79">
      <c r="A38" s="42">
        <v>44397</v>
      </c>
      <c r="B38" s="651">
        <v>2</v>
      </c>
      <c r="C38" s="651">
        <v>2</v>
      </c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651"/>
      <c r="AB38" s="651"/>
      <c r="AC38" s="651"/>
      <c r="AD38" s="651"/>
      <c r="AE38" s="651"/>
      <c r="AF38" s="651"/>
      <c r="AG38" s="651"/>
      <c r="AH38" s="651"/>
      <c r="AI38" s="651"/>
      <c r="AJ38" s="651"/>
      <c r="AK38" s="651"/>
      <c r="AL38" s="651"/>
      <c r="AM38" s="651"/>
      <c r="AN38" s="651"/>
      <c r="AO38" s="651"/>
      <c r="AP38" s="651"/>
      <c r="AQ38" s="651"/>
      <c r="AR38" s="651"/>
      <c r="AS38" s="651"/>
      <c r="AT38" s="651"/>
      <c r="AU38" s="651"/>
      <c r="AV38" s="651"/>
      <c r="AW38" s="651"/>
      <c r="AX38" s="651"/>
      <c r="AY38" s="651"/>
      <c r="AZ38" s="651"/>
      <c r="BA38" s="651"/>
      <c r="BB38" s="651"/>
      <c r="BC38" s="651"/>
      <c r="BD38" s="651"/>
      <c r="BE38" s="651"/>
      <c r="BF38" s="651"/>
      <c r="BG38" s="651"/>
      <c r="BH38" s="651"/>
      <c r="BI38" s="651"/>
      <c r="BJ38" s="651"/>
      <c r="BK38" s="651"/>
      <c r="BL38" s="651"/>
      <c r="BM38" s="651"/>
      <c r="BN38" s="651"/>
      <c r="BO38" s="651"/>
      <c r="BP38" s="651"/>
      <c r="BQ38" s="651"/>
      <c r="BR38" s="651"/>
      <c r="BS38" s="651"/>
      <c r="BT38" s="651"/>
      <c r="BU38" s="651"/>
      <c r="BV38" s="651"/>
      <c r="BW38" s="651"/>
      <c r="BX38" s="651"/>
      <c r="BY38" s="651"/>
      <c r="BZ38" s="651">
        <v>2</v>
      </c>
      <c r="CA38" s="651">
        <v>2</v>
      </c>
    </row>
    <row r="39" spans="1:79">
      <c r="A39" s="42">
        <v>44398</v>
      </c>
      <c r="B39" s="651">
        <v>1</v>
      </c>
      <c r="C39" s="651">
        <v>1</v>
      </c>
      <c r="D39" s="651">
        <v>1</v>
      </c>
      <c r="E39" s="651"/>
      <c r="F39" s="651"/>
      <c r="G39" s="651"/>
      <c r="H39" s="651"/>
      <c r="I39" s="651"/>
      <c r="J39" s="651">
        <v>4</v>
      </c>
      <c r="K39" s="651">
        <v>4</v>
      </c>
      <c r="L39" s="651"/>
      <c r="M39" s="651"/>
      <c r="N39" s="651"/>
      <c r="O39" s="651"/>
      <c r="P39" s="651"/>
      <c r="Q39" s="651"/>
      <c r="R39" s="651"/>
      <c r="S39" s="651"/>
      <c r="T39" s="651"/>
      <c r="U39" s="651"/>
      <c r="V39" s="651"/>
      <c r="W39" s="651"/>
      <c r="X39" s="651"/>
      <c r="Y39" s="651"/>
      <c r="Z39" s="651"/>
      <c r="AA39" s="651"/>
      <c r="AB39" s="651"/>
      <c r="AC39" s="651"/>
      <c r="AD39" s="651"/>
      <c r="AE39" s="651"/>
      <c r="AF39" s="651"/>
      <c r="AG39" s="651"/>
      <c r="AH39" s="651"/>
      <c r="AI39" s="651"/>
      <c r="AJ39" s="651"/>
      <c r="AK39" s="651"/>
      <c r="AL39" s="651"/>
      <c r="AM39" s="651"/>
      <c r="AN39" s="651"/>
      <c r="AO39" s="651"/>
      <c r="AP39" s="651"/>
      <c r="AQ39" s="651"/>
      <c r="AR39" s="651"/>
      <c r="AS39" s="651"/>
      <c r="AT39" s="651"/>
      <c r="AU39" s="651"/>
      <c r="AV39" s="651"/>
      <c r="AW39" s="651"/>
      <c r="AX39" s="651"/>
      <c r="AY39" s="651"/>
      <c r="AZ39" s="651"/>
      <c r="BA39" s="651"/>
      <c r="BB39" s="651"/>
      <c r="BC39" s="651"/>
      <c r="BD39" s="651"/>
      <c r="BE39" s="651"/>
      <c r="BF39" s="651"/>
      <c r="BG39" s="651"/>
      <c r="BH39" s="651"/>
      <c r="BI39" s="651"/>
      <c r="BJ39" s="651"/>
      <c r="BK39" s="651"/>
      <c r="BL39" s="651"/>
      <c r="BM39" s="651"/>
      <c r="BN39" s="651"/>
      <c r="BO39" s="651"/>
      <c r="BP39" s="651"/>
      <c r="BQ39" s="651"/>
      <c r="BR39" s="651"/>
      <c r="BS39" s="651"/>
      <c r="BT39" s="651"/>
      <c r="BU39" s="651"/>
      <c r="BV39" s="651"/>
      <c r="BW39" s="651"/>
      <c r="BX39" s="651"/>
      <c r="BY39" s="651"/>
      <c r="BZ39" s="651">
        <v>6</v>
      </c>
      <c r="CA39" s="651">
        <v>5</v>
      </c>
    </row>
    <row r="40" spans="1:79">
      <c r="A40" s="42">
        <v>44399</v>
      </c>
      <c r="B40" s="651">
        <v>2</v>
      </c>
      <c r="C40" s="651">
        <v>2</v>
      </c>
      <c r="D40" s="651"/>
      <c r="E40" s="651"/>
      <c r="F40" s="651">
        <v>1</v>
      </c>
      <c r="G40" s="651">
        <v>1</v>
      </c>
      <c r="H40" s="651"/>
      <c r="I40" s="651"/>
      <c r="J40" s="651"/>
      <c r="K40" s="651"/>
      <c r="L40" s="651"/>
      <c r="M40" s="651"/>
      <c r="N40" s="651">
        <v>1</v>
      </c>
      <c r="O40" s="651">
        <v>1</v>
      </c>
      <c r="P40" s="651"/>
      <c r="Q40" s="651"/>
      <c r="R40" s="651"/>
      <c r="S40" s="651"/>
      <c r="T40" s="651"/>
      <c r="U40" s="651"/>
      <c r="V40" s="651"/>
      <c r="W40" s="651"/>
      <c r="X40" s="651"/>
      <c r="Y40" s="651"/>
      <c r="Z40" s="651"/>
      <c r="AA40" s="651"/>
      <c r="AB40" s="651"/>
      <c r="AC40" s="651"/>
      <c r="AD40" s="651"/>
      <c r="AE40" s="651"/>
      <c r="AF40" s="651"/>
      <c r="AG40" s="651"/>
      <c r="AH40" s="651"/>
      <c r="AI40" s="651"/>
      <c r="AJ40" s="651"/>
      <c r="AK40" s="651"/>
      <c r="AL40" s="651"/>
      <c r="AM40" s="651"/>
      <c r="AN40" s="651"/>
      <c r="AO40" s="651"/>
      <c r="AP40" s="651"/>
      <c r="AQ40" s="651"/>
      <c r="AR40" s="651"/>
      <c r="AS40" s="651"/>
      <c r="AT40" s="651"/>
      <c r="AU40" s="651"/>
      <c r="AV40" s="651"/>
      <c r="AW40" s="651"/>
      <c r="AX40" s="651"/>
      <c r="AY40" s="651"/>
      <c r="AZ40" s="651"/>
      <c r="BA40" s="651"/>
      <c r="BB40" s="651"/>
      <c r="BC40" s="651"/>
      <c r="BD40" s="651"/>
      <c r="BE40" s="651"/>
      <c r="BF40" s="651"/>
      <c r="BG40" s="651"/>
      <c r="BH40" s="651"/>
      <c r="BI40" s="651"/>
      <c r="BJ40" s="651"/>
      <c r="BK40" s="651"/>
      <c r="BL40" s="651"/>
      <c r="BM40" s="651"/>
      <c r="BN40" s="651"/>
      <c r="BO40" s="651"/>
      <c r="BP40" s="651"/>
      <c r="BQ40" s="651"/>
      <c r="BR40" s="651"/>
      <c r="BS40" s="651"/>
      <c r="BT40" s="651"/>
      <c r="BU40" s="651"/>
      <c r="BV40" s="651"/>
      <c r="BW40" s="651"/>
      <c r="BX40" s="651"/>
      <c r="BY40" s="651"/>
      <c r="BZ40" s="651">
        <v>4</v>
      </c>
      <c r="CA40" s="651">
        <v>4</v>
      </c>
    </row>
    <row r="41" spans="1:79">
      <c r="A41" s="42">
        <v>44400</v>
      </c>
      <c r="B41" s="651">
        <v>1</v>
      </c>
      <c r="C41" s="651">
        <v>1</v>
      </c>
      <c r="D41" s="651"/>
      <c r="E41" s="651"/>
      <c r="F41" s="651"/>
      <c r="G41" s="651"/>
      <c r="H41" s="651">
        <v>1</v>
      </c>
      <c r="I41" s="651">
        <v>1</v>
      </c>
      <c r="J41" s="651"/>
      <c r="K41" s="651"/>
      <c r="L41" s="651"/>
      <c r="M41" s="651"/>
      <c r="N41" s="651"/>
      <c r="O41" s="651"/>
      <c r="P41" s="651"/>
      <c r="Q41" s="651"/>
      <c r="R41" s="651"/>
      <c r="S41" s="651"/>
      <c r="T41" s="651"/>
      <c r="U41" s="651"/>
      <c r="V41" s="651"/>
      <c r="W41" s="651"/>
      <c r="X41" s="651"/>
      <c r="Y41" s="651"/>
      <c r="Z41" s="651"/>
      <c r="AA41" s="651"/>
      <c r="AB41" s="651"/>
      <c r="AC41" s="651"/>
      <c r="AD41" s="651"/>
      <c r="AE41" s="651"/>
      <c r="AF41" s="651"/>
      <c r="AG41" s="651"/>
      <c r="AH41" s="651"/>
      <c r="AI41" s="651"/>
      <c r="AJ41" s="651"/>
      <c r="AK41" s="651"/>
      <c r="AL41" s="651"/>
      <c r="AM41" s="651"/>
      <c r="AN41" s="651"/>
      <c r="AO41" s="651"/>
      <c r="AP41" s="651"/>
      <c r="AQ41" s="651"/>
      <c r="AR41" s="651"/>
      <c r="AS41" s="651"/>
      <c r="AT41" s="651"/>
      <c r="AU41" s="651"/>
      <c r="AV41" s="651"/>
      <c r="AW41" s="651"/>
      <c r="AX41" s="651"/>
      <c r="AY41" s="651"/>
      <c r="AZ41" s="651"/>
      <c r="BA41" s="651"/>
      <c r="BB41" s="651"/>
      <c r="BC41" s="651"/>
      <c r="BD41" s="651"/>
      <c r="BE41" s="651"/>
      <c r="BF41" s="651"/>
      <c r="BG41" s="651"/>
      <c r="BH41" s="651"/>
      <c r="BI41" s="651"/>
      <c r="BJ41" s="651"/>
      <c r="BK41" s="651"/>
      <c r="BL41" s="651"/>
      <c r="BM41" s="651"/>
      <c r="BN41" s="651"/>
      <c r="BO41" s="651"/>
      <c r="BP41" s="651"/>
      <c r="BQ41" s="651"/>
      <c r="BR41" s="651"/>
      <c r="BS41" s="651"/>
      <c r="BT41" s="651"/>
      <c r="BU41" s="651"/>
      <c r="BV41" s="651"/>
      <c r="BW41" s="651"/>
      <c r="BX41" s="651"/>
      <c r="BY41" s="651"/>
      <c r="BZ41" s="651">
        <v>2</v>
      </c>
      <c r="CA41" s="651">
        <v>2</v>
      </c>
    </row>
    <row r="42" spans="1:79">
      <c r="A42" s="2" t="s">
        <v>74</v>
      </c>
      <c r="B42" s="651"/>
      <c r="C42" s="651"/>
      <c r="D42" s="651"/>
      <c r="E42" s="651"/>
      <c r="F42" s="651"/>
      <c r="G42" s="651"/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1"/>
      <c r="U42" s="651"/>
      <c r="V42" s="651"/>
      <c r="W42" s="651"/>
      <c r="X42" s="651"/>
      <c r="Y42" s="651"/>
      <c r="Z42" s="651"/>
      <c r="AA42" s="651"/>
      <c r="AB42" s="651"/>
      <c r="AC42" s="651"/>
      <c r="AD42" s="651"/>
      <c r="AE42" s="651"/>
      <c r="AF42" s="651"/>
      <c r="AG42" s="651"/>
      <c r="AH42" s="651"/>
      <c r="AI42" s="651"/>
      <c r="AJ42" s="651"/>
      <c r="AK42" s="651"/>
      <c r="AL42" s="651"/>
      <c r="AM42" s="651"/>
      <c r="AN42" s="651"/>
      <c r="AO42" s="651"/>
      <c r="AP42" s="651"/>
      <c r="AQ42" s="651"/>
      <c r="AR42" s="651"/>
      <c r="AS42" s="651"/>
      <c r="AT42" s="651"/>
      <c r="AU42" s="651"/>
      <c r="AV42" s="651"/>
      <c r="AW42" s="651"/>
      <c r="AX42" s="651"/>
      <c r="AY42" s="651"/>
      <c r="AZ42" s="651"/>
      <c r="BA42" s="651"/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  <c r="BR42" s="651"/>
      <c r="BS42" s="651"/>
      <c r="BT42" s="651"/>
      <c r="BU42" s="651"/>
      <c r="BV42" s="651"/>
      <c r="BW42" s="651"/>
      <c r="BX42" s="651"/>
      <c r="BY42" s="651"/>
      <c r="BZ42" s="651"/>
      <c r="CA42" s="651"/>
    </row>
    <row r="43" spans="1:79">
      <c r="A43" s="42">
        <v>44403</v>
      </c>
      <c r="B43" s="651"/>
      <c r="C43" s="651"/>
      <c r="D43" s="651">
        <v>2</v>
      </c>
      <c r="E43" s="651">
        <v>2</v>
      </c>
      <c r="F43" s="651"/>
      <c r="G43" s="651"/>
      <c r="H43" s="651">
        <v>1</v>
      </c>
      <c r="I43" s="651">
        <v>1</v>
      </c>
      <c r="J43" s="651">
        <v>6</v>
      </c>
      <c r="K43" s="651">
        <v>6</v>
      </c>
      <c r="L43" s="651"/>
      <c r="M43" s="651"/>
      <c r="N43" s="651"/>
      <c r="O43" s="651"/>
      <c r="P43" s="651"/>
      <c r="Q43" s="651"/>
      <c r="R43" s="651"/>
      <c r="S43" s="651"/>
      <c r="T43" s="651"/>
      <c r="U43" s="651"/>
      <c r="V43" s="651"/>
      <c r="W43" s="651"/>
      <c r="X43" s="651"/>
      <c r="Y43" s="651"/>
      <c r="Z43" s="651"/>
      <c r="AA43" s="651"/>
      <c r="AB43" s="651"/>
      <c r="AC43" s="651"/>
      <c r="AD43" s="651"/>
      <c r="AE43" s="651"/>
      <c r="AF43" s="651"/>
      <c r="AG43" s="651"/>
      <c r="AH43" s="651"/>
      <c r="AI43" s="651"/>
      <c r="AJ43" s="651"/>
      <c r="AK43" s="651"/>
      <c r="AL43" s="651"/>
      <c r="AM43" s="651"/>
      <c r="AN43" s="651"/>
      <c r="AO43" s="651"/>
      <c r="AP43" s="651"/>
      <c r="AQ43" s="651"/>
      <c r="AR43" s="651"/>
      <c r="AS43" s="651"/>
      <c r="AT43" s="651"/>
      <c r="AU43" s="651"/>
      <c r="AV43" s="651"/>
      <c r="AW43" s="651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/>
      <c r="BM43" s="651"/>
      <c r="BN43" s="651"/>
      <c r="BO43" s="651"/>
      <c r="BP43" s="651"/>
      <c r="BQ43" s="651"/>
      <c r="BR43" s="651"/>
      <c r="BS43" s="651"/>
      <c r="BT43" s="651"/>
      <c r="BU43" s="651"/>
      <c r="BV43" s="651"/>
      <c r="BW43" s="651"/>
      <c r="BX43" s="651"/>
      <c r="BY43" s="651"/>
      <c r="BZ43" s="651">
        <v>9</v>
      </c>
      <c r="CA43" s="651">
        <v>9</v>
      </c>
    </row>
    <row r="44" spans="1:79">
      <c r="A44" s="42">
        <v>44404</v>
      </c>
      <c r="B44" s="651"/>
      <c r="C44" s="651"/>
      <c r="D44" s="651">
        <v>1</v>
      </c>
      <c r="E44" s="651">
        <v>1</v>
      </c>
      <c r="F44" s="651"/>
      <c r="G44" s="651"/>
      <c r="H44" s="651"/>
      <c r="I44" s="651"/>
      <c r="J44" s="651"/>
      <c r="K44" s="651"/>
      <c r="L44" s="651">
        <v>1</v>
      </c>
      <c r="M44" s="651">
        <v>1</v>
      </c>
      <c r="N44" s="651">
        <v>2</v>
      </c>
      <c r="O44" s="651">
        <v>2</v>
      </c>
      <c r="P44" s="651"/>
      <c r="Q44" s="651"/>
      <c r="R44" s="651"/>
      <c r="S44" s="651"/>
      <c r="T44" s="651"/>
      <c r="U44" s="651"/>
      <c r="V44" s="651"/>
      <c r="W44" s="651"/>
      <c r="X44" s="651"/>
      <c r="Y44" s="651"/>
      <c r="Z44" s="651"/>
      <c r="AA44" s="651"/>
      <c r="AB44" s="651"/>
      <c r="AC44" s="651"/>
      <c r="AD44" s="651"/>
      <c r="AE44" s="651"/>
      <c r="AF44" s="651"/>
      <c r="AG44" s="651"/>
      <c r="AH44" s="651"/>
      <c r="AI44" s="651"/>
      <c r="AJ44" s="651"/>
      <c r="AK44" s="651"/>
      <c r="AL44" s="651"/>
      <c r="AM44" s="651"/>
      <c r="AN44" s="651"/>
      <c r="AO44" s="651"/>
      <c r="AP44" s="651"/>
      <c r="AQ44" s="651"/>
      <c r="AR44" s="651"/>
      <c r="AS44" s="651"/>
      <c r="AT44" s="651"/>
      <c r="AU44" s="651"/>
      <c r="AV44" s="651"/>
      <c r="AW44" s="651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/>
      <c r="BM44" s="651"/>
      <c r="BN44" s="651"/>
      <c r="BO44" s="651"/>
      <c r="BP44" s="651"/>
      <c r="BQ44" s="651"/>
      <c r="BR44" s="651"/>
      <c r="BS44" s="651"/>
      <c r="BT44" s="651"/>
      <c r="BU44" s="651"/>
      <c r="BV44" s="651"/>
      <c r="BW44" s="651"/>
      <c r="BX44" s="651"/>
      <c r="BY44" s="651"/>
      <c r="BZ44" s="651">
        <v>4</v>
      </c>
      <c r="CA44" s="651">
        <v>4</v>
      </c>
    </row>
    <row r="45" spans="1:79">
      <c r="A45" s="42">
        <v>44405</v>
      </c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651"/>
      <c r="O45" s="651"/>
      <c r="P45" s="651">
        <v>6</v>
      </c>
      <c r="Q45" s="651">
        <v>6</v>
      </c>
      <c r="R45" s="651"/>
      <c r="S45" s="651"/>
      <c r="T45" s="651"/>
      <c r="U45" s="651"/>
      <c r="V45" s="651"/>
      <c r="W45" s="651"/>
      <c r="X45" s="651"/>
      <c r="Y45" s="651"/>
      <c r="Z45" s="651"/>
      <c r="AA45" s="651"/>
      <c r="AB45" s="651"/>
      <c r="AC45" s="651"/>
      <c r="AD45" s="651"/>
      <c r="AE45" s="651"/>
      <c r="AF45" s="651"/>
      <c r="AG45" s="651"/>
      <c r="AH45" s="651"/>
      <c r="AI45" s="651"/>
      <c r="AJ45" s="651"/>
      <c r="AK45" s="651"/>
      <c r="AL45" s="651"/>
      <c r="AM45" s="651"/>
      <c r="AN45" s="651"/>
      <c r="AO45" s="651"/>
      <c r="AP45" s="651"/>
      <c r="AQ45" s="651"/>
      <c r="AR45" s="651"/>
      <c r="AS45" s="651"/>
      <c r="AT45" s="651"/>
      <c r="AU45" s="651"/>
      <c r="AV45" s="651"/>
      <c r="AW45" s="651"/>
      <c r="AX45" s="651"/>
      <c r="AY45" s="651"/>
      <c r="AZ45" s="651"/>
      <c r="BA45" s="651"/>
      <c r="BB45" s="651"/>
      <c r="BC45" s="651"/>
      <c r="BD45" s="651"/>
      <c r="BE45" s="651"/>
      <c r="BF45" s="651"/>
      <c r="BG45" s="651"/>
      <c r="BH45" s="651"/>
      <c r="BI45" s="651"/>
      <c r="BJ45" s="651"/>
      <c r="BK45" s="651"/>
      <c r="BL45" s="651"/>
      <c r="BM45" s="651"/>
      <c r="BN45" s="651"/>
      <c r="BO45" s="651"/>
      <c r="BP45" s="651"/>
      <c r="BQ45" s="651"/>
      <c r="BR45" s="651"/>
      <c r="BS45" s="651"/>
      <c r="BT45" s="651"/>
      <c r="BU45" s="651"/>
      <c r="BV45" s="651"/>
      <c r="BW45" s="651"/>
      <c r="BX45" s="651"/>
      <c r="BY45" s="651"/>
      <c r="BZ45" s="651">
        <v>6</v>
      </c>
      <c r="CA45" s="651">
        <v>6</v>
      </c>
    </row>
    <row r="46" spans="1:79">
      <c r="A46" s="42">
        <v>44431</v>
      </c>
      <c r="B46" s="651"/>
      <c r="C46" s="651"/>
      <c r="D46" s="651"/>
      <c r="E46" s="651"/>
      <c r="F46" s="651"/>
      <c r="G46" s="651"/>
      <c r="H46" s="651"/>
      <c r="I46" s="651"/>
      <c r="J46" s="651"/>
      <c r="K46" s="651"/>
      <c r="L46" s="651"/>
      <c r="M46" s="651"/>
      <c r="N46" s="651"/>
      <c r="O46" s="651"/>
      <c r="P46" s="651"/>
      <c r="Q46" s="651"/>
      <c r="R46" s="651"/>
      <c r="S46" s="651"/>
      <c r="T46" s="651">
        <v>2</v>
      </c>
      <c r="U46" s="651">
        <v>2</v>
      </c>
      <c r="V46" s="651"/>
      <c r="W46" s="651"/>
      <c r="X46" s="651"/>
      <c r="Y46" s="651"/>
      <c r="Z46" s="651"/>
      <c r="AA46" s="651"/>
      <c r="AB46" s="651"/>
      <c r="AC46" s="651"/>
      <c r="AD46" s="651"/>
      <c r="AE46" s="651"/>
      <c r="AF46" s="651"/>
      <c r="AG46" s="651"/>
      <c r="AH46" s="651"/>
      <c r="AI46" s="651"/>
      <c r="AJ46" s="651"/>
      <c r="AK46" s="651"/>
      <c r="AL46" s="651"/>
      <c r="AM46" s="651"/>
      <c r="AN46" s="651"/>
      <c r="AO46" s="651"/>
      <c r="AP46" s="651"/>
      <c r="AQ46" s="651"/>
      <c r="AR46" s="651"/>
      <c r="AS46" s="651"/>
      <c r="AT46" s="651"/>
      <c r="AU46" s="651"/>
      <c r="AV46" s="651"/>
      <c r="AW46" s="651"/>
      <c r="AX46" s="651"/>
      <c r="AY46" s="651"/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  <c r="BR46" s="651"/>
      <c r="BS46" s="651"/>
      <c r="BT46" s="651"/>
      <c r="BU46" s="651"/>
      <c r="BV46" s="651"/>
      <c r="BW46" s="651"/>
      <c r="BX46" s="651"/>
      <c r="BY46" s="651"/>
      <c r="BZ46" s="651">
        <v>2</v>
      </c>
      <c r="CA46" s="651">
        <v>2</v>
      </c>
    </row>
    <row r="47" spans="1:79">
      <c r="A47" s="42">
        <v>44432</v>
      </c>
      <c r="B47" s="651"/>
      <c r="C47" s="651"/>
      <c r="D47" s="651"/>
      <c r="E47" s="651"/>
      <c r="F47" s="651"/>
      <c r="G47" s="651"/>
      <c r="H47" s="651"/>
      <c r="I47" s="651"/>
      <c r="J47" s="651"/>
      <c r="K47" s="651"/>
      <c r="L47" s="651"/>
      <c r="M47" s="651"/>
      <c r="N47" s="651"/>
      <c r="O47" s="651"/>
      <c r="P47" s="651"/>
      <c r="Q47" s="651"/>
      <c r="R47" s="651"/>
      <c r="S47" s="651"/>
      <c r="T47" s="651"/>
      <c r="U47" s="651"/>
      <c r="V47" s="651">
        <v>1</v>
      </c>
      <c r="W47" s="651">
        <v>1</v>
      </c>
      <c r="X47" s="651">
        <v>2</v>
      </c>
      <c r="Y47" s="651">
        <v>2</v>
      </c>
      <c r="Z47" s="651"/>
      <c r="AA47" s="651"/>
      <c r="AB47" s="651"/>
      <c r="AC47" s="651"/>
      <c r="AD47" s="651"/>
      <c r="AE47" s="651"/>
      <c r="AF47" s="651"/>
      <c r="AG47" s="651"/>
      <c r="AH47" s="651"/>
      <c r="AI47" s="651"/>
      <c r="AJ47" s="651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/>
      <c r="AU47" s="651"/>
      <c r="AV47" s="651"/>
      <c r="AW47" s="651"/>
      <c r="AX47" s="651"/>
      <c r="AY47" s="651"/>
      <c r="AZ47" s="651"/>
      <c r="BA47" s="651"/>
      <c r="BB47" s="651"/>
      <c r="BC47" s="651"/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/>
      <c r="BQ47" s="651"/>
      <c r="BR47" s="651">
        <v>1</v>
      </c>
      <c r="BS47" s="651">
        <v>1</v>
      </c>
      <c r="BT47" s="651">
        <v>2</v>
      </c>
      <c r="BU47" s="651"/>
      <c r="BV47" s="651"/>
      <c r="BW47" s="651"/>
      <c r="BX47" s="651"/>
      <c r="BY47" s="651"/>
      <c r="BZ47" s="651">
        <v>6</v>
      </c>
      <c r="CA47" s="651">
        <v>4</v>
      </c>
    </row>
    <row r="48" spans="1:79">
      <c r="A48" s="42">
        <v>44433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/>
      <c r="BA48" s="651"/>
      <c r="BB48" s="651"/>
      <c r="BC48" s="651"/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  <c r="BR48" s="651"/>
      <c r="BS48" s="651"/>
      <c r="BT48" s="651">
        <v>1</v>
      </c>
      <c r="BU48" s="651"/>
      <c r="BV48" s="651">
        <v>1</v>
      </c>
      <c r="BW48" s="651">
        <v>1</v>
      </c>
      <c r="BX48" s="651"/>
      <c r="BY48" s="651"/>
      <c r="BZ48" s="651">
        <v>2</v>
      </c>
      <c r="CA48" s="651">
        <v>1</v>
      </c>
    </row>
    <row r="49" spans="1:79">
      <c r="A49" s="42">
        <v>44438</v>
      </c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1"/>
      <c r="Q49" s="651"/>
      <c r="R49" s="651"/>
      <c r="S49" s="651"/>
      <c r="T49" s="651"/>
      <c r="U49" s="651"/>
      <c r="V49" s="651"/>
      <c r="W49" s="651"/>
      <c r="X49" s="651"/>
      <c r="Y49" s="651"/>
      <c r="Z49" s="651">
        <v>3</v>
      </c>
      <c r="AA49" s="651">
        <v>3</v>
      </c>
      <c r="AB49" s="651">
        <v>1</v>
      </c>
      <c r="AC49" s="651">
        <v>1</v>
      </c>
      <c r="AD49" s="651"/>
      <c r="AE49" s="651"/>
      <c r="AF49" s="651"/>
      <c r="AG49" s="651"/>
      <c r="AH49" s="651"/>
      <c r="AI49" s="651"/>
      <c r="AJ49" s="651"/>
      <c r="AK49" s="651"/>
      <c r="AL49" s="651"/>
      <c r="AM49" s="651"/>
      <c r="AN49" s="651"/>
      <c r="AO49" s="651"/>
      <c r="AP49" s="651"/>
      <c r="AQ49" s="651"/>
      <c r="AR49" s="651"/>
      <c r="AS49" s="651"/>
      <c r="AT49" s="651"/>
      <c r="AU49" s="651"/>
      <c r="AV49" s="651"/>
      <c r="AW49" s="651"/>
      <c r="AX49" s="651"/>
      <c r="AY49" s="651"/>
      <c r="AZ49" s="651"/>
      <c r="BA49" s="651"/>
      <c r="BB49" s="651"/>
      <c r="BC49" s="651"/>
      <c r="BD49" s="651"/>
      <c r="BE49" s="651"/>
      <c r="BF49" s="651"/>
      <c r="BG49" s="651"/>
      <c r="BH49" s="651"/>
      <c r="BI49" s="651"/>
      <c r="BJ49" s="651"/>
      <c r="BK49" s="651"/>
      <c r="BL49" s="651"/>
      <c r="BM49" s="651"/>
      <c r="BN49" s="651"/>
      <c r="BO49" s="651"/>
      <c r="BP49" s="651"/>
      <c r="BQ49" s="651"/>
      <c r="BR49" s="651"/>
      <c r="BS49" s="651"/>
      <c r="BT49" s="651"/>
      <c r="BU49" s="651"/>
      <c r="BV49" s="651"/>
      <c r="BW49" s="651"/>
      <c r="BX49" s="651"/>
      <c r="BY49" s="651"/>
      <c r="BZ49" s="651">
        <v>4</v>
      </c>
      <c r="CA49" s="651">
        <v>4</v>
      </c>
    </row>
    <row r="50" spans="1:79">
      <c r="A50" s="42">
        <v>44439</v>
      </c>
      <c r="B50" s="651"/>
      <c r="C50" s="651"/>
      <c r="D50" s="651"/>
      <c r="E50" s="651"/>
      <c r="F50" s="651"/>
      <c r="G50" s="651"/>
      <c r="H50" s="651"/>
      <c r="I50" s="651"/>
      <c r="J50" s="651"/>
      <c r="K50" s="651"/>
      <c r="L50" s="651"/>
      <c r="M50" s="651"/>
      <c r="N50" s="651"/>
      <c r="O50" s="651"/>
      <c r="P50" s="651"/>
      <c r="Q50" s="651"/>
      <c r="R50" s="651"/>
      <c r="S50" s="651"/>
      <c r="T50" s="651"/>
      <c r="U50" s="651"/>
      <c r="V50" s="651"/>
      <c r="W50" s="651"/>
      <c r="X50" s="651"/>
      <c r="Y50" s="651"/>
      <c r="Z50" s="651">
        <v>1</v>
      </c>
      <c r="AA50" s="651">
        <v>1</v>
      </c>
      <c r="AB50" s="651">
        <v>1</v>
      </c>
      <c r="AC50" s="651">
        <v>1</v>
      </c>
      <c r="AD50" s="651"/>
      <c r="AE50" s="651"/>
      <c r="AF50" s="651"/>
      <c r="AG50" s="651"/>
      <c r="AH50" s="651"/>
      <c r="AI50" s="651"/>
      <c r="AJ50" s="651"/>
      <c r="AK50" s="651"/>
      <c r="AL50" s="651"/>
      <c r="AM50" s="651"/>
      <c r="AN50" s="651"/>
      <c r="AO50" s="651"/>
      <c r="AP50" s="651"/>
      <c r="AQ50" s="651"/>
      <c r="AR50" s="651"/>
      <c r="AS50" s="651"/>
      <c r="AT50" s="651"/>
      <c r="AU50" s="651"/>
      <c r="AV50" s="651"/>
      <c r="AW50" s="651"/>
      <c r="AX50" s="651"/>
      <c r="AY50" s="651"/>
      <c r="AZ50" s="651"/>
      <c r="BA50" s="651"/>
      <c r="BB50" s="651"/>
      <c r="BC50" s="651"/>
      <c r="BD50" s="651"/>
      <c r="BE50" s="651"/>
      <c r="BF50" s="651"/>
      <c r="BG50" s="651"/>
      <c r="BH50" s="651"/>
      <c r="BI50" s="651"/>
      <c r="BJ50" s="651"/>
      <c r="BK50" s="651"/>
      <c r="BL50" s="651"/>
      <c r="BM50" s="651"/>
      <c r="BN50" s="651"/>
      <c r="BO50" s="651"/>
      <c r="BP50" s="651"/>
      <c r="BQ50" s="651"/>
      <c r="BR50" s="651"/>
      <c r="BS50" s="651"/>
      <c r="BT50" s="651"/>
      <c r="BU50" s="651"/>
      <c r="BV50" s="651"/>
      <c r="BW50" s="651"/>
      <c r="BX50" s="651"/>
      <c r="BY50" s="651"/>
      <c r="BZ50" s="651">
        <v>2</v>
      </c>
      <c r="CA50" s="651">
        <v>2</v>
      </c>
    </row>
    <row r="51" spans="1:79">
      <c r="A51" s="42">
        <v>44452</v>
      </c>
      <c r="B51" s="651"/>
      <c r="C51" s="651"/>
      <c r="D51" s="651"/>
      <c r="E51" s="651"/>
      <c r="F51" s="651"/>
      <c r="G51" s="651"/>
      <c r="H51" s="651"/>
      <c r="I51" s="651"/>
      <c r="J51" s="651"/>
      <c r="K51" s="651"/>
      <c r="L51" s="651"/>
      <c r="M51" s="651"/>
      <c r="N51" s="651"/>
      <c r="O51" s="651"/>
      <c r="P51" s="651"/>
      <c r="Q51" s="651"/>
      <c r="R51" s="651"/>
      <c r="S51" s="651"/>
      <c r="T51" s="651"/>
      <c r="U51" s="651"/>
      <c r="V51" s="651"/>
      <c r="W51" s="651"/>
      <c r="X51" s="651"/>
      <c r="Y51" s="651"/>
      <c r="Z51" s="651"/>
      <c r="AA51" s="651"/>
      <c r="AB51" s="651">
        <v>2</v>
      </c>
      <c r="AC51" s="651">
        <v>1</v>
      </c>
      <c r="AD51" s="651"/>
      <c r="AE51" s="651"/>
      <c r="AF51" s="651"/>
      <c r="AG51" s="651"/>
      <c r="AH51" s="651"/>
      <c r="AI51" s="651"/>
      <c r="AJ51" s="651"/>
      <c r="AK51" s="651"/>
      <c r="AL51" s="651"/>
      <c r="AM51" s="651"/>
      <c r="AN51" s="651"/>
      <c r="AO51" s="651"/>
      <c r="AP51" s="651"/>
      <c r="AQ51" s="651"/>
      <c r="AR51" s="651"/>
      <c r="AS51" s="651"/>
      <c r="AT51" s="651"/>
      <c r="AU51" s="651"/>
      <c r="AV51" s="651"/>
      <c r="AW51" s="651"/>
      <c r="AX51" s="651"/>
      <c r="AY51" s="651"/>
      <c r="AZ51" s="651"/>
      <c r="BA51" s="651"/>
      <c r="BB51" s="651"/>
      <c r="BC51" s="651"/>
      <c r="BD51" s="651"/>
      <c r="BE51" s="651"/>
      <c r="BF51" s="651"/>
      <c r="BG51" s="651"/>
      <c r="BH51" s="651"/>
      <c r="BI51" s="651"/>
      <c r="BJ51" s="651"/>
      <c r="BK51" s="651"/>
      <c r="BL51" s="651"/>
      <c r="BM51" s="651"/>
      <c r="BN51" s="651"/>
      <c r="BO51" s="651"/>
      <c r="BP51" s="651"/>
      <c r="BQ51" s="651"/>
      <c r="BR51" s="651"/>
      <c r="BS51" s="651"/>
      <c r="BT51" s="651"/>
      <c r="BU51" s="651"/>
      <c r="BV51" s="651"/>
      <c r="BW51" s="651"/>
      <c r="BX51" s="651"/>
      <c r="BY51" s="651"/>
      <c r="BZ51" s="651">
        <v>2</v>
      </c>
      <c r="CA51" s="651">
        <v>1</v>
      </c>
    </row>
    <row r="52" spans="1:79">
      <c r="A52" s="42">
        <v>44455</v>
      </c>
      <c r="B52" s="651"/>
      <c r="C52" s="651"/>
      <c r="D52" s="651"/>
      <c r="E52" s="651"/>
      <c r="F52" s="651"/>
      <c r="G52" s="651"/>
      <c r="H52" s="651"/>
      <c r="I52" s="651"/>
      <c r="J52" s="651"/>
      <c r="K52" s="651"/>
      <c r="L52" s="651"/>
      <c r="M52" s="651"/>
      <c r="N52" s="651"/>
      <c r="O52" s="651"/>
      <c r="P52" s="651"/>
      <c r="Q52" s="651"/>
      <c r="R52" s="651"/>
      <c r="S52" s="651"/>
      <c r="T52" s="651"/>
      <c r="U52" s="651"/>
      <c r="V52" s="651"/>
      <c r="W52" s="651"/>
      <c r="X52" s="651"/>
      <c r="Y52" s="651"/>
      <c r="Z52" s="651"/>
      <c r="AA52" s="651"/>
      <c r="AB52" s="651"/>
      <c r="AC52" s="651"/>
      <c r="AD52" s="651">
        <v>3</v>
      </c>
      <c r="AE52" s="651">
        <v>2</v>
      </c>
      <c r="AF52" s="651">
        <v>1</v>
      </c>
      <c r="AG52" s="651">
        <v>1</v>
      </c>
      <c r="AH52" s="651"/>
      <c r="AI52" s="651"/>
      <c r="AJ52" s="651"/>
      <c r="AK52" s="651"/>
      <c r="AL52" s="651"/>
      <c r="AM52" s="651"/>
      <c r="AN52" s="651"/>
      <c r="AO52" s="651"/>
      <c r="AP52" s="651"/>
      <c r="AQ52" s="651"/>
      <c r="AR52" s="651"/>
      <c r="AS52" s="651"/>
      <c r="AT52" s="651"/>
      <c r="AU52" s="651"/>
      <c r="AV52" s="651"/>
      <c r="AW52" s="651"/>
      <c r="AX52" s="651"/>
      <c r="AY52" s="651"/>
      <c r="AZ52" s="651"/>
      <c r="BA52" s="651"/>
      <c r="BB52" s="651"/>
      <c r="BC52" s="651"/>
      <c r="BD52" s="651"/>
      <c r="BE52" s="651"/>
      <c r="BF52" s="651"/>
      <c r="BG52" s="651"/>
      <c r="BH52" s="651"/>
      <c r="BI52" s="651"/>
      <c r="BJ52" s="651"/>
      <c r="BK52" s="651"/>
      <c r="BL52" s="651"/>
      <c r="BM52" s="651"/>
      <c r="BN52" s="651"/>
      <c r="BO52" s="651"/>
      <c r="BP52" s="651"/>
      <c r="BQ52" s="651"/>
      <c r="BR52" s="651"/>
      <c r="BS52" s="651"/>
      <c r="BT52" s="651"/>
      <c r="BU52" s="651"/>
      <c r="BV52" s="651"/>
      <c r="BW52" s="651"/>
      <c r="BX52" s="651"/>
      <c r="BY52" s="651"/>
      <c r="BZ52" s="651">
        <v>4</v>
      </c>
      <c r="CA52" s="651">
        <v>3</v>
      </c>
    </row>
    <row r="53" spans="1:79">
      <c r="A53" s="42">
        <v>44462</v>
      </c>
      <c r="B53" s="651"/>
      <c r="C53" s="651"/>
      <c r="D53" s="651"/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  <c r="Q53" s="651"/>
      <c r="R53" s="651"/>
      <c r="S53" s="651"/>
      <c r="T53" s="651"/>
      <c r="U53" s="651"/>
      <c r="V53" s="651"/>
      <c r="W53" s="651"/>
      <c r="X53" s="651"/>
      <c r="Y53" s="651"/>
      <c r="Z53" s="651"/>
      <c r="AA53" s="651"/>
      <c r="AB53" s="651"/>
      <c r="AC53" s="651"/>
      <c r="AD53" s="651"/>
      <c r="AE53" s="651"/>
      <c r="AF53" s="651"/>
      <c r="AG53" s="651"/>
      <c r="AH53" s="651">
        <v>1</v>
      </c>
      <c r="AI53" s="651">
        <v>1</v>
      </c>
      <c r="AJ53" s="651"/>
      <c r="AK53" s="651"/>
      <c r="AL53" s="651"/>
      <c r="AM53" s="651"/>
      <c r="AN53" s="651"/>
      <c r="AO53" s="651"/>
      <c r="AP53" s="651"/>
      <c r="AQ53" s="651"/>
      <c r="AR53" s="651"/>
      <c r="AS53" s="651"/>
      <c r="AT53" s="651"/>
      <c r="AU53" s="651"/>
      <c r="AV53" s="651"/>
      <c r="AW53" s="651"/>
      <c r="AX53" s="651"/>
      <c r="AY53" s="651"/>
      <c r="AZ53" s="651"/>
      <c r="BA53" s="651"/>
      <c r="BB53" s="651"/>
      <c r="BC53" s="651"/>
      <c r="BD53" s="651"/>
      <c r="BE53" s="651"/>
      <c r="BF53" s="651"/>
      <c r="BG53" s="651"/>
      <c r="BH53" s="651"/>
      <c r="BI53" s="651"/>
      <c r="BJ53" s="651"/>
      <c r="BK53" s="651"/>
      <c r="BL53" s="651"/>
      <c r="BM53" s="651"/>
      <c r="BN53" s="651"/>
      <c r="BO53" s="651"/>
      <c r="BP53" s="651"/>
      <c r="BQ53" s="651"/>
      <c r="BR53" s="651"/>
      <c r="BS53" s="651"/>
      <c r="BT53" s="651"/>
      <c r="BU53" s="651"/>
      <c r="BV53" s="651"/>
      <c r="BW53" s="651"/>
      <c r="BX53" s="651"/>
      <c r="BY53" s="651"/>
      <c r="BZ53" s="651">
        <v>1</v>
      </c>
      <c r="CA53" s="651">
        <v>1</v>
      </c>
    </row>
    <row r="54" spans="1:79">
      <c r="A54" s="42">
        <v>44463</v>
      </c>
      <c r="B54" s="651"/>
      <c r="C54" s="651"/>
      <c r="D54" s="651"/>
      <c r="E54" s="651"/>
      <c r="F54" s="651"/>
      <c r="G54" s="651"/>
      <c r="H54" s="651"/>
      <c r="I54" s="651"/>
      <c r="J54" s="651"/>
      <c r="K54" s="651"/>
      <c r="L54" s="651"/>
      <c r="M54" s="651"/>
      <c r="N54" s="651"/>
      <c r="O54" s="651"/>
      <c r="P54" s="651"/>
      <c r="Q54" s="651"/>
      <c r="R54" s="651"/>
      <c r="S54" s="651"/>
      <c r="T54" s="651"/>
      <c r="U54" s="651"/>
      <c r="V54" s="651"/>
      <c r="W54" s="651"/>
      <c r="X54" s="651"/>
      <c r="Y54" s="651"/>
      <c r="Z54" s="651"/>
      <c r="AA54" s="651"/>
      <c r="AB54" s="651">
        <v>2</v>
      </c>
      <c r="AC54" s="651">
        <v>2</v>
      </c>
      <c r="AD54" s="651"/>
      <c r="AE54" s="651"/>
      <c r="AF54" s="651"/>
      <c r="AG54" s="651"/>
      <c r="AH54" s="651"/>
      <c r="AI54" s="651"/>
      <c r="AJ54" s="651"/>
      <c r="AK54" s="651"/>
      <c r="AL54" s="651"/>
      <c r="AM54" s="651"/>
      <c r="AN54" s="651"/>
      <c r="AO54" s="651"/>
      <c r="AP54" s="651"/>
      <c r="AQ54" s="651"/>
      <c r="AR54" s="651"/>
      <c r="AS54" s="651"/>
      <c r="AT54" s="651"/>
      <c r="AU54" s="651"/>
      <c r="AV54" s="651"/>
      <c r="AW54" s="651"/>
      <c r="AX54" s="651"/>
      <c r="AY54" s="651"/>
      <c r="AZ54" s="651"/>
      <c r="BA54" s="651"/>
      <c r="BB54" s="651"/>
      <c r="BC54" s="651"/>
      <c r="BD54" s="651"/>
      <c r="BE54" s="651"/>
      <c r="BF54" s="651"/>
      <c r="BG54" s="651"/>
      <c r="BH54" s="651"/>
      <c r="BI54" s="651"/>
      <c r="BJ54" s="651"/>
      <c r="BK54" s="651"/>
      <c r="BL54" s="651"/>
      <c r="BM54" s="651"/>
      <c r="BN54" s="651"/>
      <c r="BO54" s="651"/>
      <c r="BP54" s="651"/>
      <c r="BQ54" s="651"/>
      <c r="BR54" s="651"/>
      <c r="BS54" s="651"/>
      <c r="BT54" s="651"/>
      <c r="BU54" s="651"/>
      <c r="BV54" s="651"/>
      <c r="BW54" s="651"/>
      <c r="BX54" s="651"/>
      <c r="BY54" s="651"/>
      <c r="BZ54" s="651">
        <v>2</v>
      </c>
      <c r="CA54" s="651">
        <v>2</v>
      </c>
    </row>
    <row r="55" spans="1:79">
      <c r="A55" s="42">
        <v>44467</v>
      </c>
      <c r="B55" s="651"/>
      <c r="C55" s="651"/>
      <c r="D55" s="651"/>
      <c r="E55" s="651"/>
      <c r="F55" s="651"/>
      <c r="G55" s="651"/>
      <c r="H55" s="651"/>
      <c r="I55" s="651"/>
      <c r="J55" s="651"/>
      <c r="K55" s="651"/>
      <c r="L55" s="651"/>
      <c r="M55" s="651"/>
      <c r="N55" s="651"/>
      <c r="O55" s="651"/>
      <c r="P55" s="651"/>
      <c r="Q55" s="651"/>
      <c r="R55" s="651"/>
      <c r="S55" s="651"/>
      <c r="T55" s="651"/>
      <c r="U55" s="651"/>
      <c r="V55" s="651"/>
      <c r="W55" s="651"/>
      <c r="X55" s="651"/>
      <c r="Y55" s="651"/>
      <c r="Z55" s="651"/>
      <c r="AA55" s="651"/>
      <c r="AB55" s="651"/>
      <c r="AC55" s="651"/>
      <c r="AD55" s="651"/>
      <c r="AE55" s="651"/>
      <c r="AF55" s="651"/>
      <c r="AG55" s="651"/>
      <c r="AH55" s="651"/>
      <c r="AI55" s="651"/>
      <c r="AJ55" s="651">
        <v>1</v>
      </c>
      <c r="AK55" s="651">
        <v>1</v>
      </c>
      <c r="AL55" s="651"/>
      <c r="AM55" s="651"/>
      <c r="AN55" s="651"/>
      <c r="AO55" s="651"/>
      <c r="AP55" s="651"/>
      <c r="AQ55" s="651"/>
      <c r="AR55" s="651"/>
      <c r="AS55" s="651"/>
      <c r="AT55" s="651"/>
      <c r="AU55" s="651"/>
      <c r="AV55" s="651"/>
      <c r="AW55" s="651"/>
      <c r="AX55" s="651"/>
      <c r="AY55" s="651"/>
      <c r="AZ55" s="651"/>
      <c r="BA55" s="651"/>
      <c r="BB55" s="651"/>
      <c r="BC55" s="651"/>
      <c r="BD55" s="651"/>
      <c r="BE55" s="651"/>
      <c r="BF55" s="651"/>
      <c r="BG55" s="651"/>
      <c r="BH55" s="651"/>
      <c r="BI55" s="651"/>
      <c r="BJ55" s="651"/>
      <c r="BK55" s="651"/>
      <c r="BL55" s="651"/>
      <c r="BM55" s="651"/>
      <c r="BN55" s="651"/>
      <c r="BO55" s="651"/>
      <c r="BP55" s="651"/>
      <c r="BQ55" s="651"/>
      <c r="BR55" s="651"/>
      <c r="BS55" s="651"/>
      <c r="BT55" s="651"/>
      <c r="BU55" s="651"/>
      <c r="BV55" s="651"/>
      <c r="BW55" s="651"/>
      <c r="BX55" s="651"/>
      <c r="BY55" s="651"/>
      <c r="BZ55" s="651">
        <v>1</v>
      </c>
      <c r="CA55" s="651">
        <v>1</v>
      </c>
    </row>
    <row r="56" spans="1:79">
      <c r="A56" s="42">
        <v>44468</v>
      </c>
      <c r="B56" s="651"/>
      <c r="C56" s="651"/>
      <c r="D56" s="651"/>
      <c r="E56" s="651"/>
      <c r="F56" s="651"/>
      <c r="G56" s="651"/>
      <c r="H56" s="651"/>
      <c r="I56" s="651"/>
      <c r="J56" s="651"/>
      <c r="K56" s="651"/>
      <c r="L56" s="651"/>
      <c r="M56" s="651"/>
      <c r="N56" s="651"/>
      <c r="O56" s="651"/>
      <c r="P56" s="651"/>
      <c r="Q56" s="651"/>
      <c r="R56" s="651"/>
      <c r="S56" s="651"/>
      <c r="T56" s="651"/>
      <c r="U56" s="651"/>
      <c r="V56" s="651"/>
      <c r="W56" s="651"/>
      <c r="X56" s="651"/>
      <c r="Y56" s="651"/>
      <c r="Z56" s="651"/>
      <c r="AA56" s="651"/>
      <c r="AB56" s="651"/>
      <c r="AC56" s="651"/>
      <c r="AD56" s="651"/>
      <c r="AE56" s="651"/>
      <c r="AF56" s="651"/>
      <c r="AG56" s="651"/>
      <c r="AH56" s="651"/>
      <c r="AI56" s="651"/>
      <c r="AJ56" s="651"/>
      <c r="AK56" s="651"/>
      <c r="AL56" s="651">
        <v>1</v>
      </c>
      <c r="AM56" s="651"/>
      <c r="AN56" s="651"/>
      <c r="AO56" s="651"/>
      <c r="AP56" s="651"/>
      <c r="AQ56" s="651"/>
      <c r="AR56" s="651"/>
      <c r="AS56" s="651"/>
      <c r="AT56" s="651"/>
      <c r="AU56" s="651"/>
      <c r="AV56" s="651"/>
      <c r="AW56" s="651"/>
      <c r="AX56" s="651"/>
      <c r="AY56" s="651"/>
      <c r="AZ56" s="651"/>
      <c r="BA56" s="651"/>
      <c r="BB56" s="651"/>
      <c r="BC56" s="651"/>
      <c r="BD56" s="651"/>
      <c r="BE56" s="651"/>
      <c r="BF56" s="651"/>
      <c r="BG56" s="651"/>
      <c r="BH56" s="651"/>
      <c r="BI56" s="651"/>
      <c r="BJ56" s="651"/>
      <c r="BK56" s="651"/>
      <c r="BL56" s="651"/>
      <c r="BM56" s="651"/>
      <c r="BN56" s="651"/>
      <c r="BO56" s="651"/>
      <c r="BP56" s="651"/>
      <c r="BQ56" s="651"/>
      <c r="BR56" s="651"/>
      <c r="BS56" s="651"/>
      <c r="BT56" s="651"/>
      <c r="BU56" s="651"/>
      <c r="BV56" s="651"/>
      <c r="BW56" s="651"/>
      <c r="BX56" s="651"/>
      <c r="BY56" s="651"/>
      <c r="BZ56" s="651">
        <v>1</v>
      </c>
      <c r="CA56" s="651"/>
    </row>
    <row r="57" spans="1:79">
      <c r="A57" s="42">
        <v>44481</v>
      </c>
      <c r="B57" s="651"/>
      <c r="C57" s="651"/>
      <c r="D57" s="651"/>
      <c r="E57" s="651"/>
      <c r="F57" s="651"/>
      <c r="G57" s="651"/>
      <c r="H57" s="651"/>
      <c r="I57" s="651"/>
      <c r="J57" s="651"/>
      <c r="K57" s="651"/>
      <c r="L57" s="651"/>
      <c r="M57" s="651"/>
      <c r="N57" s="651"/>
      <c r="O57" s="651"/>
      <c r="P57" s="651"/>
      <c r="Q57" s="651"/>
      <c r="R57" s="651"/>
      <c r="S57" s="651"/>
      <c r="T57" s="651"/>
      <c r="U57" s="651"/>
      <c r="V57" s="651"/>
      <c r="W57" s="651"/>
      <c r="X57" s="651"/>
      <c r="Y57" s="651"/>
      <c r="Z57" s="651"/>
      <c r="AA57" s="651"/>
      <c r="AB57" s="651"/>
      <c r="AC57" s="651"/>
      <c r="AD57" s="651"/>
      <c r="AE57" s="651"/>
      <c r="AF57" s="651"/>
      <c r="AG57" s="651"/>
      <c r="AH57" s="651"/>
      <c r="AI57" s="651"/>
      <c r="AJ57" s="651"/>
      <c r="AK57" s="651"/>
      <c r="AL57" s="651"/>
      <c r="AM57" s="651"/>
      <c r="AN57" s="651">
        <v>1</v>
      </c>
      <c r="AO57" s="651">
        <v>1</v>
      </c>
      <c r="AP57" s="651"/>
      <c r="AQ57" s="651"/>
      <c r="AR57" s="651"/>
      <c r="AS57" s="651"/>
      <c r="AT57" s="651"/>
      <c r="AU57" s="651"/>
      <c r="AV57" s="651"/>
      <c r="AW57" s="651"/>
      <c r="AX57" s="651"/>
      <c r="AY57" s="651"/>
      <c r="AZ57" s="651"/>
      <c r="BA57" s="651"/>
      <c r="BB57" s="651"/>
      <c r="BC57" s="651"/>
      <c r="BD57" s="651"/>
      <c r="BE57" s="651"/>
      <c r="BF57" s="651"/>
      <c r="BG57" s="651"/>
      <c r="BH57" s="651"/>
      <c r="BI57" s="651"/>
      <c r="BJ57" s="651"/>
      <c r="BK57" s="651"/>
      <c r="BL57" s="651"/>
      <c r="BM57" s="651"/>
      <c r="BN57" s="651"/>
      <c r="BO57" s="651"/>
      <c r="BP57" s="651"/>
      <c r="BQ57" s="651"/>
      <c r="BR57" s="651"/>
      <c r="BS57" s="651"/>
      <c r="BT57" s="651"/>
      <c r="BU57" s="651"/>
      <c r="BV57" s="651"/>
      <c r="BW57" s="651"/>
      <c r="BX57" s="651"/>
      <c r="BY57" s="651"/>
      <c r="BZ57" s="651">
        <v>1</v>
      </c>
      <c r="CA57" s="651">
        <v>1</v>
      </c>
    </row>
    <row r="58" spans="1:79">
      <c r="A58" s="42">
        <v>44484</v>
      </c>
      <c r="B58" s="651"/>
      <c r="C58" s="651"/>
      <c r="D58" s="651"/>
      <c r="E58" s="651"/>
      <c r="F58" s="651"/>
      <c r="G58" s="651"/>
      <c r="H58" s="651"/>
      <c r="I58" s="651"/>
      <c r="J58" s="651"/>
      <c r="K58" s="651"/>
      <c r="L58" s="651"/>
      <c r="M58" s="651"/>
      <c r="N58" s="651"/>
      <c r="O58" s="651"/>
      <c r="P58" s="651"/>
      <c r="Q58" s="651"/>
      <c r="R58" s="651"/>
      <c r="S58" s="651"/>
      <c r="T58" s="651"/>
      <c r="U58" s="651"/>
      <c r="V58" s="651"/>
      <c r="W58" s="651"/>
      <c r="X58" s="651"/>
      <c r="Y58" s="651"/>
      <c r="Z58" s="651"/>
      <c r="AA58" s="651"/>
      <c r="AB58" s="651"/>
      <c r="AC58" s="651"/>
      <c r="AD58" s="651"/>
      <c r="AE58" s="651"/>
      <c r="AF58" s="651"/>
      <c r="AG58" s="651"/>
      <c r="AH58" s="651"/>
      <c r="AI58" s="651"/>
      <c r="AJ58" s="651"/>
      <c r="AK58" s="651"/>
      <c r="AL58" s="651"/>
      <c r="AM58" s="651"/>
      <c r="AN58" s="651"/>
      <c r="AO58" s="651"/>
      <c r="AP58" s="651">
        <v>1</v>
      </c>
      <c r="AQ58" s="651">
        <v>1</v>
      </c>
      <c r="AR58" s="651"/>
      <c r="AS58" s="651"/>
      <c r="AT58" s="651"/>
      <c r="AU58" s="651"/>
      <c r="AV58" s="651"/>
      <c r="AW58" s="651"/>
      <c r="AX58" s="651"/>
      <c r="AY58" s="651"/>
      <c r="AZ58" s="651"/>
      <c r="BA58" s="651"/>
      <c r="BB58" s="651"/>
      <c r="BC58" s="651"/>
      <c r="BD58" s="651"/>
      <c r="BE58" s="651"/>
      <c r="BF58" s="651"/>
      <c r="BG58" s="651"/>
      <c r="BH58" s="651"/>
      <c r="BI58" s="651"/>
      <c r="BJ58" s="651"/>
      <c r="BK58" s="651"/>
      <c r="BL58" s="651"/>
      <c r="BM58" s="651"/>
      <c r="BN58" s="651"/>
      <c r="BO58" s="651"/>
      <c r="BP58" s="651"/>
      <c r="BQ58" s="651"/>
      <c r="BR58" s="651"/>
      <c r="BS58" s="651"/>
      <c r="BT58" s="651"/>
      <c r="BU58" s="651"/>
      <c r="BV58" s="651"/>
      <c r="BW58" s="651"/>
      <c r="BX58" s="651"/>
      <c r="BY58" s="651"/>
      <c r="BZ58" s="651">
        <v>1</v>
      </c>
      <c r="CA58" s="651">
        <v>1</v>
      </c>
    </row>
    <row r="59" spans="1:79">
      <c r="A59" s="42">
        <v>44487</v>
      </c>
      <c r="B59" s="651"/>
      <c r="C59" s="651"/>
      <c r="D59" s="651"/>
      <c r="E59" s="651"/>
      <c r="F59" s="651"/>
      <c r="G59" s="651"/>
      <c r="H59" s="651"/>
      <c r="I59" s="651"/>
      <c r="J59" s="651"/>
      <c r="K59" s="651"/>
      <c r="L59" s="651"/>
      <c r="M59" s="651"/>
      <c r="N59" s="651"/>
      <c r="O59" s="651"/>
      <c r="P59" s="651"/>
      <c r="Q59" s="651"/>
      <c r="R59" s="651"/>
      <c r="S59" s="651"/>
      <c r="T59" s="651"/>
      <c r="U59" s="651"/>
      <c r="V59" s="651"/>
      <c r="W59" s="651"/>
      <c r="X59" s="651"/>
      <c r="Y59" s="651"/>
      <c r="Z59" s="651"/>
      <c r="AA59" s="651"/>
      <c r="AB59" s="651"/>
      <c r="AC59" s="651"/>
      <c r="AD59" s="651"/>
      <c r="AE59" s="651"/>
      <c r="AF59" s="651"/>
      <c r="AG59" s="651"/>
      <c r="AH59" s="651"/>
      <c r="AI59" s="651"/>
      <c r="AJ59" s="651"/>
      <c r="AK59" s="651"/>
      <c r="AL59" s="651"/>
      <c r="AM59" s="651"/>
      <c r="AN59" s="651">
        <v>1</v>
      </c>
      <c r="AO59" s="651">
        <v>1</v>
      </c>
      <c r="AP59" s="651"/>
      <c r="AQ59" s="651"/>
      <c r="AR59" s="651"/>
      <c r="AS59" s="651"/>
      <c r="AT59" s="651"/>
      <c r="AU59" s="651"/>
      <c r="AV59" s="651"/>
      <c r="AW59" s="651"/>
      <c r="AX59" s="651"/>
      <c r="AY59" s="651"/>
      <c r="AZ59" s="651"/>
      <c r="BA59" s="651"/>
      <c r="BB59" s="651"/>
      <c r="BC59" s="651"/>
      <c r="BD59" s="651"/>
      <c r="BE59" s="651"/>
      <c r="BF59" s="651"/>
      <c r="BG59" s="651"/>
      <c r="BH59" s="651"/>
      <c r="BI59" s="651"/>
      <c r="BJ59" s="651"/>
      <c r="BK59" s="651"/>
      <c r="BL59" s="651"/>
      <c r="BM59" s="651"/>
      <c r="BN59" s="651"/>
      <c r="BO59" s="651"/>
      <c r="BP59" s="651"/>
      <c r="BQ59" s="651"/>
      <c r="BR59" s="651"/>
      <c r="BS59" s="651"/>
      <c r="BT59" s="651"/>
      <c r="BU59" s="651"/>
      <c r="BV59" s="651"/>
      <c r="BW59" s="651"/>
      <c r="BX59" s="651"/>
      <c r="BY59" s="651"/>
      <c r="BZ59" s="651">
        <v>1</v>
      </c>
      <c r="CA59" s="651">
        <v>1</v>
      </c>
    </row>
    <row r="60" spans="1:79">
      <c r="A60" s="42">
        <v>44488</v>
      </c>
      <c r="B60" s="651"/>
      <c r="C60" s="651"/>
      <c r="D60" s="651"/>
      <c r="E60" s="651"/>
      <c r="F60" s="651"/>
      <c r="G60" s="651"/>
      <c r="H60" s="651"/>
      <c r="I60" s="651"/>
      <c r="J60" s="651"/>
      <c r="K60" s="651"/>
      <c r="L60" s="651"/>
      <c r="M60" s="651"/>
      <c r="N60" s="651"/>
      <c r="O60" s="651"/>
      <c r="P60" s="651"/>
      <c r="Q60" s="651"/>
      <c r="R60" s="651"/>
      <c r="S60" s="651"/>
      <c r="T60" s="651"/>
      <c r="U60" s="651"/>
      <c r="V60" s="651"/>
      <c r="W60" s="651"/>
      <c r="X60" s="651"/>
      <c r="Y60" s="651"/>
      <c r="Z60" s="651"/>
      <c r="AA60" s="651"/>
      <c r="AB60" s="651"/>
      <c r="AC60" s="651"/>
      <c r="AD60" s="651"/>
      <c r="AE60" s="651"/>
      <c r="AF60" s="651"/>
      <c r="AG60" s="651"/>
      <c r="AH60" s="651"/>
      <c r="AI60" s="651"/>
      <c r="AJ60" s="651"/>
      <c r="AK60" s="651"/>
      <c r="AL60" s="651"/>
      <c r="AM60" s="651"/>
      <c r="AN60" s="651"/>
      <c r="AO60" s="651"/>
      <c r="AP60" s="651"/>
      <c r="AQ60" s="651"/>
      <c r="AR60" s="651">
        <v>4</v>
      </c>
      <c r="AS60" s="651">
        <v>4</v>
      </c>
      <c r="AT60" s="651">
        <v>1</v>
      </c>
      <c r="AU60" s="651">
        <v>1</v>
      </c>
      <c r="AV60" s="651">
        <v>1</v>
      </c>
      <c r="AW60" s="651">
        <v>1</v>
      </c>
      <c r="AX60" s="651"/>
      <c r="AY60" s="651"/>
      <c r="AZ60" s="651"/>
      <c r="BA60" s="651"/>
      <c r="BB60" s="651"/>
      <c r="BC60" s="651"/>
      <c r="BD60" s="651"/>
      <c r="BE60" s="651"/>
      <c r="BF60" s="651"/>
      <c r="BG60" s="651"/>
      <c r="BH60" s="651"/>
      <c r="BI60" s="651"/>
      <c r="BJ60" s="651"/>
      <c r="BK60" s="651"/>
      <c r="BL60" s="651"/>
      <c r="BM60" s="651"/>
      <c r="BN60" s="651"/>
      <c r="BO60" s="651"/>
      <c r="BP60" s="651"/>
      <c r="BQ60" s="651"/>
      <c r="BR60" s="651"/>
      <c r="BS60" s="651"/>
      <c r="BT60" s="651"/>
      <c r="BU60" s="651"/>
      <c r="BV60" s="651"/>
      <c r="BW60" s="651"/>
      <c r="BX60" s="651"/>
      <c r="BY60" s="651"/>
      <c r="BZ60" s="651">
        <v>6</v>
      </c>
      <c r="CA60" s="651">
        <v>6</v>
      </c>
    </row>
    <row r="61" spans="1:79">
      <c r="A61" s="42">
        <v>44490</v>
      </c>
      <c r="B61" s="651"/>
      <c r="C61" s="651"/>
      <c r="D61" s="651"/>
      <c r="E61" s="651"/>
      <c r="F61" s="651"/>
      <c r="G61" s="651"/>
      <c r="H61" s="651"/>
      <c r="I61" s="651"/>
      <c r="J61" s="651"/>
      <c r="K61" s="651"/>
      <c r="L61" s="651"/>
      <c r="M61" s="651"/>
      <c r="N61" s="651"/>
      <c r="O61" s="651"/>
      <c r="P61" s="651"/>
      <c r="Q61" s="651"/>
      <c r="R61" s="651"/>
      <c r="S61" s="651"/>
      <c r="T61" s="651"/>
      <c r="U61" s="651"/>
      <c r="V61" s="651"/>
      <c r="W61" s="651"/>
      <c r="X61" s="651"/>
      <c r="Y61" s="651"/>
      <c r="Z61" s="651"/>
      <c r="AA61" s="651"/>
      <c r="AB61" s="651"/>
      <c r="AC61" s="651"/>
      <c r="AD61" s="651"/>
      <c r="AE61" s="651"/>
      <c r="AF61" s="651"/>
      <c r="AG61" s="651"/>
      <c r="AH61" s="651"/>
      <c r="AI61" s="651"/>
      <c r="AJ61" s="651"/>
      <c r="AK61" s="651"/>
      <c r="AL61" s="651"/>
      <c r="AM61" s="651"/>
      <c r="AN61" s="651"/>
      <c r="AO61" s="651"/>
      <c r="AP61" s="651">
        <v>1</v>
      </c>
      <c r="AQ61" s="651">
        <v>1</v>
      </c>
      <c r="AR61" s="651"/>
      <c r="AS61" s="651"/>
      <c r="AT61" s="651"/>
      <c r="AU61" s="651"/>
      <c r="AV61" s="651"/>
      <c r="AW61" s="651"/>
      <c r="AX61" s="651"/>
      <c r="AY61" s="651"/>
      <c r="AZ61" s="651"/>
      <c r="BA61" s="651"/>
      <c r="BB61" s="651"/>
      <c r="BC61" s="651"/>
      <c r="BD61" s="651"/>
      <c r="BE61" s="651"/>
      <c r="BF61" s="651"/>
      <c r="BG61" s="651"/>
      <c r="BH61" s="651"/>
      <c r="BI61" s="651"/>
      <c r="BJ61" s="651"/>
      <c r="BK61" s="651"/>
      <c r="BL61" s="651"/>
      <c r="BM61" s="651"/>
      <c r="BN61" s="651"/>
      <c r="BO61" s="651"/>
      <c r="BP61" s="651"/>
      <c r="BQ61" s="651"/>
      <c r="BR61" s="651"/>
      <c r="BS61" s="651"/>
      <c r="BT61" s="651"/>
      <c r="BU61" s="651"/>
      <c r="BV61" s="651"/>
      <c r="BW61" s="651"/>
      <c r="BX61" s="651"/>
      <c r="BY61" s="651"/>
      <c r="BZ61" s="651">
        <v>1</v>
      </c>
      <c r="CA61" s="651">
        <v>1</v>
      </c>
    </row>
    <row r="62" spans="1:79">
      <c r="A62" s="42">
        <v>44496</v>
      </c>
      <c r="B62" s="651"/>
      <c r="C62" s="651"/>
      <c r="D62" s="651"/>
      <c r="E62" s="651"/>
      <c r="F62" s="651"/>
      <c r="G62" s="651"/>
      <c r="H62" s="651"/>
      <c r="I62" s="651"/>
      <c r="J62" s="651"/>
      <c r="K62" s="651"/>
      <c r="L62" s="651"/>
      <c r="M62" s="651"/>
      <c r="N62" s="651"/>
      <c r="O62" s="651"/>
      <c r="P62" s="651"/>
      <c r="Q62" s="651"/>
      <c r="R62" s="651"/>
      <c r="S62" s="651"/>
      <c r="T62" s="651"/>
      <c r="U62" s="651"/>
      <c r="V62" s="651"/>
      <c r="W62" s="651"/>
      <c r="X62" s="651"/>
      <c r="Y62" s="651"/>
      <c r="Z62" s="651"/>
      <c r="AA62" s="651"/>
      <c r="AB62" s="651"/>
      <c r="AC62" s="651"/>
      <c r="AD62" s="651"/>
      <c r="AE62" s="651"/>
      <c r="AF62" s="651"/>
      <c r="AG62" s="651"/>
      <c r="AH62" s="651"/>
      <c r="AI62" s="651"/>
      <c r="AJ62" s="651"/>
      <c r="AK62" s="651"/>
      <c r="AL62" s="651"/>
      <c r="AM62" s="651"/>
      <c r="AN62" s="651"/>
      <c r="AO62" s="651"/>
      <c r="AP62" s="651"/>
      <c r="AQ62" s="651"/>
      <c r="AR62" s="651"/>
      <c r="AS62" s="651"/>
      <c r="AT62" s="651"/>
      <c r="AU62" s="651"/>
      <c r="AV62" s="651"/>
      <c r="AW62" s="651"/>
      <c r="AX62" s="651">
        <v>1</v>
      </c>
      <c r="AY62" s="651">
        <v>1</v>
      </c>
      <c r="AZ62" s="651"/>
      <c r="BA62" s="651"/>
      <c r="BB62" s="651"/>
      <c r="BC62" s="651"/>
      <c r="BD62" s="651"/>
      <c r="BE62" s="651"/>
      <c r="BF62" s="651"/>
      <c r="BG62" s="651"/>
      <c r="BH62" s="651"/>
      <c r="BI62" s="651"/>
      <c r="BJ62" s="651"/>
      <c r="BK62" s="651"/>
      <c r="BL62" s="651">
        <v>1</v>
      </c>
      <c r="BM62" s="651">
        <v>1</v>
      </c>
      <c r="BN62" s="651"/>
      <c r="BO62" s="651"/>
      <c r="BP62" s="651"/>
      <c r="BQ62" s="651"/>
      <c r="BR62" s="651"/>
      <c r="BS62" s="651"/>
      <c r="BT62" s="651"/>
      <c r="BU62" s="651"/>
      <c r="BV62" s="651"/>
      <c r="BW62" s="651"/>
      <c r="BX62" s="651"/>
      <c r="BY62" s="651"/>
      <c r="BZ62" s="651">
        <v>2</v>
      </c>
      <c r="CA62" s="651">
        <v>2</v>
      </c>
    </row>
    <row r="63" spans="1:79">
      <c r="A63" s="42">
        <v>44491</v>
      </c>
      <c r="B63" s="651"/>
      <c r="C63" s="651"/>
      <c r="D63" s="651"/>
      <c r="E63" s="651"/>
      <c r="F63" s="651"/>
      <c r="G63" s="651"/>
      <c r="H63" s="651"/>
      <c r="I63" s="651"/>
      <c r="J63" s="651"/>
      <c r="K63" s="651"/>
      <c r="L63" s="651"/>
      <c r="M63" s="651"/>
      <c r="N63" s="651"/>
      <c r="O63" s="651"/>
      <c r="P63" s="651"/>
      <c r="Q63" s="651"/>
      <c r="R63" s="651"/>
      <c r="S63" s="651"/>
      <c r="T63" s="651"/>
      <c r="U63" s="651"/>
      <c r="V63" s="651"/>
      <c r="W63" s="651"/>
      <c r="X63" s="651"/>
      <c r="Y63" s="651"/>
      <c r="Z63" s="651"/>
      <c r="AA63" s="651"/>
      <c r="AB63" s="651"/>
      <c r="AC63" s="651"/>
      <c r="AD63" s="651"/>
      <c r="AE63" s="651"/>
      <c r="AF63" s="651"/>
      <c r="AG63" s="651"/>
      <c r="AH63" s="651"/>
      <c r="AI63" s="651"/>
      <c r="AJ63" s="651"/>
      <c r="AK63" s="651"/>
      <c r="AL63" s="651"/>
      <c r="AM63" s="651"/>
      <c r="AN63" s="651"/>
      <c r="AO63" s="651"/>
      <c r="AP63" s="651"/>
      <c r="AQ63" s="651"/>
      <c r="AR63" s="651"/>
      <c r="AS63" s="651"/>
      <c r="AT63" s="651"/>
      <c r="AU63" s="651"/>
      <c r="AV63" s="651"/>
      <c r="AW63" s="651"/>
      <c r="AX63" s="651"/>
      <c r="AY63" s="651"/>
      <c r="AZ63" s="651">
        <v>1</v>
      </c>
      <c r="BA63" s="651">
        <v>1</v>
      </c>
      <c r="BB63" s="651"/>
      <c r="BC63" s="651"/>
      <c r="BD63" s="651"/>
      <c r="BE63" s="651"/>
      <c r="BF63" s="651"/>
      <c r="BG63" s="651"/>
      <c r="BH63" s="651"/>
      <c r="BI63" s="651"/>
      <c r="BJ63" s="651"/>
      <c r="BK63" s="651"/>
      <c r="BL63" s="651"/>
      <c r="BM63" s="651"/>
      <c r="BN63" s="651">
        <v>1</v>
      </c>
      <c r="BO63" s="651">
        <v>1</v>
      </c>
      <c r="BP63" s="651"/>
      <c r="BQ63" s="651"/>
      <c r="BR63" s="651"/>
      <c r="BS63" s="651"/>
      <c r="BT63" s="651"/>
      <c r="BU63" s="651"/>
      <c r="BV63" s="651"/>
      <c r="BW63" s="651"/>
      <c r="BX63" s="651"/>
      <c r="BY63" s="651"/>
      <c r="BZ63" s="651">
        <v>2</v>
      </c>
      <c r="CA63" s="651">
        <v>2</v>
      </c>
    </row>
    <row r="64" spans="1:79">
      <c r="A64" s="42">
        <v>44494</v>
      </c>
      <c r="B64" s="651"/>
      <c r="C64" s="651"/>
      <c r="D64" s="651"/>
      <c r="E64" s="651"/>
      <c r="F64" s="651"/>
      <c r="G64" s="651"/>
      <c r="H64" s="651"/>
      <c r="I64" s="651"/>
      <c r="J64" s="651"/>
      <c r="K64" s="651"/>
      <c r="L64" s="651"/>
      <c r="M64" s="651"/>
      <c r="N64" s="651"/>
      <c r="O64" s="651"/>
      <c r="P64" s="651"/>
      <c r="Q64" s="651"/>
      <c r="R64" s="651"/>
      <c r="S64" s="651"/>
      <c r="T64" s="651"/>
      <c r="U64" s="651"/>
      <c r="V64" s="651"/>
      <c r="W64" s="651"/>
      <c r="X64" s="651"/>
      <c r="Y64" s="651"/>
      <c r="Z64" s="651"/>
      <c r="AA64" s="651"/>
      <c r="AB64" s="651"/>
      <c r="AC64" s="651"/>
      <c r="AD64" s="651"/>
      <c r="AE64" s="651"/>
      <c r="AF64" s="651"/>
      <c r="AG64" s="651"/>
      <c r="AH64" s="651"/>
      <c r="AI64" s="651"/>
      <c r="AJ64" s="651"/>
      <c r="AK64" s="651"/>
      <c r="AL64" s="651"/>
      <c r="AM64" s="651"/>
      <c r="AN64" s="651"/>
      <c r="AO64" s="651"/>
      <c r="AP64" s="651">
        <v>1</v>
      </c>
      <c r="AQ64" s="651">
        <v>1</v>
      </c>
      <c r="AR64" s="651"/>
      <c r="AS64" s="651"/>
      <c r="AT64" s="651"/>
      <c r="AU64" s="651"/>
      <c r="AV64" s="651"/>
      <c r="AW64" s="651"/>
      <c r="AX64" s="651"/>
      <c r="AY64" s="651"/>
      <c r="AZ64" s="651"/>
      <c r="BA64" s="651"/>
      <c r="BB64" s="651">
        <v>1</v>
      </c>
      <c r="BC64" s="651">
        <v>1</v>
      </c>
      <c r="BD64" s="651">
        <v>1</v>
      </c>
      <c r="BE64" s="651">
        <v>1</v>
      </c>
      <c r="BF64" s="651"/>
      <c r="BG64" s="651"/>
      <c r="BH64" s="651"/>
      <c r="BI64" s="651"/>
      <c r="BJ64" s="651"/>
      <c r="BK64" s="651"/>
      <c r="BL64" s="651"/>
      <c r="BM64" s="651"/>
      <c r="BN64" s="651"/>
      <c r="BO64" s="651"/>
      <c r="BP64" s="651"/>
      <c r="BQ64" s="651"/>
      <c r="BR64" s="651"/>
      <c r="BS64" s="651"/>
      <c r="BT64" s="651"/>
      <c r="BU64" s="651"/>
      <c r="BV64" s="651"/>
      <c r="BW64" s="651"/>
      <c r="BX64" s="651"/>
      <c r="BY64" s="651"/>
      <c r="BZ64" s="651">
        <v>3</v>
      </c>
      <c r="CA64" s="651">
        <v>3</v>
      </c>
    </row>
    <row r="65" spans="1:79">
      <c r="A65" s="42">
        <v>44503</v>
      </c>
      <c r="B65" s="651"/>
      <c r="C65" s="651"/>
      <c r="D65" s="651"/>
      <c r="E65" s="651"/>
      <c r="F65" s="651"/>
      <c r="G65" s="651"/>
      <c r="H65" s="651"/>
      <c r="I65" s="651"/>
      <c r="J65" s="651"/>
      <c r="K65" s="651"/>
      <c r="L65" s="651"/>
      <c r="M65" s="651"/>
      <c r="N65" s="651"/>
      <c r="O65" s="651"/>
      <c r="P65" s="651"/>
      <c r="Q65" s="651"/>
      <c r="R65" s="651"/>
      <c r="S65" s="651">
        <v>1</v>
      </c>
      <c r="T65" s="651"/>
      <c r="U65" s="651"/>
      <c r="V65" s="651"/>
      <c r="W65" s="651"/>
      <c r="X65" s="651"/>
      <c r="Y65" s="651"/>
      <c r="Z65" s="651"/>
      <c r="AA65" s="651"/>
      <c r="AB65" s="651"/>
      <c r="AC65" s="651"/>
      <c r="AD65" s="651"/>
      <c r="AE65" s="651"/>
      <c r="AF65" s="651"/>
      <c r="AG65" s="651"/>
      <c r="AH65" s="651"/>
      <c r="AI65" s="651"/>
      <c r="AJ65" s="651"/>
      <c r="AK65" s="651"/>
      <c r="AL65" s="651"/>
      <c r="AM65" s="651"/>
      <c r="AN65" s="651"/>
      <c r="AO65" s="651"/>
      <c r="AP65" s="651"/>
      <c r="AQ65" s="651"/>
      <c r="AR65" s="651"/>
      <c r="AS65" s="651"/>
      <c r="AT65" s="651"/>
      <c r="AU65" s="651"/>
      <c r="AV65" s="651"/>
      <c r="AW65" s="651"/>
      <c r="AX65" s="651"/>
      <c r="AY65" s="651"/>
      <c r="AZ65" s="651"/>
      <c r="BA65" s="651"/>
      <c r="BB65" s="651"/>
      <c r="BC65" s="651"/>
      <c r="BD65" s="651"/>
      <c r="BE65" s="651"/>
      <c r="BF65" s="651">
        <v>2</v>
      </c>
      <c r="BG65" s="651">
        <v>2</v>
      </c>
      <c r="BH65" s="651"/>
      <c r="BI65" s="651"/>
      <c r="BJ65" s="651"/>
      <c r="BK65" s="651"/>
      <c r="BL65" s="651">
        <v>1</v>
      </c>
      <c r="BM65" s="651">
        <v>1</v>
      </c>
      <c r="BN65" s="651"/>
      <c r="BO65" s="651"/>
      <c r="BP65" s="651"/>
      <c r="BQ65" s="651"/>
      <c r="BR65" s="651"/>
      <c r="BS65" s="651"/>
      <c r="BT65" s="651"/>
      <c r="BU65" s="651"/>
      <c r="BV65" s="651"/>
      <c r="BW65" s="651"/>
      <c r="BX65" s="651"/>
      <c r="BY65" s="651"/>
      <c r="BZ65" s="651">
        <v>3</v>
      </c>
      <c r="CA65" s="651">
        <v>4</v>
      </c>
    </row>
    <row r="66" spans="1:79">
      <c r="A66" s="42">
        <v>44504</v>
      </c>
      <c r="B66" s="651"/>
      <c r="C66" s="651"/>
      <c r="D66" s="651"/>
      <c r="E66" s="651"/>
      <c r="F66" s="651"/>
      <c r="G66" s="651"/>
      <c r="H66" s="651"/>
      <c r="I66" s="651"/>
      <c r="J66" s="651"/>
      <c r="K66" s="651"/>
      <c r="L66" s="651"/>
      <c r="M66" s="651"/>
      <c r="N66" s="651"/>
      <c r="O66" s="651"/>
      <c r="P66" s="651"/>
      <c r="Q66" s="651"/>
      <c r="R66" s="651"/>
      <c r="S66" s="651"/>
      <c r="T66" s="651"/>
      <c r="U66" s="651"/>
      <c r="V66" s="651"/>
      <c r="W66" s="651"/>
      <c r="X66" s="651"/>
      <c r="Y66" s="651"/>
      <c r="Z66" s="651"/>
      <c r="AA66" s="651"/>
      <c r="AB66" s="651"/>
      <c r="AC66" s="651"/>
      <c r="AD66" s="651"/>
      <c r="AE66" s="651"/>
      <c r="AF66" s="651"/>
      <c r="AG66" s="651"/>
      <c r="AH66" s="651"/>
      <c r="AI66" s="651"/>
      <c r="AJ66" s="651"/>
      <c r="AK66" s="651"/>
      <c r="AL66" s="651"/>
      <c r="AM66" s="651"/>
      <c r="AN66" s="651"/>
      <c r="AO66" s="651"/>
      <c r="AP66" s="651"/>
      <c r="AQ66" s="651"/>
      <c r="AR66" s="651"/>
      <c r="AS66" s="651"/>
      <c r="AT66" s="651"/>
      <c r="AU66" s="651"/>
      <c r="AV66" s="651"/>
      <c r="AW66" s="651"/>
      <c r="AX66" s="651"/>
      <c r="AY66" s="651"/>
      <c r="AZ66" s="651"/>
      <c r="BA66" s="651"/>
      <c r="BB66" s="651"/>
      <c r="BC66" s="651"/>
      <c r="BD66" s="651"/>
      <c r="BE66" s="651"/>
      <c r="BF66" s="651"/>
      <c r="BG66" s="651"/>
      <c r="BH66" s="651">
        <v>1</v>
      </c>
      <c r="BI66" s="651">
        <v>1</v>
      </c>
      <c r="BJ66" s="651"/>
      <c r="BK66" s="651"/>
      <c r="BL66" s="651"/>
      <c r="BM66" s="651"/>
      <c r="BN66" s="651"/>
      <c r="BO66" s="651"/>
      <c r="BP66" s="651">
        <v>1</v>
      </c>
      <c r="BQ66" s="651">
        <v>1</v>
      </c>
      <c r="BR66" s="651"/>
      <c r="BS66" s="651"/>
      <c r="BT66" s="651"/>
      <c r="BU66" s="651"/>
      <c r="BV66" s="651"/>
      <c r="BW66" s="651"/>
      <c r="BX66" s="651"/>
      <c r="BY66" s="651"/>
      <c r="BZ66" s="651">
        <v>2</v>
      </c>
      <c r="CA66" s="651">
        <v>2</v>
      </c>
    </row>
    <row r="67" spans="1:79">
      <c r="A67" s="42">
        <v>44517</v>
      </c>
      <c r="B67" s="651"/>
      <c r="C67" s="651"/>
      <c r="D67" s="651"/>
      <c r="E67" s="651"/>
      <c r="F67" s="651"/>
      <c r="G67" s="651"/>
      <c r="H67" s="651"/>
      <c r="I67" s="651"/>
      <c r="J67" s="651"/>
      <c r="K67" s="651"/>
      <c r="L67" s="651"/>
      <c r="M67" s="651"/>
      <c r="N67" s="651"/>
      <c r="O67" s="651"/>
      <c r="P67" s="651"/>
      <c r="Q67" s="651"/>
      <c r="R67" s="651"/>
      <c r="S67" s="651"/>
      <c r="T67" s="651"/>
      <c r="U67" s="651"/>
      <c r="V67" s="651"/>
      <c r="W67" s="651"/>
      <c r="X67" s="651"/>
      <c r="Y67" s="651"/>
      <c r="Z67" s="651"/>
      <c r="AA67" s="651"/>
      <c r="AB67" s="651"/>
      <c r="AC67" s="651"/>
      <c r="AD67" s="651"/>
      <c r="AE67" s="651"/>
      <c r="AF67" s="651"/>
      <c r="AG67" s="651"/>
      <c r="AH67" s="651"/>
      <c r="AI67" s="651"/>
      <c r="AJ67" s="651"/>
      <c r="AK67" s="651"/>
      <c r="AL67" s="651"/>
      <c r="AM67" s="651"/>
      <c r="AN67" s="651"/>
      <c r="AO67" s="651"/>
      <c r="AP67" s="651"/>
      <c r="AQ67" s="651"/>
      <c r="AR67" s="651"/>
      <c r="AS67" s="651"/>
      <c r="AT67" s="651"/>
      <c r="AU67" s="651"/>
      <c r="AV67" s="651"/>
      <c r="AW67" s="651"/>
      <c r="AX67" s="651"/>
      <c r="AY67" s="651"/>
      <c r="AZ67" s="651"/>
      <c r="BA67" s="651"/>
      <c r="BB67" s="651"/>
      <c r="BC67" s="651"/>
      <c r="BD67" s="651"/>
      <c r="BE67" s="651"/>
      <c r="BF67" s="651"/>
      <c r="BG67" s="651"/>
      <c r="BH67" s="651"/>
      <c r="BI67" s="651"/>
      <c r="BJ67" s="651"/>
      <c r="BK67" s="651"/>
      <c r="BL67" s="651">
        <v>2</v>
      </c>
      <c r="BM67" s="651">
        <v>2</v>
      </c>
      <c r="BN67" s="651"/>
      <c r="BO67" s="651"/>
      <c r="BP67" s="651"/>
      <c r="BQ67" s="651"/>
      <c r="BR67" s="651"/>
      <c r="BS67" s="651"/>
      <c r="BT67" s="651"/>
      <c r="BU67" s="651"/>
      <c r="BV67" s="651"/>
      <c r="BW67" s="651"/>
      <c r="BX67" s="651"/>
      <c r="BY67" s="651"/>
      <c r="BZ67" s="651">
        <v>2</v>
      </c>
      <c r="CA67" s="651">
        <v>2</v>
      </c>
    </row>
    <row r="68" spans="1:79">
      <c r="A68" s="42">
        <v>44498</v>
      </c>
      <c r="B68" s="651"/>
      <c r="C68" s="651"/>
      <c r="D68" s="651"/>
      <c r="E68" s="651"/>
      <c r="F68" s="651"/>
      <c r="G68" s="651"/>
      <c r="H68" s="651"/>
      <c r="I68" s="651"/>
      <c r="J68" s="651"/>
      <c r="K68" s="651"/>
      <c r="L68" s="651"/>
      <c r="M68" s="651"/>
      <c r="N68" s="651"/>
      <c r="O68" s="651"/>
      <c r="P68" s="651"/>
      <c r="Q68" s="651"/>
      <c r="R68" s="651"/>
      <c r="S68" s="651"/>
      <c r="T68" s="651"/>
      <c r="U68" s="651"/>
      <c r="V68" s="651"/>
      <c r="W68" s="651"/>
      <c r="X68" s="651"/>
      <c r="Y68" s="651"/>
      <c r="Z68" s="651"/>
      <c r="AA68" s="651"/>
      <c r="AB68" s="651"/>
      <c r="AC68" s="651"/>
      <c r="AD68" s="651"/>
      <c r="AE68" s="651"/>
      <c r="AF68" s="651"/>
      <c r="AG68" s="651"/>
      <c r="AH68" s="651"/>
      <c r="AI68" s="651"/>
      <c r="AJ68" s="651"/>
      <c r="AK68" s="651"/>
      <c r="AL68" s="651"/>
      <c r="AM68" s="651"/>
      <c r="AN68" s="651"/>
      <c r="AO68" s="651"/>
      <c r="AP68" s="651">
        <v>2</v>
      </c>
      <c r="AQ68" s="651">
        <v>2</v>
      </c>
      <c r="AR68" s="651"/>
      <c r="AS68" s="651"/>
      <c r="AT68" s="651"/>
      <c r="AU68" s="651"/>
      <c r="AV68" s="651"/>
      <c r="AW68" s="651"/>
      <c r="AX68" s="651"/>
      <c r="AY68" s="651"/>
      <c r="AZ68" s="651"/>
      <c r="BA68" s="651"/>
      <c r="BB68" s="651"/>
      <c r="BC68" s="651"/>
      <c r="BD68" s="651"/>
      <c r="BE68" s="651"/>
      <c r="BF68" s="651"/>
      <c r="BG68" s="651"/>
      <c r="BH68" s="651"/>
      <c r="BI68" s="651"/>
      <c r="BJ68" s="651"/>
      <c r="BK68" s="651"/>
      <c r="BL68" s="651"/>
      <c r="BM68" s="651"/>
      <c r="BN68" s="651">
        <v>1</v>
      </c>
      <c r="BO68" s="651">
        <v>1</v>
      </c>
      <c r="BP68" s="651"/>
      <c r="BQ68" s="651"/>
      <c r="BR68" s="651"/>
      <c r="BS68" s="651"/>
      <c r="BT68" s="651"/>
      <c r="BU68" s="651"/>
      <c r="BV68" s="651"/>
      <c r="BW68" s="651"/>
      <c r="BX68" s="651"/>
      <c r="BY68" s="651"/>
      <c r="BZ68" s="651">
        <v>3</v>
      </c>
      <c r="CA68" s="651">
        <v>3</v>
      </c>
    </row>
    <row r="69" spans="1:79">
      <c r="A69" s="42">
        <v>44524</v>
      </c>
      <c r="B69" s="651"/>
      <c r="C69" s="651"/>
      <c r="D69" s="651"/>
      <c r="E69" s="651"/>
      <c r="F69" s="651"/>
      <c r="G69" s="651"/>
      <c r="H69" s="651"/>
      <c r="I69" s="651"/>
      <c r="J69" s="651"/>
      <c r="K69" s="651"/>
      <c r="L69" s="651"/>
      <c r="M69" s="651"/>
      <c r="N69" s="651"/>
      <c r="O69" s="651"/>
      <c r="P69" s="651"/>
      <c r="Q69" s="651"/>
      <c r="R69" s="651"/>
      <c r="S69" s="651"/>
      <c r="T69" s="651"/>
      <c r="U69" s="651"/>
      <c r="V69" s="651"/>
      <c r="W69" s="651"/>
      <c r="X69" s="651"/>
      <c r="Y69" s="651"/>
      <c r="Z69" s="651"/>
      <c r="AA69" s="651"/>
      <c r="AB69" s="651"/>
      <c r="AC69" s="651"/>
      <c r="AD69" s="651"/>
      <c r="AE69" s="651"/>
      <c r="AF69" s="651"/>
      <c r="AG69" s="651"/>
      <c r="AH69" s="651"/>
      <c r="AI69" s="651"/>
      <c r="AJ69" s="651"/>
      <c r="AK69" s="651"/>
      <c r="AL69" s="651"/>
      <c r="AM69" s="651"/>
      <c r="AN69" s="651"/>
      <c r="AO69" s="651"/>
      <c r="AP69" s="651"/>
      <c r="AQ69" s="651"/>
      <c r="AR69" s="651"/>
      <c r="AS69" s="651"/>
      <c r="AT69" s="651"/>
      <c r="AU69" s="651"/>
      <c r="AV69" s="651"/>
      <c r="AW69" s="651"/>
      <c r="AX69" s="651"/>
      <c r="AY69" s="651"/>
      <c r="AZ69" s="651"/>
      <c r="BA69" s="651"/>
      <c r="BB69" s="651"/>
      <c r="BC69" s="651"/>
      <c r="BD69" s="651"/>
      <c r="BE69" s="651"/>
      <c r="BF69" s="651"/>
      <c r="BG69" s="651"/>
      <c r="BH69" s="651"/>
      <c r="BI69" s="651"/>
      <c r="BJ69" s="651"/>
      <c r="BK69" s="651"/>
      <c r="BL69" s="651">
        <v>1</v>
      </c>
      <c r="BM69" s="651">
        <v>1</v>
      </c>
      <c r="BN69" s="651"/>
      <c r="BO69" s="651"/>
      <c r="BP69" s="651"/>
      <c r="BQ69" s="651"/>
      <c r="BR69" s="651"/>
      <c r="BS69" s="651"/>
      <c r="BT69" s="651"/>
      <c r="BU69" s="651"/>
      <c r="BV69" s="651"/>
      <c r="BW69" s="651"/>
      <c r="BX69" s="651"/>
      <c r="BY69" s="651"/>
      <c r="BZ69" s="651">
        <v>1</v>
      </c>
      <c r="CA69" s="651">
        <v>1</v>
      </c>
    </row>
    <row r="70" spans="1:79">
      <c r="A70" s="42">
        <v>44525</v>
      </c>
      <c r="B70" s="651"/>
      <c r="C70" s="651"/>
      <c r="D70" s="651"/>
      <c r="E70" s="651"/>
      <c r="F70" s="651"/>
      <c r="G70" s="651"/>
      <c r="H70" s="651"/>
      <c r="I70" s="651"/>
      <c r="J70" s="651"/>
      <c r="K70" s="651"/>
      <c r="L70" s="651"/>
      <c r="M70" s="651"/>
      <c r="N70" s="651"/>
      <c r="O70" s="651"/>
      <c r="P70" s="651"/>
      <c r="Q70" s="651"/>
      <c r="R70" s="651"/>
      <c r="S70" s="651"/>
      <c r="T70" s="651"/>
      <c r="U70" s="651"/>
      <c r="V70" s="651"/>
      <c r="W70" s="651"/>
      <c r="X70" s="651"/>
      <c r="Y70" s="651"/>
      <c r="Z70" s="651"/>
      <c r="AA70" s="651"/>
      <c r="AB70" s="651"/>
      <c r="AC70" s="651"/>
      <c r="AD70" s="651"/>
      <c r="AE70" s="651"/>
      <c r="AF70" s="651"/>
      <c r="AG70" s="651"/>
      <c r="AH70" s="651"/>
      <c r="AI70" s="651"/>
      <c r="AJ70" s="651"/>
      <c r="AK70" s="651"/>
      <c r="AL70" s="651"/>
      <c r="AM70" s="651"/>
      <c r="AN70" s="651"/>
      <c r="AO70" s="651"/>
      <c r="AP70" s="651"/>
      <c r="AQ70" s="651"/>
      <c r="AR70" s="651"/>
      <c r="AS70" s="651"/>
      <c r="AT70" s="651"/>
      <c r="AU70" s="651"/>
      <c r="AV70" s="651"/>
      <c r="AW70" s="651"/>
      <c r="AX70" s="651"/>
      <c r="AY70" s="651"/>
      <c r="AZ70" s="651"/>
      <c r="BA70" s="651"/>
      <c r="BB70" s="651"/>
      <c r="BC70" s="651"/>
      <c r="BD70" s="651"/>
      <c r="BE70" s="651"/>
      <c r="BF70" s="651"/>
      <c r="BG70" s="651"/>
      <c r="BH70" s="651"/>
      <c r="BI70" s="651"/>
      <c r="BJ70" s="651"/>
      <c r="BK70" s="651"/>
      <c r="BL70" s="651"/>
      <c r="BM70" s="651"/>
      <c r="BN70" s="651"/>
      <c r="BO70" s="651"/>
      <c r="BP70" s="651"/>
      <c r="BQ70" s="651"/>
      <c r="BR70" s="651"/>
      <c r="BS70" s="651"/>
      <c r="BT70" s="651"/>
      <c r="BU70" s="651"/>
      <c r="BV70" s="651"/>
      <c r="BW70" s="651"/>
      <c r="BX70" s="651">
        <v>1</v>
      </c>
      <c r="BY70" s="651">
        <v>1</v>
      </c>
      <c r="BZ70" s="651">
        <v>1</v>
      </c>
      <c r="CA70" s="651">
        <v>1</v>
      </c>
    </row>
    <row r="71" spans="1:79">
      <c r="A71" s="42">
        <v>44529</v>
      </c>
      <c r="B71" s="651"/>
      <c r="C71" s="651"/>
      <c r="D71" s="651"/>
      <c r="E71" s="651"/>
      <c r="F71" s="651"/>
      <c r="G71" s="651"/>
      <c r="H71" s="651"/>
      <c r="I71" s="651"/>
      <c r="J71" s="651"/>
      <c r="K71" s="651"/>
      <c r="L71" s="651"/>
      <c r="M71" s="651"/>
      <c r="N71" s="651"/>
      <c r="O71" s="651"/>
      <c r="P71" s="651"/>
      <c r="Q71" s="651"/>
      <c r="R71" s="651"/>
      <c r="S71" s="651"/>
      <c r="T71" s="651"/>
      <c r="U71" s="651"/>
      <c r="V71" s="651"/>
      <c r="W71" s="651"/>
      <c r="X71" s="651"/>
      <c r="Y71" s="651"/>
      <c r="Z71" s="651"/>
      <c r="AA71" s="651"/>
      <c r="AB71" s="651"/>
      <c r="AC71" s="651"/>
      <c r="AD71" s="651"/>
      <c r="AE71" s="651"/>
      <c r="AF71" s="651"/>
      <c r="AG71" s="651"/>
      <c r="AH71" s="651"/>
      <c r="AI71" s="651"/>
      <c r="AJ71" s="651"/>
      <c r="AK71" s="651"/>
      <c r="AL71" s="651"/>
      <c r="AM71" s="651"/>
      <c r="AN71" s="651"/>
      <c r="AO71" s="651"/>
      <c r="AP71" s="651"/>
      <c r="AQ71" s="651"/>
      <c r="AR71" s="651"/>
      <c r="AS71" s="651"/>
      <c r="AT71" s="651"/>
      <c r="AU71" s="651"/>
      <c r="AV71" s="651"/>
      <c r="AW71" s="651"/>
      <c r="AX71" s="651"/>
      <c r="AY71" s="651"/>
      <c r="AZ71" s="651"/>
      <c r="BA71" s="651"/>
      <c r="BB71" s="651"/>
      <c r="BC71" s="651"/>
      <c r="BD71" s="651"/>
      <c r="BE71" s="651"/>
      <c r="BF71" s="651"/>
      <c r="BG71" s="651"/>
      <c r="BH71" s="651"/>
      <c r="BI71" s="651"/>
      <c r="BJ71" s="651"/>
      <c r="BK71" s="651"/>
      <c r="BL71" s="651"/>
      <c r="BM71" s="651"/>
      <c r="BN71" s="651"/>
      <c r="BO71" s="651"/>
      <c r="BP71" s="651">
        <v>1</v>
      </c>
      <c r="BQ71" s="651">
        <v>1</v>
      </c>
      <c r="BR71" s="651"/>
      <c r="BS71" s="651"/>
      <c r="BT71" s="651"/>
      <c r="BU71" s="651"/>
      <c r="BV71" s="651"/>
      <c r="BW71" s="651"/>
      <c r="BX71" s="651"/>
      <c r="BY71" s="651"/>
      <c r="BZ71" s="651">
        <v>1</v>
      </c>
      <c r="CA71" s="651">
        <v>1</v>
      </c>
    </row>
    <row r="72" spans="1:79">
      <c r="A72" s="654" t="s">
        <v>45</v>
      </c>
      <c r="B72" s="651">
        <v>6</v>
      </c>
      <c r="C72" s="651">
        <v>6</v>
      </c>
      <c r="D72" s="651">
        <v>4</v>
      </c>
      <c r="E72" s="651">
        <v>3</v>
      </c>
      <c r="F72" s="651">
        <v>1</v>
      </c>
      <c r="G72" s="651">
        <v>1</v>
      </c>
      <c r="H72" s="651">
        <v>2</v>
      </c>
      <c r="I72" s="651">
        <v>2</v>
      </c>
      <c r="J72" s="651">
        <v>10</v>
      </c>
      <c r="K72" s="651">
        <v>10</v>
      </c>
      <c r="L72" s="651">
        <v>1</v>
      </c>
      <c r="M72" s="651">
        <v>1</v>
      </c>
      <c r="N72" s="651">
        <v>3</v>
      </c>
      <c r="O72" s="651">
        <v>3</v>
      </c>
      <c r="P72" s="651">
        <v>6</v>
      </c>
      <c r="Q72" s="651">
        <v>6</v>
      </c>
      <c r="R72" s="651"/>
      <c r="S72" s="651">
        <v>1</v>
      </c>
      <c r="T72" s="651">
        <v>2</v>
      </c>
      <c r="U72" s="651">
        <v>2</v>
      </c>
      <c r="V72" s="651">
        <v>1</v>
      </c>
      <c r="W72" s="651">
        <v>1</v>
      </c>
      <c r="X72" s="651">
        <v>2</v>
      </c>
      <c r="Y72" s="651">
        <v>2</v>
      </c>
      <c r="Z72" s="651">
        <v>4</v>
      </c>
      <c r="AA72" s="651">
        <v>4</v>
      </c>
      <c r="AB72" s="651">
        <v>6</v>
      </c>
      <c r="AC72" s="651">
        <v>5</v>
      </c>
      <c r="AD72" s="651">
        <v>3</v>
      </c>
      <c r="AE72" s="651">
        <v>2</v>
      </c>
      <c r="AF72" s="651">
        <v>1</v>
      </c>
      <c r="AG72" s="651">
        <v>1</v>
      </c>
      <c r="AH72" s="651">
        <v>1</v>
      </c>
      <c r="AI72" s="651">
        <v>1</v>
      </c>
      <c r="AJ72" s="651">
        <v>1</v>
      </c>
      <c r="AK72" s="651">
        <v>1</v>
      </c>
      <c r="AL72" s="651">
        <v>1</v>
      </c>
      <c r="AM72" s="651"/>
      <c r="AN72" s="651">
        <v>2</v>
      </c>
      <c r="AO72" s="651">
        <v>2</v>
      </c>
      <c r="AP72" s="651">
        <v>5</v>
      </c>
      <c r="AQ72" s="651">
        <v>5</v>
      </c>
      <c r="AR72" s="651">
        <v>4</v>
      </c>
      <c r="AS72" s="651">
        <v>4</v>
      </c>
      <c r="AT72" s="651">
        <v>1</v>
      </c>
      <c r="AU72" s="651">
        <v>1</v>
      </c>
      <c r="AV72" s="651">
        <v>1</v>
      </c>
      <c r="AW72" s="651">
        <v>1</v>
      </c>
      <c r="AX72" s="651">
        <v>1</v>
      </c>
      <c r="AY72" s="651">
        <v>1</v>
      </c>
      <c r="AZ72" s="651">
        <v>1</v>
      </c>
      <c r="BA72" s="651">
        <v>1</v>
      </c>
      <c r="BB72" s="651">
        <v>1</v>
      </c>
      <c r="BC72" s="651">
        <v>1</v>
      </c>
      <c r="BD72" s="651">
        <v>1</v>
      </c>
      <c r="BE72" s="651">
        <v>1</v>
      </c>
      <c r="BF72" s="651">
        <v>2</v>
      </c>
      <c r="BG72" s="651">
        <v>2</v>
      </c>
      <c r="BH72" s="651">
        <v>1</v>
      </c>
      <c r="BI72" s="651">
        <v>1</v>
      </c>
      <c r="BJ72" s="651">
        <v>1</v>
      </c>
      <c r="BK72" s="651">
        <v>1</v>
      </c>
      <c r="BL72" s="651">
        <v>5</v>
      </c>
      <c r="BM72" s="651">
        <v>5</v>
      </c>
      <c r="BN72" s="651">
        <v>2</v>
      </c>
      <c r="BO72" s="651">
        <v>2</v>
      </c>
      <c r="BP72" s="651">
        <v>2</v>
      </c>
      <c r="BQ72" s="651">
        <v>2</v>
      </c>
      <c r="BR72" s="651">
        <v>1</v>
      </c>
      <c r="BS72" s="651">
        <v>1</v>
      </c>
      <c r="BT72" s="651">
        <v>3</v>
      </c>
      <c r="BU72" s="651"/>
      <c r="BV72" s="651">
        <v>1</v>
      </c>
      <c r="BW72" s="651">
        <v>1</v>
      </c>
      <c r="BX72" s="651">
        <v>1</v>
      </c>
      <c r="BY72" s="651">
        <v>1</v>
      </c>
      <c r="BZ72" s="651">
        <v>91</v>
      </c>
      <c r="CA72" s="651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194" bestFit="1" customWidth="1"/>
    <col min="2" max="2" width="8.75" style="158" customWidth="1"/>
    <col min="3" max="3" width="35.375" style="158" bestFit="1" customWidth="1"/>
    <col min="4" max="4" width="8.75" style="158" customWidth="1"/>
    <col min="5" max="5" width="9.375" style="158" bestFit="1" customWidth="1"/>
    <col min="6" max="6" width="11.375" style="158" bestFit="1" customWidth="1"/>
    <col min="7" max="8" width="8.75" style="158" customWidth="1"/>
    <col min="9" max="9" width="31.125" style="158" bestFit="1" customWidth="1"/>
    <col min="10" max="13" width="8.75" style="158" customWidth="1"/>
    <col min="14" max="16384" width="8.75" style="158"/>
  </cols>
  <sheetData>
    <row r="1" spans="1:9" ht="16.5" customHeight="1" thickBot="1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977</v>
      </c>
      <c r="B20" s="85" t="s">
        <v>36</v>
      </c>
      <c r="C20" s="86" t="s">
        <v>16</v>
      </c>
      <c r="M20" s="94">
        <v>2</v>
      </c>
    </row>
    <row r="21" spans="1:13">
      <c r="A21" s="85" t="s">
        <v>977</v>
      </c>
      <c r="B21" s="85" t="s">
        <v>36</v>
      </c>
      <c r="C21" s="86" t="s">
        <v>12</v>
      </c>
      <c r="M21" s="94">
        <v>2</v>
      </c>
    </row>
    <row r="22" spans="1:13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>
      <c r="A24" s="85" t="s">
        <v>2271</v>
      </c>
      <c r="B24" s="85" t="s">
        <v>36</v>
      </c>
      <c r="C24" s="86" t="s">
        <v>19</v>
      </c>
      <c r="M24" s="94">
        <v>2</v>
      </c>
    </row>
    <row r="25" spans="1:13">
      <c r="A25" s="85" t="s">
        <v>2271</v>
      </c>
      <c r="B25" s="85" t="s">
        <v>36</v>
      </c>
      <c r="C25" s="86" t="s">
        <v>2268</v>
      </c>
      <c r="M25" s="91">
        <v>1</v>
      </c>
    </row>
    <row r="26" spans="1:13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2383</v>
      </c>
    </row>
    <row r="38" spans="1:13">
      <c r="B38" s="85">
        <v>2</v>
      </c>
      <c r="C38" s="85" t="s">
        <v>2384</v>
      </c>
    </row>
    <row r="39" spans="1:13">
      <c r="B39" s="85">
        <v>3</v>
      </c>
      <c r="C39" s="85" t="s">
        <v>2385</v>
      </c>
    </row>
    <row r="40" spans="1:13">
      <c r="B40" s="85">
        <v>4</v>
      </c>
      <c r="C40" s="112" t="s">
        <v>2386</v>
      </c>
    </row>
    <row r="41" spans="1:13">
      <c r="B41" s="87"/>
      <c r="C41" s="85" t="s">
        <v>2387</v>
      </c>
    </row>
    <row r="42" spans="1:13" ht="15.75" customHeight="1">
      <c r="B42" s="85" t="s">
        <v>2388</v>
      </c>
      <c r="C42" s="104" t="s">
        <v>2389</v>
      </c>
    </row>
    <row r="43" spans="1:13" ht="15.75" customHeight="1">
      <c r="B43" s="85" t="s">
        <v>983</v>
      </c>
      <c r="C43" s="104" t="s">
        <v>2390</v>
      </c>
    </row>
    <row r="45" spans="1:13" ht="15.75" customHeight="1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2022-01-26T08:24:58Z</dcterms:modified>
</cp:coreProperties>
</file>