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474706A7-1F45-49E1-AD71-E8CBED4D2BB6}" xr6:coauthVersionLast="47" xr6:coauthVersionMax="47" xr10:uidLastSave="{00000000-0000-0000-0000-000000000000}"/>
  <bookViews>
    <workbookView xWindow="-108" yWindow="-108" windowWidth="23256" windowHeight="13176" tabRatio="665" firstSheet="3" activeTab="9" xr2:uid="{00000000-000D-0000-FFFF-FFFF00000000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6" state="hidden" r:id="rId5"/>
    <sheet name="統計表" sheetId="3" r:id="rId6"/>
    <sheet name="統計tmp" sheetId="4" r:id="rId7"/>
    <sheet name="業務統計 (原始)" sheetId="37" r:id="rId8"/>
    <sheet name="業務統計" sheetId="35" r:id="rId9"/>
    <sheet name="URS確認" sheetId="5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待辦事項!$A$1:$H$85</definedName>
    <definedName name="_xlnm._FilterDatabase" localSheetId="11" hidden="1">討論項目!$A$1:$Q$576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7" hidden="1">功能_33[]</definedName>
    <definedName name="_xlcn.WorksheetConnection_URS確認排程.xlsx功能_331" hidden="1">功能_33[]</definedName>
    <definedName name="aaa" localSheetId="7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7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7">[1]員工!#REF!</definedName>
    <definedName name="alltel">[1]員工!#REF!</definedName>
  </definedNames>
  <calcPr calcId="181029"/>
  <pivotCaches>
    <pivotCache cacheId="40" r:id="rId41"/>
    <pivotCache cacheId="41" r:id="rId42"/>
    <pivotCache cacheId="42" r:id="rId43"/>
    <pivotCache cacheId="43" r:id="rId44"/>
    <pivotCache cacheId="4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400" i="5" l="1"/>
  <c r="AG399" i="5"/>
  <c r="X400" i="5"/>
  <c r="X399" i="5"/>
  <c r="AL399" i="5"/>
  <c r="AM399" i="5"/>
  <c r="AN399" i="5"/>
  <c r="AP399" i="5"/>
  <c r="AL400" i="5"/>
  <c r="AM400" i="5"/>
  <c r="AN400" i="5"/>
  <c r="AP400" i="5"/>
  <c r="H66" i="37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66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AP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0" i="5"/>
  <c r="AP211" i="5"/>
  <c r="AP212" i="5"/>
  <c r="AP213" i="5"/>
  <c r="AP214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29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6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385" i="5"/>
  <c r="AP386" i="5"/>
  <c r="AP387" i="5"/>
  <c r="AP388" i="5"/>
  <c r="AP389" i="5"/>
  <c r="AP390" i="5"/>
  <c r="AP391" i="5"/>
  <c r="AP392" i="5"/>
  <c r="AP393" i="5"/>
  <c r="AP394" i="5"/>
  <c r="AP395" i="5"/>
  <c r="AP396" i="5"/>
  <c r="AP397" i="5"/>
  <c r="AP398" i="5"/>
  <c r="AP401" i="5"/>
  <c r="AP402" i="5"/>
  <c r="AP403" i="5"/>
  <c r="AP404" i="5"/>
  <c r="AP405" i="5"/>
  <c r="AP406" i="5"/>
  <c r="AP407" i="5"/>
  <c r="AP408" i="5"/>
  <c r="AP409" i="5"/>
  <c r="AP410" i="5"/>
  <c r="AP411" i="5"/>
  <c r="AP412" i="5"/>
  <c r="AP413" i="5"/>
  <c r="AP414" i="5"/>
  <c r="AP415" i="5"/>
  <c r="AP416" i="5"/>
  <c r="AP417" i="5"/>
  <c r="AP418" i="5"/>
  <c r="AP419" i="5"/>
  <c r="AP420" i="5"/>
  <c r="AP421" i="5"/>
  <c r="AP422" i="5"/>
  <c r="AP423" i="5"/>
  <c r="AP424" i="5"/>
  <c r="AP425" i="5"/>
  <c r="AP426" i="5"/>
  <c r="AP427" i="5"/>
  <c r="AP428" i="5"/>
  <c r="AP429" i="5"/>
  <c r="AP430" i="5"/>
  <c r="AP431" i="5"/>
  <c r="AP432" i="5"/>
  <c r="AP433" i="5"/>
  <c r="AP434" i="5"/>
  <c r="AP435" i="5"/>
  <c r="AP436" i="5"/>
  <c r="AP437" i="5"/>
  <c r="AP438" i="5"/>
  <c r="AP439" i="5"/>
  <c r="AP440" i="5"/>
  <c r="AP441" i="5"/>
  <c r="AP442" i="5"/>
  <c r="AP443" i="5"/>
  <c r="AP444" i="5"/>
  <c r="AP445" i="5"/>
  <c r="AP446" i="5"/>
  <c r="AP447" i="5"/>
  <c r="AP448" i="5"/>
  <c r="AP449" i="5"/>
  <c r="AP450" i="5"/>
  <c r="AP451" i="5"/>
  <c r="AP452" i="5"/>
  <c r="AP453" i="5"/>
  <c r="AP454" i="5"/>
  <c r="AP455" i="5"/>
  <c r="AP456" i="5"/>
  <c r="AP457" i="5"/>
  <c r="AP458" i="5"/>
  <c r="AP459" i="5"/>
  <c r="AP460" i="5"/>
  <c r="AP461" i="5"/>
  <c r="AP462" i="5"/>
  <c r="AP463" i="5"/>
  <c r="AP464" i="5"/>
  <c r="AP465" i="5"/>
  <c r="AP466" i="5"/>
  <c r="AP467" i="5"/>
  <c r="AP468" i="5"/>
  <c r="AP469" i="5"/>
  <c r="AP470" i="5"/>
  <c r="AP471" i="5"/>
  <c r="AP472" i="5"/>
  <c r="AP473" i="5"/>
  <c r="AP474" i="5"/>
  <c r="AP475" i="5"/>
  <c r="AP476" i="5"/>
  <c r="AP477" i="5"/>
  <c r="AP478" i="5"/>
  <c r="AP479" i="5"/>
  <c r="AP480" i="5"/>
  <c r="AP481" i="5"/>
  <c r="AP482" i="5"/>
  <c r="AP483" i="5"/>
  <c r="AP484" i="5"/>
  <c r="AP485" i="5"/>
  <c r="AP486" i="5"/>
  <c r="AP487" i="5"/>
  <c r="AP488" i="5"/>
  <c r="AP489" i="5"/>
  <c r="AP490" i="5"/>
  <c r="AP491" i="5"/>
  <c r="AP492" i="5"/>
  <c r="AP493" i="5"/>
  <c r="AP494" i="5"/>
  <c r="AP495" i="5"/>
  <c r="AP496" i="5"/>
  <c r="AP497" i="5"/>
  <c r="AP498" i="5"/>
  <c r="AP499" i="5"/>
  <c r="AP500" i="5"/>
  <c r="AP501" i="5"/>
  <c r="AP502" i="5"/>
  <c r="AP503" i="5"/>
  <c r="AP504" i="5"/>
  <c r="AP505" i="5"/>
  <c r="AP506" i="5"/>
  <c r="AP507" i="5"/>
  <c r="AP508" i="5"/>
  <c r="AP509" i="5"/>
  <c r="AP510" i="5"/>
  <c r="AP511" i="5"/>
  <c r="AP512" i="5"/>
  <c r="AP513" i="5"/>
  <c r="AP514" i="5"/>
  <c r="AP515" i="5"/>
  <c r="AP516" i="5"/>
  <c r="AP517" i="5"/>
  <c r="AP518" i="5"/>
  <c r="AP519" i="5"/>
  <c r="AP520" i="5"/>
  <c r="AP521" i="5"/>
  <c r="AP522" i="5"/>
  <c r="AP523" i="5"/>
  <c r="AP524" i="5"/>
  <c r="AP525" i="5"/>
  <c r="AP526" i="5"/>
  <c r="AP527" i="5"/>
  <c r="AP528" i="5"/>
  <c r="AP529" i="5"/>
  <c r="AP530" i="5"/>
  <c r="AP531" i="5"/>
  <c r="AP532" i="5"/>
  <c r="AP533" i="5"/>
  <c r="AP534" i="5"/>
  <c r="AP535" i="5"/>
  <c r="AP536" i="5"/>
  <c r="AP537" i="5"/>
  <c r="AP538" i="5"/>
  <c r="AP539" i="5"/>
  <c r="Q66" i="37"/>
  <c r="P66" i="37"/>
  <c r="O66" i="37"/>
  <c r="N66" i="37"/>
  <c r="M66" i="37"/>
  <c r="J66" i="37"/>
  <c r="I66" i="37"/>
  <c r="F66" i="37"/>
  <c r="F67" i="37" s="1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R66" i="37" s="1"/>
  <c r="R67" i="37" s="1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I67" i="37" l="1"/>
  <c r="S66" i="37"/>
  <c r="S67" i="37" s="1"/>
  <c r="L66" i="37"/>
  <c r="L67" i="37" s="1"/>
  <c r="K66" i="37"/>
  <c r="AN316" i="5"/>
  <c r="AG316" i="5"/>
  <c r="X316" i="5"/>
  <c r="M316" i="5"/>
  <c r="U66" i="37" l="1"/>
  <c r="Q66" i="35"/>
  <c r="P66" i="35"/>
  <c r="O66" i="35"/>
  <c r="N66" i="35"/>
  <c r="M66" i="35"/>
  <c r="J66" i="35"/>
  <c r="I66" i="35"/>
  <c r="F66" i="35"/>
  <c r="S65" i="35"/>
  <c r="S63" i="35"/>
  <c r="S62" i="35"/>
  <c r="S61" i="35"/>
  <c r="S59" i="35"/>
  <c r="S58" i="35"/>
  <c r="S57" i="35"/>
  <c r="S56" i="35"/>
  <c r="S55" i="35"/>
  <c r="S54" i="35"/>
  <c r="S52" i="35"/>
  <c r="S51" i="35"/>
  <c r="S49" i="35"/>
  <c r="S48" i="35"/>
  <c r="S47" i="35"/>
  <c r="S46" i="35"/>
  <c r="S45" i="35"/>
  <c r="S44" i="35"/>
  <c r="S43" i="35"/>
  <c r="S42" i="35"/>
  <c r="S40" i="35"/>
  <c r="S39" i="35"/>
  <c r="S38" i="35"/>
  <c r="S37" i="35"/>
  <c r="S36" i="35"/>
  <c r="S35" i="35"/>
  <c r="S33" i="35"/>
  <c r="S32" i="35"/>
  <c r="S31" i="35"/>
  <c r="S30" i="35"/>
  <c r="S29" i="35"/>
  <c r="S28" i="35"/>
  <c r="S27" i="35"/>
  <c r="S26" i="35"/>
  <c r="S25" i="35"/>
  <c r="S23" i="35"/>
  <c r="S22" i="35"/>
  <c r="S21" i="35"/>
  <c r="S20" i="35"/>
  <c r="S19" i="35"/>
  <c r="S17" i="35"/>
  <c r="S16" i="35"/>
  <c r="S15" i="35"/>
  <c r="S14" i="35"/>
  <c r="S13" i="35"/>
  <c r="S12" i="35"/>
  <c r="S11" i="35"/>
  <c r="S10" i="35"/>
  <c r="S6" i="35"/>
  <c r="S66" i="35" s="1"/>
  <c r="S7" i="35"/>
  <c r="S8" i="35"/>
  <c r="S5" i="35"/>
  <c r="R65" i="35"/>
  <c r="R63" i="35"/>
  <c r="R62" i="35"/>
  <c r="R61" i="35"/>
  <c r="R59" i="35"/>
  <c r="R58" i="35"/>
  <c r="R57" i="35"/>
  <c r="R56" i="35"/>
  <c r="R55" i="35"/>
  <c r="R54" i="35"/>
  <c r="R52" i="35"/>
  <c r="R51" i="35"/>
  <c r="R49" i="35"/>
  <c r="R48" i="35"/>
  <c r="R47" i="35"/>
  <c r="R46" i="35"/>
  <c r="R45" i="35"/>
  <c r="R44" i="35"/>
  <c r="R43" i="35"/>
  <c r="R42" i="35"/>
  <c r="R40" i="35"/>
  <c r="R39" i="35"/>
  <c r="R38" i="35"/>
  <c r="R37" i="35"/>
  <c r="R36" i="35"/>
  <c r="R35" i="35"/>
  <c r="R33" i="35"/>
  <c r="R32" i="35"/>
  <c r="R31" i="35"/>
  <c r="R30" i="35"/>
  <c r="R29" i="35"/>
  <c r="R28" i="35"/>
  <c r="R27" i="35"/>
  <c r="R26" i="35"/>
  <c r="R25" i="35"/>
  <c r="R23" i="35"/>
  <c r="R22" i="35"/>
  <c r="R21" i="35"/>
  <c r="R20" i="35"/>
  <c r="R19" i="35"/>
  <c r="R17" i="35"/>
  <c r="R16" i="35"/>
  <c r="R15" i="35"/>
  <c r="R14" i="35"/>
  <c r="R13" i="35"/>
  <c r="R12" i="35"/>
  <c r="R11" i="35"/>
  <c r="R10" i="35"/>
  <c r="R8" i="35"/>
  <c r="R7" i="35"/>
  <c r="R6" i="35"/>
  <c r="R5" i="35"/>
  <c r="R66" i="35" s="1"/>
  <c r="F86" i="9"/>
  <c r="F87" i="9"/>
  <c r="F88" i="9"/>
  <c r="C66" i="35"/>
  <c r="G67" i="35" s="1"/>
  <c r="L44" i="35"/>
  <c r="L35" i="35"/>
  <c r="L16" i="35"/>
  <c r="L13" i="35"/>
  <c r="L11" i="35"/>
  <c r="I67" i="35" l="1"/>
  <c r="F67" i="35"/>
  <c r="H67" i="35"/>
  <c r="M150" i="5"/>
  <c r="M149" i="5"/>
  <c r="M148" i="5"/>
  <c r="E73" i="3" l="1"/>
  <c r="L46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L17" i="35" s="1"/>
  <c r="K18" i="35"/>
  <c r="K19" i="35"/>
  <c r="L19" i="35" s="1"/>
  <c r="K20" i="35"/>
  <c r="L20" i="35" s="1"/>
  <c r="K21" i="35"/>
  <c r="L21" i="35" s="1"/>
  <c r="K22" i="35"/>
  <c r="L22" i="35" s="1"/>
  <c r="K23" i="35"/>
  <c r="L23" i="35" s="1"/>
  <c r="K24" i="35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1" i="35" s="1"/>
  <c r="K32" i="35"/>
  <c r="L32" i="35" s="1"/>
  <c r="K33" i="35"/>
  <c r="L33" i="35" s="1"/>
  <c r="K34" i="35"/>
  <c r="L36" i="35"/>
  <c r="K37" i="35"/>
  <c r="L37" i="35" s="1"/>
  <c r="K38" i="35"/>
  <c r="L38" i="35" s="1"/>
  <c r="K39" i="35"/>
  <c r="L39" i="35" s="1"/>
  <c r="K41" i="35"/>
  <c r="K42" i="35"/>
  <c r="L42" i="35" s="1"/>
  <c r="L43" i="35"/>
  <c r="K45" i="35"/>
  <c r="L45" i="35" s="1"/>
  <c r="L47" i="35"/>
  <c r="L48" i="35"/>
  <c r="K49" i="35"/>
  <c r="L49" i="35" s="1"/>
  <c r="K50" i="35"/>
  <c r="K52" i="35"/>
  <c r="L52" i="35" s="1"/>
  <c r="K53" i="35"/>
  <c r="K54" i="35"/>
  <c r="L54" i="35" s="1"/>
  <c r="K56" i="35"/>
  <c r="L56" i="35" s="1"/>
  <c r="K60" i="35"/>
  <c r="K62" i="35"/>
  <c r="L62" i="35" s="1"/>
  <c r="K63" i="35"/>
  <c r="L63" i="35" s="1"/>
  <c r="K64" i="35"/>
  <c r="K65" i="35"/>
  <c r="L65" i="35" s="1"/>
  <c r="L40" i="35"/>
  <c r="L51" i="35"/>
  <c r="K55" i="35"/>
  <c r="L55" i="35" s="1"/>
  <c r="L57" i="35"/>
  <c r="L58" i="35"/>
  <c r="L59" i="35"/>
  <c r="L61" i="35"/>
  <c r="N10" i="32"/>
  <c r="AN326" i="5"/>
  <c r="AG326" i="5"/>
  <c r="X326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AN210" i="5"/>
  <c r="AG210" i="5"/>
  <c r="X210" i="5"/>
  <c r="AN214" i="5"/>
  <c r="AG214" i="5"/>
  <c r="X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M539" i="5"/>
  <c r="AL539" i="5"/>
  <c r="AG539" i="5"/>
  <c r="X539" i="5"/>
  <c r="M539" i="5"/>
  <c r="AN538" i="5"/>
  <c r="AM538" i="5"/>
  <c r="AL538" i="5"/>
  <c r="AG538" i="5"/>
  <c r="X538" i="5"/>
  <c r="M538" i="5"/>
  <c r="AN537" i="5"/>
  <c r="AM537" i="5"/>
  <c r="AL537" i="5"/>
  <c r="AG537" i="5"/>
  <c r="X537" i="5"/>
  <c r="M537" i="5"/>
  <c r="AN536" i="5"/>
  <c r="AM536" i="5"/>
  <c r="AL536" i="5"/>
  <c r="AG536" i="5"/>
  <c r="X536" i="5"/>
  <c r="M536" i="5"/>
  <c r="AN535" i="5"/>
  <c r="AM535" i="5"/>
  <c r="AL535" i="5"/>
  <c r="AG535" i="5"/>
  <c r="X535" i="5"/>
  <c r="M535" i="5"/>
  <c r="AN534" i="5"/>
  <c r="AM534" i="5"/>
  <c r="AL534" i="5"/>
  <c r="AG534" i="5"/>
  <c r="X534" i="5"/>
  <c r="M534" i="5"/>
  <c r="AN533" i="5"/>
  <c r="AM533" i="5"/>
  <c r="AL533" i="5"/>
  <c r="AG533" i="5"/>
  <c r="X533" i="5"/>
  <c r="M533" i="5"/>
  <c r="AN532" i="5"/>
  <c r="AM532" i="5"/>
  <c r="AL532" i="5"/>
  <c r="AG532" i="5"/>
  <c r="X532" i="5"/>
  <c r="M532" i="5"/>
  <c r="AN531" i="5"/>
  <c r="AM531" i="5"/>
  <c r="AL531" i="5"/>
  <c r="AG531" i="5"/>
  <c r="X531" i="5"/>
  <c r="M531" i="5"/>
  <c r="AN530" i="5"/>
  <c r="AM530" i="5"/>
  <c r="AL530" i="5"/>
  <c r="AG530" i="5"/>
  <c r="X530" i="5"/>
  <c r="AN529" i="5"/>
  <c r="O529" i="5"/>
  <c r="X529" i="5" s="1"/>
  <c r="N529" i="5"/>
  <c r="M529" i="5"/>
  <c r="AN528" i="5"/>
  <c r="O528" i="5"/>
  <c r="X528" i="5" s="1"/>
  <c r="N528" i="5"/>
  <c r="M528" i="5"/>
  <c r="AN527" i="5"/>
  <c r="O527" i="5"/>
  <c r="X527" i="5" s="1"/>
  <c r="N527" i="5"/>
  <c r="M527" i="5"/>
  <c r="AN526" i="5"/>
  <c r="O526" i="5"/>
  <c r="X526" i="5" s="1"/>
  <c r="N526" i="5"/>
  <c r="AN525" i="5"/>
  <c r="O525" i="5"/>
  <c r="X525" i="5" s="1"/>
  <c r="N525" i="5"/>
  <c r="M525" i="5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O521" i="5"/>
  <c r="X521" i="5" s="1"/>
  <c r="N521" i="5"/>
  <c r="AN520" i="5"/>
  <c r="AG520" i="5"/>
  <c r="X520" i="5"/>
  <c r="N520" i="5"/>
  <c r="AN519" i="5"/>
  <c r="AG519" i="5"/>
  <c r="X519" i="5"/>
  <c r="N519" i="5"/>
  <c r="AN518" i="5"/>
  <c r="AG518" i="5"/>
  <c r="X518" i="5"/>
  <c r="AN517" i="5"/>
  <c r="AG517" i="5"/>
  <c r="X517" i="5"/>
  <c r="N517" i="5"/>
  <c r="AN516" i="5"/>
  <c r="AG516" i="5"/>
  <c r="X516" i="5"/>
  <c r="N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M478" i="5"/>
  <c r="AN477" i="5"/>
  <c r="AG477" i="5"/>
  <c r="X477" i="5"/>
  <c r="M477" i="5"/>
  <c r="AN476" i="5"/>
  <c r="AG476" i="5"/>
  <c r="X476" i="5"/>
  <c r="M476" i="5"/>
  <c r="AN475" i="5"/>
  <c r="AG475" i="5"/>
  <c r="X475" i="5"/>
  <c r="M475" i="5"/>
  <c r="AN474" i="5"/>
  <c r="AG474" i="5"/>
  <c r="X474" i="5"/>
  <c r="M474" i="5"/>
  <c r="AN473" i="5"/>
  <c r="AG473" i="5"/>
  <c r="X473" i="5"/>
  <c r="M473" i="5"/>
  <c r="AN472" i="5"/>
  <c r="AG472" i="5"/>
  <c r="X472" i="5"/>
  <c r="M472" i="5"/>
  <c r="AN471" i="5"/>
  <c r="AG471" i="5"/>
  <c r="X471" i="5"/>
  <c r="M471" i="5"/>
  <c r="AN470" i="5"/>
  <c r="AG470" i="5"/>
  <c r="X470" i="5"/>
  <c r="M470" i="5"/>
  <c r="AN469" i="5"/>
  <c r="AG469" i="5"/>
  <c r="X469" i="5"/>
  <c r="M469" i="5"/>
  <c r="AN468" i="5"/>
  <c r="AG468" i="5"/>
  <c r="X468" i="5"/>
  <c r="M468" i="5"/>
  <c r="AN467" i="5"/>
  <c r="AG467" i="5"/>
  <c r="X467" i="5"/>
  <c r="M467" i="5"/>
  <c r="AN466" i="5"/>
  <c r="AG466" i="5"/>
  <c r="X466" i="5"/>
  <c r="M466" i="5"/>
  <c r="AN465" i="5"/>
  <c r="AG465" i="5"/>
  <c r="X465" i="5"/>
  <c r="M465" i="5"/>
  <c r="AN464" i="5"/>
  <c r="AG464" i="5"/>
  <c r="X464" i="5"/>
  <c r="M464" i="5"/>
  <c r="AN463" i="5"/>
  <c r="AG463" i="5"/>
  <c r="X463" i="5"/>
  <c r="M463" i="5"/>
  <c r="AN462" i="5"/>
  <c r="AG462" i="5"/>
  <c r="X462" i="5"/>
  <c r="M462" i="5"/>
  <c r="AN461" i="5"/>
  <c r="AG461" i="5"/>
  <c r="X461" i="5"/>
  <c r="M461" i="5"/>
  <c r="AN460" i="5"/>
  <c r="AG460" i="5"/>
  <c r="X460" i="5"/>
  <c r="M460" i="5"/>
  <c r="AN459" i="5"/>
  <c r="AG459" i="5"/>
  <c r="X459" i="5"/>
  <c r="M459" i="5"/>
  <c r="AN458" i="5"/>
  <c r="AG458" i="5"/>
  <c r="X458" i="5"/>
  <c r="M458" i="5"/>
  <c r="AN457" i="5"/>
  <c r="AG457" i="5"/>
  <c r="X457" i="5"/>
  <c r="M457" i="5"/>
  <c r="AN456" i="5"/>
  <c r="AG456" i="5"/>
  <c r="X456" i="5"/>
  <c r="M456" i="5"/>
  <c r="AN455" i="5"/>
  <c r="AG455" i="5"/>
  <c r="X455" i="5"/>
  <c r="M455" i="5"/>
  <c r="AN454" i="5"/>
  <c r="AG454" i="5"/>
  <c r="X454" i="5"/>
  <c r="M454" i="5"/>
  <c r="AN453" i="5"/>
  <c r="AG453" i="5"/>
  <c r="X453" i="5"/>
  <c r="M453" i="5"/>
  <c r="AN452" i="5"/>
  <c r="AG452" i="5"/>
  <c r="X452" i="5"/>
  <c r="M452" i="5"/>
  <c r="AN451" i="5"/>
  <c r="AG451" i="5"/>
  <c r="X451" i="5"/>
  <c r="M451" i="5"/>
  <c r="AN450" i="5"/>
  <c r="AG450" i="5"/>
  <c r="X450" i="5"/>
  <c r="M450" i="5"/>
  <c r="AN449" i="5"/>
  <c r="AG449" i="5"/>
  <c r="X449" i="5"/>
  <c r="M449" i="5"/>
  <c r="AN448" i="5"/>
  <c r="AG448" i="5"/>
  <c r="X448" i="5"/>
  <c r="M448" i="5"/>
  <c r="AN447" i="5"/>
  <c r="AG447" i="5"/>
  <c r="X447" i="5"/>
  <c r="M447" i="5"/>
  <c r="AN446" i="5"/>
  <c r="AG446" i="5"/>
  <c r="X446" i="5"/>
  <c r="M446" i="5"/>
  <c r="AN445" i="5"/>
  <c r="AG445" i="5"/>
  <c r="X445" i="5"/>
  <c r="M445" i="5"/>
  <c r="AN444" i="5"/>
  <c r="AG444" i="5"/>
  <c r="X444" i="5"/>
  <c r="M444" i="5"/>
  <c r="AN443" i="5"/>
  <c r="AG443" i="5"/>
  <c r="X443" i="5"/>
  <c r="M443" i="5"/>
  <c r="AN442" i="5"/>
  <c r="AG442" i="5"/>
  <c r="X442" i="5"/>
  <c r="M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403" i="5"/>
  <c r="AG403" i="5"/>
  <c r="X403" i="5"/>
  <c r="AN391" i="5"/>
  <c r="AG391" i="5"/>
  <c r="X391" i="5"/>
  <c r="AN390" i="5"/>
  <c r="AG390" i="5"/>
  <c r="X390" i="5"/>
  <c r="AN402" i="5"/>
  <c r="AG402" i="5"/>
  <c r="X402" i="5"/>
  <c r="AN401" i="5"/>
  <c r="AG401" i="5"/>
  <c r="X401" i="5"/>
  <c r="AN389" i="5"/>
  <c r="AG389" i="5"/>
  <c r="X389" i="5"/>
  <c r="AN388" i="5"/>
  <c r="AG388" i="5"/>
  <c r="X388" i="5"/>
  <c r="AN387" i="5"/>
  <c r="AG387" i="5"/>
  <c r="X387" i="5"/>
  <c r="AN386" i="5"/>
  <c r="AG386" i="5"/>
  <c r="X386" i="5"/>
  <c r="AN385" i="5"/>
  <c r="AG385" i="5"/>
  <c r="X385" i="5"/>
  <c r="M385" i="5"/>
  <c r="AN384" i="5"/>
  <c r="AG384" i="5"/>
  <c r="X384" i="5"/>
  <c r="M384" i="5"/>
  <c r="AN383" i="5"/>
  <c r="AG383" i="5"/>
  <c r="X383" i="5"/>
  <c r="M383" i="5"/>
  <c r="AN382" i="5"/>
  <c r="AG382" i="5"/>
  <c r="X382" i="5"/>
  <c r="M382" i="5"/>
  <c r="AN381" i="5"/>
  <c r="AG381" i="5"/>
  <c r="X381" i="5"/>
  <c r="M381" i="5"/>
  <c r="AN380" i="5"/>
  <c r="AG380" i="5"/>
  <c r="X380" i="5"/>
  <c r="M380" i="5"/>
  <c r="AN379" i="5"/>
  <c r="AG379" i="5"/>
  <c r="X379" i="5"/>
  <c r="M379" i="5"/>
  <c r="AN378" i="5"/>
  <c r="AG378" i="5"/>
  <c r="X378" i="5"/>
  <c r="M378" i="5"/>
  <c r="AN377" i="5"/>
  <c r="AG377" i="5"/>
  <c r="X377" i="5"/>
  <c r="M377" i="5"/>
  <c r="AN376" i="5"/>
  <c r="AG376" i="5"/>
  <c r="X376" i="5"/>
  <c r="M376" i="5"/>
  <c r="AN375" i="5"/>
  <c r="AG375" i="5"/>
  <c r="X375" i="5"/>
  <c r="M375" i="5"/>
  <c r="AN374" i="5"/>
  <c r="AG374" i="5"/>
  <c r="X374" i="5"/>
  <c r="M374" i="5"/>
  <c r="AN373" i="5"/>
  <c r="AG373" i="5"/>
  <c r="X373" i="5"/>
  <c r="M373" i="5"/>
  <c r="AN372" i="5"/>
  <c r="AG372" i="5"/>
  <c r="X372" i="5"/>
  <c r="M372" i="5"/>
  <c r="AN371" i="5"/>
  <c r="AG371" i="5"/>
  <c r="X371" i="5"/>
  <c r="M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N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8" i="5"/>
  <c r="AG318" i="5"/>
  <c r="X318" i="5"/>
  <c r="AN317" i="5"/>
  <c r="AG317" i="5"/>
  <c r="X317" i="5"/>
  <c r="AN315" i="5"/>
  <c r="AG315" i="5"/>
  <c r="X315" i="5"/>
  <c r="M315" i="5"/>
  <c r="AN314" i="5"/>
  <c r="AM314" i="5"/>
  <c r="AL314" i="5"/>
  <c r="AG314" i="5"/>
  <c r="X314" i="5"/>
  <c r="M314" i="5"/>
  <c r="AN313" i="5"/>
  <c r="AG313" i="5"/>
  <c r="X313" i="5"/>
  <c r="M313" i="5"/>
  <c r="AN312" i="5"/>
  <c r="AG312" i="5"/>
  <c r="X312" i="5"/>
  <c r="M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AN295" i="5"/>
  <c r="AG295" i="5"/>
  <c r="X295" i="5"/>
  <c r="AN294" i="5"/>
  <c r="AG294" i="5"/>
  <c r="X294" i="5"/>
  <c r="M294" i="5"/>
  <c r="AN293" i="5"/>
  <c r="AG293" i="5"/>
  <c r="X293" i="5"/>
  <c r="M293" i="5"/>
  <c r="AN292" i="5"/>
  <c r="AG292" i="5"/>
  <c r="X292" i="5"/>
  <c r="M292" i="5"/>
  <c r="AN291" i="5"/>
  <c r="AG291" i="5"/>
  <c r="X291" i="5"/>
  <c r="AN290" i="5"/>
  <c r="AG290" i="5"/>
  <c r="X290" i="5"/>
  <c r="M290" i="5"/>
  <c r="AN289" i="5"/>
  <c r="AG289" i="5"/>
  <c r="X289" i="5"/>
  <c r="AN288" i="5"/>
  <c r="AG288" i="5"/>
  <c r="X288" i="5"/>
  <c r="AN287" i="5"/>
  <c r="AG287" i="5"/>
  <c r="X287" i="5"/>
  <c r="AN286" i="5"/>
  <c r="AG286" i="5"/>
  <c r="X286" i="5"/>
  <c r="AN285" i="5"/>
  <c r="AG285" i="5"/>
  <c r="AB285" i="5"/>
  <c r="AA285" i="5"/>
  <c r="X285" i="5"/>
  <c r="AN284" i="5"/>
  <c r="AG284" i="5"/>
  <c r="X284" i="5"/>
  <c r="AN283" i="5"/>
  <c r="AG283" i="5"/>
  <c r="AB283" i="5"/>
  <c r="AA283" i="5"/>
  <c r="X283" i="5"/>
  <c r="AN282" i="5"/>
  <c r="AG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AN237" i="5"/>
  <c r="AG237" i="5"/>
  <c r="X237" i="5"/>
  <c r="AN236" i="5"/>
  <c r="AG236" i="5"/>
  <c r="X236" i="5"/>
  <c r="M236" i="5"/>
  <c r="AN235" i="5"/>
  <c r="AG235" i="5"/>
  <c r="X235" i="5"/>
  <c r="AN234" i="5"/>
  <c r="AG234" i="5"/>
  <c r="X234" i="5"/>
  <c r="AN233" i="5"/>
  <c r="AG233" i="5"/>
  <c r="X233" i="5"/>
  <c r="AN232" i="5"/>
  <c r="AG232" i="5"/>
  <c r="X232" i="5"/>
  <c r="M232" i="5"/>
  <c r="AN231" i="5"/>
  <c r="AG231" i="5"/>
  <c r="X231" i="5"/>
  <c r="AN230" i="5"/>
  <c r="AG230" i="5"/>
  <c r="X230" i="5"/>
  <c r="AN228" i="5"/>
  <c r="AG228" i="5"/>
  <c r="X228" i="5"/>
  <c r="M228" i="5"/>
  <c r="AN227" i="5"/>
  <c r="AG227" i="5"/>
  <c r="X227" i="5"/>
  <c r="AN226" i="5"/>
  <c r="AG226" i="5"/>
  <c r="X226" i="5"/>
  <c r="M226" i="5"/>
  <c r="AN225" i="5"/>
  <c r="AG225" i="5"/>
  <c r="X225" i="5"/>
  <c r="AN224" i="5"/>
  <c r="AG224" i="5"/>
  <c r="X224" i="5"/>
  <c r="M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6" i="5"/>
  <c r="AG216" i="5"/>
  <c r="X216" i="5"/>
  <c r="AN215" i="5"/>
  <c r="AG215" i="5"/>
  <c r="X215" i="5"/>
  <c r="AN213" i="5"/>
  <c r="AG213" i="5"/>
  <c r="X213" i="5"/>
  <c r="AN212" i="5"/>
  <c r="AG212" i="5"/>
  <c r="X212" i="5"/>
  <c r="AN211" i="5"/>
  <c r="AG211" i="5"/>
  <c r="X211" i="5"/>
  <c r="M211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N197" i="5"/>
  <c r="AG197" i="5"/>
  <c r="X197" i="5"/>
  <c r="AN196" i="5"/>
  <c r="AG196" i="5"/>
  <c r="X196" i="5"/>
  <c r="M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AN157" i="5"/>
  <c r="AG157" i="5"/>
  <c r="X157" i="5"/>
  <c r="AN156" i="5"/>
  <c r="AG156" i="5"/>
  <c r="X156" i="5"/>
  <c r="M156" i="5"/>
  <c r="AN155" i="5"/>
  <c r="AG155" i="5"/>
  <c r="X155" i="5"/>
  <c r="M155" i="5"/>
  <c r="AN154" i="5"/>
  <c r="AG154" i="5"/>
  <c r="X154" i="5"/>
  <c r="M154" i="5"/>
  <c r="AN153" i="5"/>
  <c r="AG153" i="5"/>
  <c r="AB153" i="5"/>
  <c r="AA153" i="5"/>
  <c r="X153" i="5"/>
  <c r="M153" i="5"/>
  <c r="AN152" i="5"/>
  <c r="AG152" i="5"/>
  <c r="AB152" i="5"/>
  <c r="AA152" i="5"/>
  <c r="X152" i="5"/>
  <c r="M152" i="5"/>
  <c r="AN151" i="5"/>
  <c r="AG151" i="5"/>
  <c r="AB151" i="5"/>
  <c r="AA151" i="5"/>
  <c r="X151" i="5"/>
  <c r="AN150" i="5"/>
  <c r="AG150" i="5"/>
  <c r="AB150" i="5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AN141" i="5"/>
  <c r="AG141" i="5"/>
  <c r="AB141" i="5"/>
  <c r="AA141" i="5"/>
  <c r="X141" i="5"/>
  <c r="M141" i="5"/>
  <c r="AN140" i="5"/>
  <c r="AG140" i="5"/>
  <c r="AB140" i="5"/>
  <c r="AA140" i="5"/>
  <c r="X140" i="5"/>
  <c r="AN139" i="5"/>
  <c r="AG139" i="5"/>
  <c r="AB139" i="5"/>
  <c r="AA139" i="5"/>
  <c r="X139" i="5"/>
  <c r="AN138" i="5"/>
  <c r="AG138" i="5"/>
  <c r="AB138" i="5"/>
  <c r="AA138" i="5"/>
  <c r="X138" i="5"/>
  <c r="M138" i="5"/>
  <c r="AN137" i="5"/>
  <c r="AG137" i="5"/>
  <c r="AB137" i="5"/>
  <c r="AA137" i="5"/>
  <c r="X137" i="5"/>
  <c r="AN136" i="5"/>
  <c r="AG136" i="5"/>
  <c r="AB136" i="5"/>
  <c r="AA136" i="5"/>
  <c r="X136" i="5"/>
  <c r="M136" i="5"/>
  <c r="AN135" i="5"/>
  <c r="AG135" i="5"/>
  <c r="AB135" i="5"/>
  <c r="AA135" i="5"/>
  <c r="X135" i="5"/>
  <c r="AN134" i="5"/>
  <c r="AG134" i="5"/>
  <c r="AB134" i="5"/>
  <c r="AA134" i="5"/>
  <c r="X134" i="5"/>
  <c r="AN133" i="5"/>
  <c r="AG133" i="5"/>
  <c r="AB133" i="5"/>
  <c r="AA133" i="5"/>
  <c r="X133" i="5"/>
  <c r="M133" i="5"/>
  <c r="AN132" i="5"/>
  <c r="AG132" i="5"/>
  <c r="AB132" i="5"/>
  <c r="AA132" i="5"/>
  <c r="X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AN128" i="5"/>
  <c r="AG128" i="5"/>
  <c r="AB128" i="5"/>
  <c r="AA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G116" i="5"/>
  <c r="X116" i="5"/>
  <c r="AN115" i="5"/>
  <c r="AK115" i="5"/>
  <c r="AG115" i="5"/>
  <c r="X115" i="5"/>
  <c r="AN114" i="5"/>
  <c r="AG114" i="5"/>
  <c r="X114" i="5"/>
  <c r="AN113" i="5"/>
  <c r="AG113" i="5"/>
  <c r="X113" i="5"/>
  <c r="AN112" i="5"/>
  <c r="AK112" i="5"/>
  <c r="AG112" i="5"/>
  <c r="X112" i="5"/>
  <c r="AN111" i="5"/>
  <c r="AG111" i="5"/>
  <c r="X111" i="5"/>
  <c r="AN110" i="5"/>
  <c r="AG110" i="5"/>
  <c r="AB110" i="5"/>
  <c r="AA110" i="5"/>
  <c r="X110" i="5"/>
  <c r="M110" i="5"/>
  <c r="AN109" i="5"/>
  <c r="AG109" i="5"/>
  <c r="AB109" i="5"/>
  <c r="AA109" i="5"/>
  <c r="X109" i="5"/>
  <c r="M109" i="5"/>
  <c r="AN108" i="5"/>
  <c r="AG108" i="5"/>
  <c r="AB108" i="5"/>
  <c r="AA108" i="5"/>
  <c r="X108" i="5"/>
  <c r="M108" i="5"/>
  <c r="AN107" i="5"/>
  <c r="AG107" i="5"/>
  <c r="X107" i="5"/>
  <c r="M107" i="5"/>
  <c r="AN106" i="5"/>
  <c r="AG106" i="5"/>
  <c r="X106" i="5"/>
  <c r="M106" i="5"/>
  <c r="AN105" i="5"/>
  <c r="AG105" i="5"/>
  <c r="X105" i="5"/>
  <c r="M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AN98" i="5"/>
  <c r="AG98" i="5"/>
  <c r="X98" i="5"/>
  <c r="M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AN81" i="5"/>
  <c r="AG81" i="5"/>
  <c r="X81" i="5"/>
  <c r="M81" i="5"/>
  <c r="AN80" i="5"/>
  <c r="AG80" i="5"/>
  <c r="X80" i="5"/>
  <c r="AN79" i="5"/>
  <c r="AG79" i="5"/>
  <c r="X79" i="5"/>
  <c r="M79" i="5"/>
  <c r="AN78" i="5"/>
  <c r="AG78" i="5"/>
  <c r="X78" i="5"/>
  <c r="M78" i="5"/>
  <c r="AN77" i="5"/>
  <c r="AG77" i="5"/>
  <c r="X77" i="5"/>
  <c r="AN76" i="5"/>
  <c r="AG76" i="5"/>
  <c r="X76" i="5"/>
  <c r="AN75" i="5"/>
  <c r="AG75" i="5"/>
  <c r="X75" i="5"/>
  <c r="AN74" i="5"/>
  <c r="AG74" i="5"/>
  <c r="X74" i="5"/>
  <c r="AN73" i="5"/>
  <c r="AG73" i="5"/>
  <c r="AB73" i="5"/>
  <c r="AA73" i="5"/>
  <c r="X73" i="5"/>
  <c r="M73" i="5"/>
  <c r="AN72" i="5"/>
  <c r="AG72" i="5"/>
  <c r="AB72" i="5"/>
  <c r="AA72" i="5"/>
  <c r="X72" i="5"/>
  <c r="M72" i="5"/>
  <c r="AN71" i="5"/>
  <c r="AG71" i="5"/>
  <c r="X71" i="5"/>
  <c r="AN70" i="5"/>
  <c r="AG70" i="5"/>
  <c r="X70" i="5"/>
  <c r="M70" i="5"/>
  <c r="AN69" i="5"/>
  <c r="AG69" i="5"/>
  <c r="X69" i="5"/>
  <c r="M69" i="5"/>
  <c r="AN68" i="5"/>
  <c r="AG68" i="5"/>
  <c r="X68" i="5"/>
  <c r="M68" i="5"/>
  <c r="AN67" i="5"/>
  <c r="AG67" i="5"/>
  <c r="X67" i="5"/>
  <c r="AN66" i="5"/>
  <c r="AG66" i="5"/>
  <c r="X66" i="5"/>
  <c r="AN65" i="5"/>
  <c r="AG65" i="5"/>
  <c r="X65" i="5"/>
  <c r="M65" i="5"/>
  <c r="AN64" i="5"/>
  <c r="AG64" i="5"/>
  <c r="X64" i="5"/>
  <c r="AN63" i="5"/>
  <c r="AG63" i="5"/>
  <c r="X63" i="5"/>
  <c r="AN62" i="5"/>
  <c r="AG62" i="5"/>
  <c r="X62" i="5"/>
  <c r="AN61" i="5"/>
  <c r="AG61" i="5"/>
  <c r="AB61" i="5"/>
  <c r="AA61" i="5"/>
  <c r="X61" i="5"/>
  <c r="M61" i="5"/>
  <c r="AN60" i="5"/>
  <c r="AG60" i="5"/>
  <c r="AB60" i="5"/>
  <c r="AA60" i="5"/>
  <c r="X60" i="5"/>
  <c r="M60" i="5"/>
  <c r="AN59" i="5"/>
  <c r="AG59" i="5"/>
  <c r="X59" i="5"/>
  <c r="AN58" i="5"/>
  <c r="AG58" i="5"/>
  <c r="X58" i="5"/>
  <c r="M58" i="5"/>
  <c r="AN57" i="5"/>
  <c r="AG57" i="5"/>
  <c r="X57" i="5"/>
  <c r="M57" i="5"/>
  <c r="AN56" i="5"/>
  <c r="AG56" i="5"/>
  <c r="X56" i="5"/>
  <c r="M56" i="5"/>
  <c r="AN55" i="5"/>
  <c r="AG55" i="5"/>
  <c r="X55" i="5"/>
  <c r="AN54" i="5"/>
  <c r="AG54" i="5"/>
  <c r="X54" i="5"/>
  <c r="M54" i="5"/>
  <c r="AN53" i="5"/>
  <c r="AG53" i="5"/>
  <c r="X53" i="5"/>
  <c r="AN52" i="5"/>
  <c r="AG52" i="5"/>
  <c r="X52" i="5"/>
  <c r="M52" i="5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N45" i="5"/>
  <c r="AG45" i="5"/>
  <c r="X45" i="5"/>
  <c r="M45" i="5"/>
  <c r="AN44" i="5"/>
  <c r="AG44" i="5"/>
  <c r="X44" i="5"/>
  <c r="M44" i="5"/>
  <c r="AN43" i="5"/>
  <c r="AG43" i="5"/>
  <c r="X43" i="5"/>
  <c r="M43" i="5"/>
  <c r="AN42" i="5"/>
  <c r="AG42" i="5"/>
  <c r="AB42" i="5"/>
  <c r="AA42" i="5"/>
  <c r="X42" i="5"/>
  <c r="M42" i="5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N31" i="5"/>
  <c r="AG31" i="5"/>
  <c r="X31" i="5"/>
  <c r="AN30" i="5"/>
  <c r="AG30" i="5"/>
  <c r="AB30" i="5"/>
  <c r="AA30" i="5"/>
  <c r="X30" i="5"/>
  <c r="M30" i="5"/>
  <c r="AN29" i="5"/>
  <c r="AG29" i="5"/>
  <c r="AB29" i="5"/>
  <c r="AA29" i="5"/>
  <c r="X29" i="5"/>
  <c r="M29" i="5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N24" i="5"/>
  <c r="AG24" i="5"/>
  <c r="X24" i="5"/>
  <c r="M24" i="5"/>
  <c r="AN23" i="5"/>
  <c r="AG23" i="5"/>
  <c r="X23" i="5"/>
  <c r="AN22" i="5"/>
  <c r="AG22" i="5"/>
  <c r="AB22" i="5"/>
  <c r="AA22" i="5"/>
  <c r="X22" i="5"/>
  <c r="M22" i="5"/>
  <c r="AN21" i="5"/>
  <c r="AG21" i="5"/>
  <c r="AB21" i="5"/>
  <c r="AA21" i="5"/>
  <c r="X21" i="5"/>
  <c r="M21" i="5"/>
  <c r="AN20" i="5"/>
  <c r="AG20" i="5"/>
  <c r="X20" i="5"/>
  <c r="M20" i="5"/>
  <c r="AN19" i="5"/>
  <c r="AG19" i="5"/>
  <c r="AB19" i="5"/>
  <c r="AA19" i="5"/>
  <c r="X19" i="5"/>
  <c r="M19" i="5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N12" i="5"/>
  <c r="AG12" i="5"/>
  <c r="X12" i="5"/>
  <c r="M12" i="5"/>
  <c r="AN11" i="5"/>
  <c r="AG11" i="5"/>
  <c r="X11" i="5"/>
  <c r="M11" i="5"/>
  <c r="AN10" i="5"/>
  <c r="AG10" i="5"/>
  <c r="X10" i="5"/>
  <c r="M10" i="5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N5" i="5"/>
  <c r="AG5" i="5"/>
  <c r="X5" i="5"/>
  <c r="M5" i="5"/>
  <c r="AN4" i="5"/>
  <c r="AG4" i="5"/>
  <c r="X4" i="5"/>
  <c r="M4" i="5"/>
  <c r="AN3" i="5"/>
  <c r="AG3" i="5"/>
  <c r="X3" i="5"/>
  <c r="M3" i="5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G3" i="33"/>
  <c r="B3" i="33"/>
  <c r="C3" i="33"/>
  <c r="E3" i="33"/>
  <c r="L5" i="35" l="1"/>
  <c r="L66" i="35" s="1"/>
  <c r="K66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21" i="5"/>
  <c r="AG529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4" i="5"/>
  <c r="G28" i="3"/>
  <c r="G56" i="3"/>
  <c r="AG523" i="5"/>
  <c r="G7" i="3"/>
  <c r="G32" i="3"/>
  <c r="I31" i="3"/>
  <c r="AG528" i="5"/>
  <c r="N17" i="6"/>
  <c r="J45" i="3"/>
  <c r="J50" i="3"/>
  <c r="I54" i="3"/>
  <c r="J29" i="3"/>
  <c r="I33" i="3"/>
  <c r="I35" i="3"/>
  <c r="G59" i="3"/>
  <c r="J56" i="3"/>
  <c r="G67" i="3"/>
  <c r="H67" i="3" s="1"/>
  <c r="AG527" i="5"/>
  <c r="AG52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73" i="27" l="1"/>
  <c r="L67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R67" i="35" l="1"/>
  <c r="U66" i="35" l="1"/>
  <c r="S67" i="35"/>
</calcChain>
</file>

<file path=xl/sharedStrings.xml><?xml version="1.0" encoding="utf-8"?>
<sst xmlns="http://schemas.openxmlformats.org/spreadsheetml/2006/main" count="13850" uniqueCount="3091">
  <si>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</si>
  <si>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</si>
  <si>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</si>
  <si>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</si>
  <si>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</si>
  <si>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</si>
  <si>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</si>
  <si>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</si>
  <si>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</si>
  <si>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</si>
  <si>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</si>
  <si>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</si>
  <si>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</si>
  <si>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</si>
  <si>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</si>
  <si>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</si>
  <si>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</si>
  <si>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</si>
  <si>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</si>
  <si>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</si>
  <si>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</si>
  <si>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</si>
  <si>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</si>
  <si>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</si>
  <si>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</si>
  <si>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</si>
  <si>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</si>
  <si>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</si>
  <si>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</si>
  <si>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</si>
  <si>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</si>
  <si>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</si>
  <si>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</si>
  <si>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</si>
  <si>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</si>
  <si>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</si>
  <si>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</si>
  <si>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</si>
  <si>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</si>
  <si>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</si>
  <si>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</si>
  <si>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</si>
  <si>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</si>
  <si>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</si>
  <si>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</si>
  <si>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</si>
  <si>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</si>
  <si>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</si>
  <si>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</si>
  <si>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</si>
  <si>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</si>
  <si>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</si>
  <si>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</si>
  <si>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</si>
  <si>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</si>
  <si>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</si>
  <si>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</si>
  <si>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</si>
  <si>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</si>
  <si>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</si>
  <si>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</si>
  <si>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</si>
  <si>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</si>
  <si>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</si>
  <si>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</si>
  <si>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</si>
  <si>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</si>
  <si>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</si>
  <si>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</si>
  <si>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</si>
  <si>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</si>
  <si>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</si>
  <si>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</si>
  <si>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</si>
  <si>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</si>
  <si>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</si>
  <si>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</si>
  <si>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</si>
  <si>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</si>
  <si>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</si>
  <si>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</si>
  <si>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</si>
  <si>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</si>
  <si>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</si>
  <si>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</si>
  <si>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</si>
  <si>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</si>
  <si>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</si>
  <si>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</si>
  <si>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</si>
  <si>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</si>
  <si>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</si>
  <si>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</si>
  <si>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</si>
  <si>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</si>
  <si>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</si>
  <si>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</si>
  <si>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</si>
  <si>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</si>
  <si>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</si>
  <si>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</si>
  <si>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</si>
  <si>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</si>
  <si>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</si>
  <si>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</si>
  <si>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</si>
  <si>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</si>
  <si>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</si>
  <si>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</si>
  <si>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</si>
  <si>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</si>
  <si>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</si>
  <si>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</si>
  <si>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</si>
  <si>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</si>
  <si>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</si>
  <si>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</si>
  <si>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</si>
  <si>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</si>
  <si>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</si>
  <si>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</si>
  <si>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</si>
  <si>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</si>
  <si>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</si>
  <si>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</si>
  <si>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</si>
  <si>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</si>
  <si>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</si>
  <si>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</si>
  <si>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</si>
  <si>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</si>
  <si>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</si>
  <si>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</si>
  <si>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</si>
  <si>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</si>
  <si>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</si>
  <si>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</si>
  <si>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</si>
  <si>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</si>
  <si>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</si>
  <si>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</si>
  <si>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</si>
  <si>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</si>
  <si>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</si>
  <si>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</si>
  <si>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</si>
  <si>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</si>
  <si>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</si>
  <si>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</si>
  <si>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</si>
  <si>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</si>
  <si>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</si>
  <si>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</si>
  <si>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</si>
  <si>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</si>
  <si>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</si>
  <si>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</si>
  <si>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</si>
  <si>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</si>
  <si>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</si>
  <si>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</si>
  <si>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</si>
  <si>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</si>
  <si>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</si>
  <si>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</si>
  <si>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</si>
  <si>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</si>
  <si>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</si>
  <si>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</si>
  <si>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</si>
  <si>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</si>
  <si>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</si>
  <si>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</si>
  <si>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</si>
  <si>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</si>
  <si>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</si>
  <si>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</si>
  <si>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</si>
  <si>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</si>
  <si>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</si>
  <si>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</si>
  <si>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</si>
  <si>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</si>
  <si>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</si>
  <si>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</si>
  <si>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</si>
  <si>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</si>
  <si>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</si>
  <si>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</si>
  <si>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</si>
  <si>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</si>
  <si>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</si>
  <si>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</si>
  <si>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</si>
  <si>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</si>
  <si>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</si>
  <si>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</si>
  <si>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</si>
  <si>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</si>
  <si>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</si>
  <si>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</si>
  <si>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</si>
  <si>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</si>
  <si>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</si>
  <si>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</si>
  <si>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</si>
  <si>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</si>
  <si>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</si>
  <si>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</si>
  <si>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</si>
  <si>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</si>
  <si>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</si>
  <si>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</si>
  <si>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</si>
  <si>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</si>
  <si>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</si>
  <si>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</si>
  <si>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</si>
  <si>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</si>
  <si>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</si>
  <si>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</si>
  <si>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</si>
  <si>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</si>
  <si>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</si>
  <si>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</si>
  <si>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</si>
  <si>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</si>
  <si>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</si>
  <si>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</si>
  <si>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</si>
  <si>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</si>
  <si>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</si>
  <si>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</si>
  <si>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</si>
  <si>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</si>
  <si>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</si>
  <si>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</si>
  <si>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</si>
  <si>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</si>
  <si>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</si>
  <si>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</si>
  <si>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</si>
  <si>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</si>
  <si>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</si>
  <si>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</si>
  <si>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</si>
  <si>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</si>
  <si>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</si>
  <si>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</si>
  <si>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</si>
  <si>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</si>
  <si>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</si>
  <si>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</si>
  <si>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</si>
  <si>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</si>
  <si>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</si>
  <si>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</si>
  <si>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</si>
  <si>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</si>
  <si>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</si>
  <si>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</si>
  <si>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</si>
  <si>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</si>
  <si>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</si>
  <si>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</si>
  <si>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</si>
  <si>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</si>
  <si>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</si>
  <si>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</si>
  <si>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</si>
  <si>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</si>
  <si>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</si>
  <si>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</si>
  <si>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</si>
  <si>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</si>
  <si>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</si>
  <si>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</si>
  <si>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</si>
  <si>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</si>
  <si>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</si>
  <si>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</si>
  <si>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</si>
  <si>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</si>
  <si>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</si>
  <si>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</si>
  <si>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</si>
  <si>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</si>
  <si>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</si>
  <si>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</si>
  <si>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</si>
  <si>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</si>
  <si>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</si>
  <si>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</si>
  <si>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</si>
  <si>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</si>
  <si>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</si>
  <si>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</si>
  <si>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</si>
  <si>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</si>
  <si>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</si>
  <si>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</si>
  <si>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</si>
  <si>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</si>
  <si>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</si>
  <si>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</si>
  <si>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</si>
  <si>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</si>
  <si>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</si>
  <si>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</si>
  <si>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</si>
  <si>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</si>
  <si>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</si>
  <si>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</si>
  <si>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</si>
  <si>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</si>
  <si>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</si>
  <si>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</si>
  <si>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</si>
  <si>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</si>
  <si>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</si>
  <si>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</si>
  <si>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</si>
  <si>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</si>
  <si>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</si>
  <si>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</si>
  <si>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</si>
  <si>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</si>
  <si>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</si>
  <si>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</si>
  <si>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</si>
  <si>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</si>
  <si>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</si>
  <si>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</si>
  <si>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</si>
  <si>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</si>
  <si>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</si>
  <si>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</si>
  <si>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</si>
  <si>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</si>
  <si>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</si>
  <si>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</si>
  <si>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</si>
  <si>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</si>
  <si>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</si>
  <si>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</si>
  <si>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</si>
  <si>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</si>
  <si>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</si>
  <si>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</si>
  <si>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</si>
  <si>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</si>
  <si>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</si>
  <si>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</si>
  <si>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</si>
  <si>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</si>
  <si>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</si>
  <si>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</si>
  <si>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</si>
  <si>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</si>
  <si>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</si>
  <si>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</si>
  <si>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</si>
  <si>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</si>
  <si>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</si>
  <si>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</si>
  <si>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</si>
  <si>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</si>
  <si>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</si>
  <si>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</si>
  <si>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</si>
  <si>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</si>
  <si>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</si>
  <si>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</si>
  <si>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</si>
  <si>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</si>
  <si>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</si>
  <si>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</si>
  <si>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</si>
  <si>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</si>
  <si>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</si>
  <si>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</si>
  <si>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</si>
  <si>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</si>
  <si>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</si>
  <si>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</si>
  <si>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</si>
  <si>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</si>
  <si>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</si>
  <si>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</si>
  <si>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</si>
  <si>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</si>
  <si>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</si>
  <si>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</si>
  <si>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</si>
  <si>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</si>
  <si>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</si>
  <si>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</si>
  <si>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</si>
  <si>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</si>
  <si>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</si>
  <si>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</si>
  <si>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</si>
  <si>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</si>
  <si>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</si>
  <si>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</si>
  <si>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</si>
  <si>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</si>
  <si>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</si>
  <si>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</si>
  <si>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</si>
  <si>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</si>
  <si>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</si>
  <si>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</si>
  <si>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</si>
  <si>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</si>
  <si>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</si>
  <si>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</si>
  <si>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</si>
  <si>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</si>
  <si>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</si>
  <si>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</si>
  <si>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</si>
  <si>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</si>
  <si>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</si>
  <si>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</si>
  <si>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</si>
  <si>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</si>
  <si>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</si>
  <si>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</si>
  <si>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</si>
  <si>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</si>
  <si>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</si>
  <si>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</si>
  <si>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</si>
  <si>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</si>
  <si>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</si>
  <si>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</si>
  <si>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</si>
  <si>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</si>
  <si>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</si>
  <si>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</si>
  <si>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</si>
  <si>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</si>
  <si>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</si>
  <si>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</si>
  <si>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</si>
  <si>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</si>
  <si>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</si>
  <si>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</si>
  <si>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</si>
  <si>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</si>
  <si>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</si>
  <si>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</si>
  <si>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</si>
  <si>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</si>
  <si>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</si>
  <si>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</si>
  <si>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</si>
  <si>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</si>
  <si>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</si>
  <si>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</si>
  <si>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</si>
  <si>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</si>
  <si>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</si>
  <si>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</si>
  <si>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</si>
  <si>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</si>
  <si>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</si>
  <si>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</si>
  <si>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</si>
  <si>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</si>
  <si>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</si>
  <si>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</si>
  <si>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</si>
  <si>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</si>
  <si>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</si>
  <si>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</si>
  <si>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</si>
  <si>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</si>
  <si>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</si>
  <si>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</si>
  <si>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</si>
  <si>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</si>
  <si>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</si>
  <si>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</si>
  <si>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</si>
  <si>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</si>
  <si>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</si>
  <si>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</si>
  <si>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</si>
  <si>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</si>
  <si>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</si>
  <si>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</si>
  <si>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</si>
  <si>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</si>
  <si>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</si>
  <si>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</si>
  <si>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</si>
  <si>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</si>
  <si>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</si>
  <si>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</si>
  <si>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</si>
  <si>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</si>
  <si>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</si>
  <si>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</si>
  <si>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</si>
  <si>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</si>
  <si>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</si>
  <si>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</si>
  <si>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</si>
  <si>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</si>
  <si>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</si>
  <si>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</si>
  <si>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</si>
  <si>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</si>
  <si>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</si>
  <si>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</si>
  <si>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</si>
  <si>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</si>
  <si>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</si>
  <si>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</si>
  <si>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</si>
  <si>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</si>
  <si>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</si>
  <si>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</si>
  <si>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</si>
  <si>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</si>
  <si>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</si>
  <si>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</si>
  <si>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</si>
  <si>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</si>
  <si>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</si>
  <si>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</si>
  <si>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</si>
  <si>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</si>
  <si>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</si>
  <si>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</si>
  <si>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</si>
  <si>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</si>
  <si>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</si>
  <si>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</si>
  <si>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</si>
  <si>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</si>
  <si>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</si>
  <si>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</si>
  <si>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</si>
  <si>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</si>
  <si>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</si>
  <si>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</si>
  <si>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</si>
  <si>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</si>
  <si>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</si>
  <si>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</si>
  <si>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</si>
  <si>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</si>
  <si>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</si>
  <si>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</si>
  <si>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</si>
  <si>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</si>
  <si>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</si>
  <si>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</si>
  <si>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</si>
  <si>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</si>
  <si>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</si>
  <si>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</si>
  <si>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</si>
  <si>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</si>
  <si>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</si>
  <si>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</si>
  <si>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</si>
  <si>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</si>
  <si>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</si>
  <si>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</si>
  <si>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</si>
  <si>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</si>
  <si>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</si>
  <si>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</si>
  <si>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</si>
  <si>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</si>
  <si>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</si>
  <si>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</si>
  <si>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</si>
  <si>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</si>
  <si>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</si>
  <si>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</si>
  <si>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</si>
  <si>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</si>
  <si>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</si>
  <si>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</si>
  <si>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</si>
  <si>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</si>
  <si>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</si>
  <si>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</si>
  <si>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</si>
  <si>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</si>
  <si>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</si>
  <si>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</si>
  <si>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</si>
  <si>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</si>
  <si>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</si>
  <si>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</si>
  <si>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</si>
  <si>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</si>
  <si>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</si>
  <si>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</si>
  <si>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</si>
  <si>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</si>
  <si>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</si>
  <si>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</si>
  <si>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</si>
  <si>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</si>
  <si>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</si>
  <si>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</si>
  <si>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</si>
  <si>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</si>
  <si>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</si>
  <si>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</si>
  <si>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</si>
  <si>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</si>
  <si>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</si>
  <si>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</si>
  <si>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</si>
  <si>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</si>
  <si>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</si>
  <si>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</si>
  <si>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</si>
  <si>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</si>
  <si>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</si>
  <si>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</si>
  <si>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</si>
  <si>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</si>
  <si>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</si>
  <si>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</si>
  <si>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</si>
  <si>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</si>
  <si>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</si>
  <si>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</si>
  <si>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</si>
  <si>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</si>
  <si>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</si>
  <si>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</si>
  <si>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</si>
  <si>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</si>
  <si>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</si>
  <si>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</si>
  <si>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</si>
  <si>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</si>
  <si>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</si>
  <si>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</si>
  <si>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</si>
  <si>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</si>
  <si>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</si>
  <si>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</si>
  <si>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</si>
  <si>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</si>
  <si>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</si>
  <si>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</si>
  <si>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</si>
  <si>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</si>
  <si>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</si>
  <si>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</si>
  <si>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</si>
  <si>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</si>
  <si>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</si>
  <si>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</si>
  <si>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</si>
  <si>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</si>
  <si>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</si>
  <si>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</si>
  <si>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</si>
  <si>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</si>
  <si>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</si>
  <si>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</si>
  <si>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</si>
  <si>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</si>
  <si>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</si>
  <si>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</si>
  <si>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</si>
  <si>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</si>
  <si>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</si>
  <si>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</si>
  <si>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</si>
  <si>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</si>
  <si>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</si>
  <si>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</si>
  <si>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</si>
  <si>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</si>
  <si>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</si>
  <si>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</si>
  <si>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</si>
  <si>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</si>
  <si>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</si>
  <si>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</si>
  <si>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</si>
  <si>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</si>
  <si>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</si>
  <si>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</si>
  <si>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</si>
  <si>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</si>
  <si>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</si>
  <si>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</si>
  <si>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</si>
  <si>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</si>
  <si>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</si>
  <si>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</si>
  <si>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</si>
  <si>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</si>
  <si>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</si>
  <si>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</si>
  <si>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</si>
  <si>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</si>
  <si>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</si>
  <si>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</si>
  <si>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</si>
  <si>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</si>
  <si>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</si>
  <si>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</si>
  <si>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</si>
  <si>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</si>
  <si>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</si>
  <si>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</si>
  <si>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</si>
  <si>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</si>
  <si>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</si>
  <si>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</si>
  <si>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</si>
  <si>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</si>
  <si>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</si>
  <si>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</si>
  <si>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</si>
  <si>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</si>
  <si>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</si>
  <si>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</si>
  <si>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</si>
  <si>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</si>
  <si>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</si>
  <si>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</si>
  <si>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</si>
  <si>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</si>
  <si>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</si>
  <si>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</si>
  <si>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</si>
  <si>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</si>
  <si>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</si>
  <si>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</si>
  <si>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</si>
  <si>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</si>
  <si>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</si>
  <si>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</si>
  <si>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</si>
  <si>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</si>
  <si>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</si>
  <si>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</si>
  <si>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</si>
  <si>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</si>
  <si>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</si>
  <si>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</si>
  <si>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</si>
  <si>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</si>
  <si>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</si>
  <si>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</si>
  <si>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</si>
  <si>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</si>
  <si>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</si>
  <si>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</si>
  <si>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</si>
  <si>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</si>
  <si>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</si>
  <si>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</si>
  <si>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</si>
  <si>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</si>
  <si>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</si>
  <si>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</si>
  <si>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</si>
  <si>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</si>
  <si>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</si>
  <si>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</si>
  <si>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</si>
  <si>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</si>
  <si>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</si>
  <si>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</si>
  <si>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</si>
  <si>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</si>
  <si>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</si>
  <si>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</si>
  <si>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</si>
  <si>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</si>
  <si>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</si>
  <si>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</si>
  <si>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</si>
  <si>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</si>
  <si>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</si>
  <si>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</si>
  <si>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</si>
  <si>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</si>
  <si>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</si>
  <si>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</si>
  <si>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</si>
  <si>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</si>
  <si>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</si>
  <si>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</si>
  <si>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</si>
  <si>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</si>
  <si>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</si>
  <si>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</si>
  <si>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</si>
  <si>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</si>
  <si>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</si>
  <si>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</si>
  <si>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</si>
  <si>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</si>
  <si>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</si>
  <si>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</si>
  <si>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</si>
  <si>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</si>
  <si>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</si>
  <si>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</si>
  <si>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</si>
  <si>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</si>
  <si>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</si>
  <si>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</si>
  <si>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</si>
  <si>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</si>
  <si>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</si>
  <si>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</si>
  <si>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</si>
  <si>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</si>
  <si>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</si>
  <si>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</si>
  <si>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</si>
  <si>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</si>
  <si>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</si>
  <si>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</si>
  <si>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</si>
  <si>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</si>
  <si>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</si>
  <si>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</si>
  <si>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</si>
  <si>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</si>
  <si>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</si>
  <si>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</si>
  <si>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</si>
  <si>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</si>
  <si>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</si>
  <si>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</si>
  <si>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</si>
  <si>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</si>
  <si>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</si>
  <si>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</si>
  <si>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</si>
  <si>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</si>
  <si>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</si>
  <si>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</si>
  <si>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</si>
  <si>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</si>
  <si>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</si>
  <si>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</si>
  <si>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</si>
  <si>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</si>
  <si>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</si>
  <si>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</si>
  <si>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</si>
  <si>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</si>
  <si>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</si>
  <si>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</si>
  <si>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</si>
  <si>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</si>
  <si>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</si>
  <si>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</si>
  <si>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</si>
  <si>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</si>
  <si>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</si>
  <si>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</si>
  <si>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</si>
  <si>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</si>
  <si>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</si>
  <si>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</si>
  <si>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</si>
  <si>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</si>
  <si>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</si>
  <si>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</si>
  <si>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</si>
  <si>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</si>
  <si>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</si>
  <si>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</si>
  <si>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</si>
  <si>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</si>
  <si>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</si>
  <si>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</si>
  <si>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</si>
  <si>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</si>
  <si>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</si>
  <si>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</si>
  <si>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</si>
  <si>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</si>
  <si>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</si>
  <si>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</si>
  <si>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</si>
  <si>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</si>
  <si>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</si>
  <si>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</si>
  <si>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</si>
  <si>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</si>
  <si>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</si>
  <si>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</si>
  <si>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</si>
  <si>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</si>
  <si>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</si>
  <si>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</si>
  <si>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</si>
  <si>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</si>
  <si>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</si>
  <si>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</si>
  <si>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</si>
  <si>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</si>
  <si>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</si>
  <si>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</si>
  <si>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</si>
  <si>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</si>
  <si>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</si>
  <si>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</si>
  <si>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</si>
  <si>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</si>
  <si>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</si>
  <si>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</si>
  <si>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</si>
  <si>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</si>
  <si>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</si>
  <si>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</si>
  <si>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</si>
  <si>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</si>
  <si>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</si>
  <si>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</si>
  <si>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</si>
  <si>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</si>
  <si>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</si>
  <si>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</si>
  <si>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</si>
  <si>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</si>
  <si>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</si>
  <si>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</si>
  <si>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</si>
  <si>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</si>
  <si>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</si>
  <si>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</si>
  <si>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</si>
  <si>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</si>
  <si>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</si>
  <si>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</si>
  <si>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</si>
  <si>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</si>
  <si>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</si>
  <si>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</si>
  <si>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</si>
  <si>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</si>
  <si>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</si>
  <si>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</si>
  <si>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</si>
  <si>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</si>
  <si>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</si>
  <si>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</si>
  <si>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</si>
  <si>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</si>
  <si>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</si>
  <si>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</si>
  <si>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</si>
  <si>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</si>
  <si>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</si>
  <si>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</si>
  <si>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</si>
  <si>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</si>
  <si>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</si>
  <si>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</si>
  <si>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</si>
  <si>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</si>
  <si>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</si>
  <si>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</si>
  <si>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</si>
  <si>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</si>
  <si>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</si>
  <si>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</si>
  <si>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</si>
  <si>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</si>
  <si>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</si>
  <si>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</si>
  <si>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</si>
  <si>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</si>
  <si>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</si>
  <si>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</si>
  <si>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</si>
  <si>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</si>
  <si>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</si>
  <si>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</si>
  <si>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</si>
  <si>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</si>
  <si>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</si>
  <si>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</si>
  <si>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</si>
  <si>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</si>
  <si>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</si>
  <si>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</si>
  <si>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</si>
  <si>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</si>
  <si>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</si>
  <si>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</si>
  <si>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</si>
  <si>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</si>
  <si>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</si>
  <si>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</si>
  <si>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</si>
  <si>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</si>
  <si>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</si>
  <si>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</si>
  <si>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</si>
  <si>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</si>
  <si>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</si>
  <si>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</si>
  <si>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</si>
  <si>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</si>
  <si>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</si>
  <si>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</si>
  <si>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</si>
  <si>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</si>
  <si>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</si>
  <si>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</si>
  <si>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</si>
  <si>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</si>
  <si>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</si>
  <si>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</si>
  <si>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</si>
  <si>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</si>
  <si>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</si>
  <si>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</si>
  <si>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</si>
  <si>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</si>
  <si>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</si>
  <si>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</si>
  <si>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</si>
  <si>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</si>
  <si>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</si>
  <si>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</si>
  <si>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</si>
  <si>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</si>
  <si>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</si>
  <si>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</si>
  <si>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</si>
  <si>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</si>
  <si>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</si>
  <si>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</si>
  <si>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</si>
  <si>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</si>
  <si>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</si>
  <si>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</si>
  <si>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</si>
  <si>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</si>
  <si>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</si>
  <si>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</si>
  <si>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</si>
  <si>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</si>
  <si>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</si>
  <si>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</si>
  <si>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</si>
  <si>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</si>
  <si>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</si>
  <si>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</si>
  <si>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</si>
  <si>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</si>
  <si>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</si>
  <si>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</si>
  <si>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</si>
  <si>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</si>
  <si>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</si>
  <si>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</si>
  <si>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</si>
  <si>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</si>
  <si>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</si>
  <si>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</si>
  <si>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</si>
  <si>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</si>
  <si>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</si>
  <si>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</si>
  <si>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</si>
  <si>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</si>
  <si>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</si>
  <si>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</si>
  <si>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</si>
  <si>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</si>
  <si>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</si>
  <si>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</si>
  <si>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</si>
  <si>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</si>
  <si>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</si>
  <si>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</si>
  <si>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</si>
  <si>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</si>
  <si>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</si>
  <si>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</si>
  <si>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</si>
  <si>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</si>
  <si>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</si>
  <si>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</si>
  <si>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</si>
  <si>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</si>
  <si>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</si>
  <si>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</si>
  <si>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</si>
  <si>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</si>
  <si>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</si>
  <si>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</si>
  <si>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</si>
  <si>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</si>
  <si>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</si>
  <si>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</si>
  <si>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</si>
  <si>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</si>
  <si>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</si>
  <si>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</si>
  <si>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</si>
  <si>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</si>
  <si>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</si>
  <si>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</si>
  <si>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</si>
  <si>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</si>
  <si>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</si>
  <si>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</si>
  <si>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</si>
  <si>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</si>
  <si>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</si>
  <si>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</si>
  <si>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</si>
  <si>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</si>
  <si>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</si>
  <si>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</si>
  <si>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</si>
  <si>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</si>
  <si>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</si>
  <si>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</si>
  <si>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</si>
  <si>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</si>
  <si>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</si>
  <si>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</si>
  <si>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</si>
  <si>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</si>
  <si>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</si>
  <si>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</si>
  <si>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</si>
  <si>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</si>
  <si>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</si>
  <si>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</si>
  <si>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</si>
  <si>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</si>
  <si>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</si>
  <si>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</si>
  <si>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</si>
  <si>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</si>
  <si>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</si>
  <si>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</si>
  <si>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</si>
  <si>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</si>
  <si>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</si>
  <si>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</si>
  <si>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</si>
  <si>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</si>
  <si>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</si>
  <si>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</si>
  <si>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</si>
  <si>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</si>
  <si>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</si>
  <si>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</si>
  <si>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</si>
  <si>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</si>
  <si>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</si>
  <si>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</si>
  <si>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</si>
  <si>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</si>
  <si>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</si>
  <si>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</si>
  <si>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</si>
  <si>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</si>
  <si>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</si>
  <si>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</si>
  <si>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</si>
  <si>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</si>
  <si>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</si>
  <si>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</si>
  <si>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</si>
  <si>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</si>
  <si>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</si>
  <si>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</si>
  <si>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</si>
  <si>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</si>
  <si>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</si>
  <si>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</si>
  <si>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</si>
  <si>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</si>
  <si>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</si>
  <si>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</si>
  <si>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</si>
  <si>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</si>
  <si>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</si>
  <si>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</si>
  <si>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</si>
  <si>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</si>
  <si>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</si>
  <si>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</si>
  <si>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</si>
  <si>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</si>
  <si>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</si>
  <si>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</si>
  <si>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</si>
  <si>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</si>
  <si>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</si>
  <si>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</si>
  <si>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</si>
  <si>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</si>
  <si>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</si>
  <si>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</si>
  <si>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</si>
  <si>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</si>
  <si>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</si>
  <si>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</si>
  <si>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</si>
  <si>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</si>
  <si>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</si>
  <si>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</si>
  <si>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</si>
  <si>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</si>
  <si>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</si>
  <si>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</si>
  <si>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</si>
  <si>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</si>
  <si>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</si>
  <si>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</si>
  <si>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</si>
  <si>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</si>
  <si>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</si>
  <si>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</si>
  <si>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</si>
  <si>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</si>
  <si>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</si>
  <si>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</si>
  <si>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</si>
  <si>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</si>
  <si>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</si>
  <si>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</si>
  <si>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</si>
  <si>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</si>
  <si>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</si>
  <si>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</si>
  <si>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</si>
  <si>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</si>
  <si>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</si>
  <si>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</si>
  <si>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</si>
  <si>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</si>
  <si>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</si>
  <si>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</si>
  <si>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</si>
  <si>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</si>
  <si>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</si>
  <si>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</si>
  <si>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</si>
  <si>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</si>
  <si>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</si>
  <si>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</si>
  <si>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</si>
  <si>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</si>
  <si>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</si>
  <si>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</si>
  <si>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</si>
  <si>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</si>
  <si>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</si>
  <si>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</si>
  <si>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</si>
  <si>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</si>
  <si>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</si>
  <si>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</si>
  <si>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</si>
  <si>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</si>
  <si>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</si>
  <si>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</si>
  <si>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</si>
  <si>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</si>
  <si>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</si>
  <si>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</si>
  <si>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</si>
  <si>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</si>
  <si>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</si>
  <si>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</si>
  <si>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</si>
  <si>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</si>
  <si>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</si>
  <si>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</si>
  <si>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</si>
  <si>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</si>
  <si>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</si>
  <si>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</si>
  <si>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</si>
  <si>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</si>
  <si>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</si>
  <si>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</si>
  <si>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</si>
  <si>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</si>
  <si>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</si>
  <si>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</si>
  <si>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</si>
  <si>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</si>
  <si>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</si>
  <si>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</si>
  <si>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</si>
  <si>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</si>
  <si>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</si>
  <si>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</si>
  <si>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</si>
  <si>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</si>
  <si>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</si>
  <si>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</si>
  <si>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</si>
  <si>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</si>
  <si>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</si>
  <si>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</si>
  <si>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</si>
  <si>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</si>
  <si>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</si>
  <si>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</si>
  <si>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</si>
  <si>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</si>
  <si>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</si>
  <si>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</si>
  <si>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</si>
  <si>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</si>
  <si>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</si>
  <si>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</si>
  <si>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</si>
  <si>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</si>
  <si>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</si>
  <si>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</si>
  <si>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</si>
  <si>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</si>
  <si>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</si>
  <si>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</si>
  <si>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</si>
  <si>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</si>
  <si>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</si>
  <si>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</si>
  <si>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</si>
  <si>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</si>
  <si>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</si>
  <si>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</si>
  <si>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</si>
  <si>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</si>
  <si>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</si>
  <si>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</si>
  <si>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</si>
  <si>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</si>
  <si>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</si>
  <si>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</si>
  <si>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</si>
  <si>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</si>
  <si>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</si>
  <si>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</si>
  <si>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</si>
  <si>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</si>
  <si>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</si>
  <si>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</si>
  <si>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</si>
  <si>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</si>
  <si>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</si>
  <si>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</si>
  <si>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</si>
  <si>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</si>
  <si>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</si>
  <si>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</si>
  <si>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</si>
  <si>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</si>
  <si>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</si>
  <si>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</si>
  <si>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</si>
  <si>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</si>
  <si>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</si>
  <si>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</si>
  <si>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</si>
  <si>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</si>
  <si>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</si>
  <si>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</si>
  <si>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</si>
  <si>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</si>
  <si>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</si>
  <si>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</si>
  <si>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</si>
  <si>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</si>
  <si>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</si>
  <si>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</si>
  <si>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</si>
  <si>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</si>
  <si>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</si>
  <si>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</si>
  <si>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</si>
  <si>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</si>
  <si>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</si>
  <si>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</si>
  <si>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</si>
  <si>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</si>
  <si>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</si>
  <si>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</si>
  <si>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</si>
  <si>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</si>
  <si>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</si>
  <si>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</si>
  <si>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</si>
  <si>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</si>
  <si>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</si>
  <si>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</si>
  <si>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</si>
  <si>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</si>
  <si>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</si>
  <si>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</si>
  <si>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</si>
  <si>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</si>
  <si>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</si>
  <si>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</si>
  <si>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</si>
  <si>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</si>
  <si>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</si>
  <si>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</si>
  <si>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</si>
  <si>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</si>
  <si>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</si>
  <si>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</si>
  <si>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</si>
  <si>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</si>
  <si>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</si>
  <si>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</si>
  <si>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</si>
  <si>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</si>
  <si>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</si>
  <si>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</si>
  <si>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</si>
  <si>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</si>
  <si>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</si>
  <si>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</si>
  <si>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</si>
  <si>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</si>
  <si>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</si>
  <si>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</si>
  <si>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</si>
  <si>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</si>
  <si>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</si>
  <si>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</si>
  <si>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</si>
  <si>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</si>
  <si>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</si>
  <si>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</si>
  <si>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</si>
  <si>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</si>
  <si>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</si>
  <si>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</si>
  <si>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</si>
  <si>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</si>
  <si>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</si>
  <si>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</si>
  <si>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</si>
  <si>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</si>
  <si>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</si>
  <si>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</si>
  <si>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</si>
  <si>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</si>
  <si>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</si>
  <si>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</si>
  <si>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</si>
  <si>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</si>
  <si>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</si>
  <si>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</si>
  <si>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</si>
  <si>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</si>
  <si>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</si>
  <si>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</si>
  <si>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</si>
  <si>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</si>
  <si>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</si>
  <si>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</si>
  <si>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</si>
  <si>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</si>
  <si>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</si>
  <si>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</si>
  <si>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</si>
  <si>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</si>
  <si>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</si>
  <si>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</si>
  <si>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</si>
  <si>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</si>
  <si>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</si>
  <si>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</si>
  <si>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</si>
  <si>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</si>
  <si>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</si>
  <si>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</si>
  <si>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</si>
  <si>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</si>
  <si>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</si>
  <si>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</si>
  <si>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</si>
  <si>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</si>
  <si>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</si>
  <si>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</si>
  <si>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</si>
  <si>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</si>
  <si>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</si>
  <si>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</si>
  <si>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</si>
  <si>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</si>
  <si>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</si>
  <si>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</si>
  <si>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</si>
  <si>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</si>
  <si>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</si>
  <si>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</si>
  <si>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</si>
  <si>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</si>
  <si>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</si>
  <si>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</si>
  <si>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</si>
  <si>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</si>
  <si>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</si>
  <si>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</si>
  <si>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</si>
  <si>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</si>
  <si>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</si>
  <si>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</si>
  <si>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</si>
  <si>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</si>
  <si>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</si>
  <si>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</si>
  <si>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</si>
  <si>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</si>
  <si>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</si>
  <si>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</si>
  <si>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</si>
  <si>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</si>
  <si>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</si>
  <si>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</si>
  <si>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</si>
  <si>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</si>
  <si>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</si>
  <si>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</si>
  <si>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</si>
  <si>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</si>
  <si>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</si>
  <si>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</si>
  <si>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</si>
  <si>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</si>
  <si>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</si>
  <si>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</si>
  <si>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</si>
  <si>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</si>
  <si>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</si>
  <si>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</si>
  <si>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</si>
  <si>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</si>
  <si>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</si>
  <si>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</si>
  <si>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</si>
  <si>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</si>
  <si>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</si>
  <si>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</si>
  <si>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</si>
  <si>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</si>
  <si>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</si>
  <si>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</si>
  <si>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</si>
  <si>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</si>
  <si>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</si>
  <si>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</si>
  <si>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</si>
  <si>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</si>
  <si>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</si>
  <si>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</si>
  <si>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</si>
  <si>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</si>
  <si>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</si>
  <si>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</si>
  <si>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</si>
  <si>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</si>
  <si>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</si>
  <si>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</si>
  <si>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</si>
  <si>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</si>
  <si>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</si>
  <si>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</si>
  <si>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</si>
  <si>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</si>
  <si>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</si>
  <si>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</si>
  <si>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</si>
  <si>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</si>
  <si>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</si>
  <si>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</si>
  <si>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</si>
  <si>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</si>
  <si>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</si>
  <si>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</si>
  <si>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</si>
  <si>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</si>
  <si>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</si>
  <si>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</si>
  <si>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</si>
  <si>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</si>
  <si>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</si>
  <si>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</si>
  <si>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</si>
  <si>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</si>
  <si>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</si>
  <si>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</si>
  <si>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</si>
  <si>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</si>
  <si>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</si>
  <si>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</si>
  <si>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</si>
  <si>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</si>
  <si>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</si>
  <si>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</si>
  <si>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</si>
  <si>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</si>
  <si>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</si>
  <si>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</si>
  <si>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</si>
  <si>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</si>
  <si>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</si>
  <si>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</si>
  <si>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</si>
  <si>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</si>
  <si>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</si>
  <si>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</si>
  <si>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</si>
  <si>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</si>
  <si>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</si>
  <si>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</si>
  <si>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</si>
  <si>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</si>
  <si>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</si>
  <si>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</si>
  <si>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</si>
  <si>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</si>
  <si>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</si>
  <si>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</si>
  <si>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</si>
  <si>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</si>
  <si>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</si>
  <si>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</si>
  <si>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</si>
  <si>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</si>
  <si>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</si>
  <si>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</si>
  <si>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</si>
  <si>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</si>
  <si>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</si>
  <si>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</si>
  <si>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</si>
  <si>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</si>
  <si>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</si>
  <si>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</si>
  <si>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</si>
  <si>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</si>
  <si>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</si>
  <si>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</si>
  <si>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</si>
  <si>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</si>
  <si>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</si>
  <si>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</si>
  <si>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</si>
  <si>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</si>
  <si>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</si>
  <si>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</si>
  <si>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</si>
  <si>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</si>
  <si>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</si>
  <si>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</si>
  <si>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</si>
  <si>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</si>
  <si>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</si>
  <si>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</si>
  <si>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</si>
  <si>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</si>
  <si>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</si>
  <si>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</si>
  <si>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</si>
  <si>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</si>
  <si>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</si>
  <si>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</si>
  <si>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</si>
  <si>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</si>
  <si>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</si>
  <si>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</si>
  <si>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</si>
  <si>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</si>
  <si>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</si>
  <si>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</si>
  <si>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</si>
  <si>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</si>
  <si>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</si>
  <si>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</si>
  <si>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</si>
  <si>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</si>
  <si>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</si>
  <si>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</si>
  <si>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</si>
  <si>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</si>
  <si>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</si>
  <si>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</si>
  <si>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</si>
  <si>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</si>
  <si>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</si>
  <si>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</si>
  <si>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</si>
  <si>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</si>
  <si>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</si>
  <si>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</si>
  <si>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</si>
  <si>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</si>
  <si>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</si>
  <si>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</si>
  <si>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</si>
  <si>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</si>
  <si>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</si>
  <si>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</si>
  <si>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</si>
  <si>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</si>
  <si>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</si>
  <si>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</si>
  <si>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</si>
  <si>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</si>
  <si>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</si>
  <si>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</si>
  <si>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</si>
  <si>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</si>
  <si>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</si>
  <si>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</si>
  <si>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</si>
  <si>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</si>
  <si>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</si>
  <si>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</si>
  <si>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</si>
  <si>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</si>
  <si>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</si>
  <si>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</si>
  <si>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</si>
  <si>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</si>
  <si>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</si>
  <si>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</si>
  <si>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</si>
  <si>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</si>
  <si>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</si>
  <si>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</si>
  <si>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</si>
  <si>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</si>
  <si>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</si>
  <si>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</si>
  <si>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</si>
  <si>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</si>
  <si>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</si>
  <si>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</si>
  <si>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</si>
  <si>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</si>
  <si>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</si>
  <si>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</si>
  <si>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</si>
  <si>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</si>
  <si>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</si>
  <si>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</si>
  <si>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</si>
  <si>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</si>
  <si>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</si>
  <si>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</si>
  <si>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</si>
  <si>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</si>
  <si>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</si>
  <si>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</si>
  <si>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</si>
  <si>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</si>
  <si>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</si>
  <si>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</si>
  <si>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</si>
  <si>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</si>
  <si>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</si>
  <si>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</si>
  <si>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</si>
  <si>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</si>
  <si>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</si>
  <si>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</si>
  <si>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</si>
  <si>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</si>
  <si>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</si>
  <si>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</si>
  <si>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</si>
  <si>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</si>
  <si>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</si>
  <si>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</si>
  <si>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</si>
  <si>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</si>
  <si>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</si>
  <si>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</si>
  <si>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</si>
  <si>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</si>
  <si>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</si>
  <si>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</si>
  <si>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</si>
  <si>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</si>
  <si>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</si>
  <si>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</si>
  <si>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</si>
  <si>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</si>
  <si>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</si>
  <si>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</si>
  <si>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</si>
  <si>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</si>
  <si>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</si>
  <si>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</si>
  <si>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</si>
  <si>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</si>
  <si>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</si>
  <si>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</si>
  <si>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</si>
  <si>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</si>
  <si>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</si>
  <si>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</si>
  <si>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</si>
  <si>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</si>
  <si>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</si>
  <si>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</si>
  <si>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</si>
  <si>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</si>
  <si>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</si>
  <si>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</si>
  <si>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</si>
  <si>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</si>
  <si>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</si>
  <si>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</si>
  <si>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</si>
  <si>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</si>
  <si>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</si>
  <si>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</si>
  <si>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</si>
  <si>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</si>
  <si>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</si>
  <si>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</si>
  <si>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</si>
  <si>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</si>
  <si>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</si>
  <si>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</si>
  <si>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</si>
  <si>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</si>
  <si>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</si>
  <si>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</si>
  <si>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</si>
  <si>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</si>
  <si>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</si>
  <si>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</si>
  <si>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</si>
  <si>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</si>
  <si>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</si>
  <si>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</si>
  <si>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</si>
  <si>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</si>
  <si>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</si>
  <si>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</si>
  <si>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</si>
  <si>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</si>
  <si>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</si>
  <si>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</si>
  <si>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</si>
  <si>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</si>
  <si>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</si>
  <si>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</si>
  <si>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</si>
  <si>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</si>
  <si>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</si>
  <si>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</si>
  <si>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</si>
  <si>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</si>
  <si>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</si>
  <si>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</si>
  <si>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</si>
  <si>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</si>
  <si>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</si>
  <si>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</si>
  <si>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</si>
  <si>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</si>
  <si>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</si>
  <si>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</si>
  <si>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</si>
  <si>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</si>
  <si>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</si>
  <si>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</si>
  <si>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</si>
  <si>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</si>
  <si>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</si>
  <si>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</si>
  <si>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</si>
  <si>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</si>
  <si>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</si>
  <si>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</si>
  <si>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</si>
  <si>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</si>
  <si>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</si>
  <si>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</si>
  <si>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</si>
  <si>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</si>
  <si>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</si>
  <si>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</si>
  <si>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</si>
  <si>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</si>
  <si>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</si>
  <si>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</si>
  <si>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</si>
  <si>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</si>
  <si>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</si>
  <si>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</si>
  <si>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</si>
  <si>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</si>
  <si>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</si>
  <si>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</si>
  <si>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</si>
  <si>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</si>
  <si>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</si>
  <si>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</si>
  <si>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</si>
  <si>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</si>
  <si>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</si>
  <si>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</si>
  <si>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</si>
  <si>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</si>
  <si>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</si>
  <si>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</si>
  <si>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</si>
  <si>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</si>
  <si>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</si>
  <si>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</si>
  <si>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</si>
  <si>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</si>
  <si>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</si>
  <si>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</si>
  <si>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</si>
  <si>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</si>
  <si>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</si>
  <si>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</si>
  <si>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</si>
  <si>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</si>
  <si>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</si>
  <si>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</si>
  <si>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</si>
  <si>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</si>
  <si>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</si>
  <si>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</si>
  <si>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</si>
  <si>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</si>
  <si>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</si>
  <si>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</si>
  <si>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</si>
  <si>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</si>
  <si>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</si>
  <si>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</si>
  <si>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</si>
  <si>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</si>
  <si>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</si>
  <si>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</si>
  <si>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</si>
  <si>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</si>
  <si>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</si>
  <si>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</si>
  <si>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</si>
  <si>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</si>
  <si>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</si>
  <si>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</si>
  <si>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</si>
  <si>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</si>
  <si>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</si>
  <si>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</si>
  <si>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</si>
  <si>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</si>
  <si>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</si>
  <si>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</si>
  <si>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</si>
  <si>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</si>
  <si>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</si>
  <si>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</si>
  <si>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</si>
  <si>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</si>
  <si>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</si>
  <si>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</si>
  <si>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</si>
  <si>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</si>
  <si>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</si>
  <si>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</si>
  <si>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</si>
  <si>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</si>
  <si>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</si>
  <si>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</si>
  <si>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</si>
  <si>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</si>
  <si>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</si>
  <si>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</si>
  <si>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</si>
  <si>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</si>
  <si>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</si>
  <si>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</si>
  <si>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</si>
  <si>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</si>
  <si>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</si>
  <si>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</si>
  <si>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</si>
  <si>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</si>
  <si>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</si>
  <si>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</si>
  <si>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</si>
  <si>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</si>
  <si>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</si>
  <si>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</si>
  <si>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</si>
  <si>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</si>
  <si>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</si>
  <si>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</si>
  <si>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</si>
  <si>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</si>
  <si>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</si>
  <si>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</si>
  <si>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</si>
  <si>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</si>
  <si>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</si>
  <si>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</si>
  <si>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</si>
  <si>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</si>
  <si>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</si>
  <si>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</si>
  <si>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</si>
  <si>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</si>
  <si>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</si>
  <si>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</si>
  <si>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</si>
  <si>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</si>
  <si>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</si>
  <si>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</si>
  <si>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</si>
  <si>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</si>
  <si>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</si>
  <si>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</si>
  <si>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</si>
  <si>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</si>
  <si>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</si>
  <si>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</si>
  <si>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</si>
  <si>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</si>
  <si>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</si>
  <si>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</si>
  <si>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</si>
  <si>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</si>
  <si>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</si>
  <si>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</si>
  <si>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</si>
  <si>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</si>
  <si>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</si>
  <si>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</si>
  <si>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</si>
  <si>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</si>
  <si>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</si>
  <si>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</si>
  <si>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</si>
  <si>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</si>
  <si>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</si>
  <si>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</si>
  <si>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</si>
  <si>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</si>
  <si>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</si>
  <si>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</si>
  <si>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</si>
  <si>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</si>
  <si>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</si>
  <si>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</si>
  <si>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</si>
  <si>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</si>
  <si>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</si>
  <si>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</si>
  <si>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</si>
  <si>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</si>
  <si>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</si>
  <si>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</si>
  <si>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</si>
  <si>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</si>
  <si>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</si>
  <si>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</si>
  <si>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</si>
  <si>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</si>
  <si>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</si>
  <si>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</si>
  <si>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</si>
  <si>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</si>
  <si>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</si>
  <si>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</si>
  <si>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</si>
  <si>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</si>
  <si>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</si>
  <si>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</si>
  <si>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</si>
  <si>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</si>
  <si>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</si>
  <si>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</si>
  <si>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</si>
  <si>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</si>
  <si>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</si>
  <si>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</si>
  <si>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</si>
  <si>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</si>
  <si>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</si>
  <si>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</si>
  <si>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</si>
  <si>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</si>
  <si>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</si>
  <si>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</si>
  <si>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</si>
  <si>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</si>
  <si>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</si>
  <si>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</si>
  <si>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</si>
  <si>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</si>
  <si>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</si>
  <si>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</si>
  <si>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</si>
  <si>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</si>
  <si>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</si>
  <si>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</si>
  <si>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</si>
  <si>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</si>
  <si>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</si>
  <si>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</si>
  <si>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</si>
  <si>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</si>
  <si>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</si>
  <si>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</si>
  <si>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</si>
  <si>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</si>
  <si>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</si>
  <si>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</si>
  <si>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</si>
  <si>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</si>
  <si>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</si>
  <si>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</si>
  <si>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</si>
  <si>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</si>
  <si>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</si>
  <si>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</si>
  <si>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</si>
  <si>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</si>
  <si>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</si>
  <si>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</si>
  <si>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</si>
  <si>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</si>
  <si>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</si>
  <si>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</si>
  <si>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</si>
  <si>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</si>
  <si>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</si>
  <si>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</si>
  <si>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</si>
  <si>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</si>
  <si>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</si>
  <si>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</si>
  <si>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</si>
  <si>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</si>
  <si>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</si>
  <si>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</si>
  <si>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</si>
  <si>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</si>
  <si>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</si>
  <si>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</si>
  <si>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</si>
  <si>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</si>
  <si>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</si>
  <si>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</si>
  <si>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</si>
  <si>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</si>
  <si>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</si>
  <si>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</si>
  <si>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</si>
  <si>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</si>
  <si>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</si>
  <si>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</si>
  <si>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</si>
  <si>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</si>
  <si>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</si>
  <si>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</si>
  <si>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</si>
  <si>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</si>
  <si>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</si>
  <si>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</si>
  <si>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</si>
  <si>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</si>
  <si>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</si>
  <si>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</si>
  <si>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</si>
  <si>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</si>
  <si>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</si>
  <si>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</si>
  <si>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</si>
  <si>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</si>
  <si>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</si>
  <si>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</si>
  <si>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</si>
  <si>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</si>
  <si>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</si>
  <si>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</si>
  <si>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</si>
  <si>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</si>
  <si>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</si>
  <si>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</si>
  <si>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</si>
  <si>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</si>
  <si>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</si>
  <si>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</si>
  <si>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</si>
  <si>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</si>
  <si>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</si>
  <si>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</si>
  <si>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</si>
  <si>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</si>
  <si>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</si>
  <si>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</si>
  <si>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</si>
  <si>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</si>
  <si>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</si>
  <si>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</si>
  <si>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</si>
  <si>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</si>
  <si>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</si>
  <si>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</si>
  <si>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</si>
  <si>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</si>
  <si>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</si>
  <si>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</si>
  <si>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</si>
  <si>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</si>
  <si>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</si>
  <si>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</si>
  <si>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</si>
  <si>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</si>
  <si>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</si>
  <si>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</si>
  <si>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</si>
  <si>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</si>
  <si>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</si>
  <si>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</si>
  <si>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</si>
  <si>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</si>
  <si>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</si>
  <si>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</si>
  <si>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</si>
  <si>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</si>
  <si>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</si>
  <si>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</si>
  <si>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</si>
  <si>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</si>
  <si>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</si>
  <si>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</si>
  <si>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</si>
  <si>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</si>
  <si>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</si>
  <si>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</si>
  <si>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</si>
  <si>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</si>
  <si>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</si>
  <si>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</si>
  <si>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</si>
  <si>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</si>
  <si>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</si>
  <si>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</si>
  <si>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</si>
  <si>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</si>
  <si>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</si>
  <si>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</si>
  <si>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</si>
  <si>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</si>
  <si>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</si>
  <si>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</si>
  <si>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</si>
  <si>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</si>
  <si>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</si>
  <si>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</si>
  <si>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</si>
  <si>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</si>
  <si>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</si>
  <si>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</si>
  <si>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</si>
  <si>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</si>
  <si>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</si>
  <si>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</si>
  <si>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</si>
  <si>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</si>
  <si>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</si>
  <si>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</si>
  <si>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</si>
  <si>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</si>
  <si>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</si>
  <si>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</si>
  <si>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</si>
  <si>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</si>
  <si>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</si>
  <si>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</si>
  <si>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</si>
  <si>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</si>
  <si>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</si>
  <si>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</si>
  <si>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</si>
  <si>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</si>
  <si>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</si>
  <si>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</si>
  <si>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</si>
  <si>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</si>
  <si>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</si>
  <si>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</si>
  <si>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</si>
  <si>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</si>
  <si>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</si>
  <si>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</si>
  <si>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</si>
  <si>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</si>
  <si>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</si>
  <si>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</si>
  <si>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</si>
  <si>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</si>
  <si>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</si>
  <si>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</si>
  <si>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</si>
  <si>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</si>
  <si>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</si>
  <si>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</si>
  <si>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</si>
  <si>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</si>
  <si>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</si>
  <si>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</si>
  <si>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</si>
  <si>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</si>
  <si>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</si>
  <si>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</si>
  <si>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</si>
  <si>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</si>
  <si>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</si>
  <si>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</si>
  <si>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</si>
  <si>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</si>
  <si>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</si>
  <si>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</si>
  <si>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</si>
  <si>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</si>
  <si>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</si>
  <si>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</si>
  <si>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</si>
  <si>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</si>
  <si>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</si>
  <si>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</si>
  <si>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</si>
  <si>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</si>
  <si>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</si>
  <si>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</si>
  <si>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</si>
  <si>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</si>
  <si>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</si>
  <si>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</si>
  <si>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</si>
  <si>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</si>
  <si>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</si>
  <si>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</si>
  <si>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</si>
  <si>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</si>
  <si>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</si>
  <si>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</si>
  <si>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</si>
  <si>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</si>
  <si>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</si>
  <si>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</si>
  <si>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</si>
  <si>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</si>
  <si>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</si>
  <si>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</si>
  <si>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</si>
  <si>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</si>
  <si>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</si>
  <si>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</si>
  <si>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</si>
  <si>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</si>
  <si>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</si>
  <si>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</si>
  <si>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</si>
  <si>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</si>
  <si>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</si>
  <si>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</si>
  <si>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</si>
  <si>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</si>
  <si>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</si>
  <si>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</si>
  <si>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</si>
  <si>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</si>
  <si>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</si>
  <si>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</si>
  <si>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</si>
  <si>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</si>
  <si>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</si>
  <si>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</si>
  <si>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</si>
  <si>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</si>
  <si>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</si>
  <si>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</si>
  <si>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</si>
  <si>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</si>
  <si>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</si>
  <si>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</si>
  <si>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</si>
  <si>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</si>
  <si>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</si>
  <si>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</si>
  <si>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</si>
  <si>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</si>
  <si>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</si>
  <si>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</si>
  <si>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</si>
  <si>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</si>
  <si>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</si>
  <si>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</si>
  <si>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</si>
  <si>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</si>
  <si>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</si>
  <si>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</si>
  <si>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</si>
  <si>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</si>
  <si>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</si>
  <si>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</si>
  <si>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</si>
  <si>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</si>
  <si>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</si>
  <si>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</si>
  <si>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</si>
  <si>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</si>
  <si>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</si>
  <si>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</si>
  <si>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</si>
  <si>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</si>
  <si>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</si>
  <si>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</si>
  <si>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</si>
  <si>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</si>
  <si>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</si>
  <si>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</si>
  <si>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</si>
  <si>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</si>
  <si>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</si>
  <si>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</si>
  <si>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</si>
  <si>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</si>
  <si>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</si>
  <si>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</si>
  <si>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</si>
  <si>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</si>
  <si>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</si>
  <si>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</si>
  <si>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</si>
  <si>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</si>
  <si>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</si>
  <si>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</si>
  <si>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</si>
  <si>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</si>
  <si>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</si>
  <si>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</si>
  <si>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</si>
  <si>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</si>
  <si>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</si>
  <si>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</si>
  <si>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</si>
  <si>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</si>
  <si>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</si>
  <si>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</si>
  <si>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</si>
  <si>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</si>
  <si>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</si>
  <si>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</si>
  <si>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</si>
  <si>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</si>
  <si>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</si>
  <si>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</si>
  <si>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</si>
  <si>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</si>
  <si>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</si>
  <si>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</si>
  <si>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</si>
  <si>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</si>
  <si>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</si>
  <si>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</si>
  <si>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</si>
  <si>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</si>
  <si>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</si>
  <si>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</si>
  <si>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</si>
  <si>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</si>
  <si>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</si>
  <si>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</si>
  <si>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</si>
  <si>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</si>
  <si>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</si>
  <si>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</si>
  <si>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</si>
  <si>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</si>
  <si>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</si>
  <si>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</si>
  <si>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</si>
  <si>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</si>
  <si>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</si>
  <si>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</si>
  <si>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</si>
  <si>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</si>
  <si>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</si>
  <si>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</si>
  <si>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</si>
  <si>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</si>
  <si>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</si>
  <si>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</si>
  <si>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</si>
  <si>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</si>
  <si>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</si>
  <si>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</si>
  <si>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</si>
  <si>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</si>
  <si>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</si>
  <si>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</si>
  <si>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</si>
  <si>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</si>
  <si>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</si>
  <si>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</si>
  <si>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</si>
  <si>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</si>
  <si>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</si>
  <si>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</si>
  <si>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</si>
  <si>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</si>
  <si>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</si>
  <si>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</si>
  <si>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</si>
  <si>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</si>
  <si>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</si>
  <si>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</si>
  <si>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</si>
  <si>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</si>
  <si>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</si>
  <si>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</si>
  <si>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</si>
  <si>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</si>
  <si>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</si>
  <si>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</si>
  <si>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</si>
  <si>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</si>
  <si>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</si>
  <si>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</si>
  <si>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</si>
  <si>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</si>
  <si>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</si>
  <si>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</si>
  <si>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</si>
  <si>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</si>
  <si>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</si>
  <si>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</si>
  <si>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</si>
  <si>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</si>
  <si>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</si>
  <si>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</si>
  <si>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</si>
  <si>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</si>
  <si>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</si>
  <si>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</si>
  <si>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</si>
  <si>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</si>
  <si>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</si>
  <si>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</si>
  <si>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</si>
  <si>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</si>
  <si>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</si>
  <si>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</si>
  <si>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</si>
  <si>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</si>
  <si>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</si>
  <si>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</si>
  <si>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</si>
  <si>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</si>
  <si>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</si>
  <si>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</si>
  <si>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</si>
  <si>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</si>
  <si>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</si>
  <si>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</si>
  <si>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</si>
  <si>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</si>
  <si>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</si>
  <si>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</si>
  <si>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</si>
  <si>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</si>
  <si>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</si>
  <si>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</si>
  <si>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</si>
  <si>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</si>
  <si>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</si>
  <si>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</si>
  <si>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</si>
  <si>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</si>
  <si>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</si>
  <si>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</si>
  <si>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</si>
  <si>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</si>
  <si>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</si>
  <si>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</si>
  <si>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</si>
  <si>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</si>
  <si>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</si>
  <si>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</si>
  <si>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</si>
  <si>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</si>
  <si>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</si>
  <si>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</si>
  <si>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</si>
  <si>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</si>
  <si>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</si>
  <si>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</si>
  <si>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</si>
  <si>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</si>
  <si>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</si>
  <si>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</si>
  <si>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</si>
  <si>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</si>
  <si>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</si>
  <si>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</si>
  <si>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</si>
  <si>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</si>
  <si>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</si>
  <si>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</si>
  <si>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</si>
  <si>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</si>
  <si>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</si>
  <si>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</si>
  <si>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</si>
  <si>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</si>
  <si>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</si>
  <si>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</si>
  <si>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</si>
  <si>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</si>
  <si>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</si>
  <si>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</si>
  <si>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</si>
  <si>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</si>
  <si>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</si>
  <si>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</si>
  <si>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</si>
  <si>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</si>
  <si>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</si>
  <si>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</si>
  <si>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</si>
  <si>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</si>
  <si>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</si>
  <si>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</si>
  <si>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</si>
  <si>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</si>
  <si>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</si>
  <si>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</si>
  <si>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</si>
  <si>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</si>
  <si>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</si>
  <si>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</si>
  <si>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</si>
  <si>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</si>
  <si>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</si>
  <si>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</si>
  <si>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</si>
  <si>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</si>
  <si>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</si>
  <si>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</si>
  <si>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</si>
  <si>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</si>
  <si>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</si>
  <si>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</si>
  <si>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</si>
  <si>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</si>
  <si>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</si>
  <si>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</si>
  <si>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</si>
  <si>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</si>
  <si>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</si>
  <si>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</si>
  <si>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</si>
  <si>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</si>
  <si>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</si>
  <si>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</si>
  <si>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</si>
  <si>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</si>
  <si>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</si>
  <si>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</si>
  <si>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</si>
  <si>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</si>
  <si>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</si>
  <si>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</si>
  <si>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</si>
  <si>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</si>
  <si>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</si>
  <si>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</si>
  <si>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</si>
  <si>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</si>
  <si>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</si>
  <si>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</si>
  <si>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</si>
  <si>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</si>
  <si>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</si>
  <si>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</si>
  <si>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</si>
  <si>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</si>
  <si>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</si>
  <si>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</si>
  <si>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</si>
  <si>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</si>
  <si>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</si>
  <si>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</si>
  <si>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</si>
  <si>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</si>
  <si>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</si>
  <si>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</si>
  <si>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</si>
  <si>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</si>
  <si>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</si>
  <si>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</si>
  <si>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</si>
  <si>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</si>
  <si>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</si>
  <si>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</si>
  <si>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</si>
  <si>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</si>
  <si>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</si>
  <si>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</si>
  <si>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</si>
  <si>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</si>
  <si>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</si>
  <si>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</si>
  <si>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</si>
  <si>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</si>
  <si>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</si>
  <si>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</si>
  <si>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</si>
  <si>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</si>
  <si>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</si>
  <si>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</si>
  <si>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</si>
  <si>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</si>
  <si>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</si>
  <si>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</si>
  <si>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</si>
  <si>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</si>
  <si>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</si>
  <si>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</si>
  <si>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</si>
  <si>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</si>
  <si>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</si>
  <si>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</si>
  <si>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</si>
  <si>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</si>
  <si>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</si>
  <si>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</si>
  <si>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</si>
  <si>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</si>
  <si>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</si>
  <si>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</si>
  <si>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</si>
  <si>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</si>
  <si>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</si>
  <si>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</si>
  <si>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</si>
  <si>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</si>
  <si>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</si>
  <si>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</si>
  <si>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</si>
  <si>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</si>
  <si>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</si>
  <si>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</si>
  <si>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</si>
  <si>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</si>
  <si>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</si>
  <si>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</si>
  <si>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</si>
  <si>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</si>
  <si>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</si>
  <si>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</si>
  <si>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</si>
  <si>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</si>
  <si>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</si>
  <si>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</si>
  <si>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</si>
  <si>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</si>
  <si>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</si>
  <si>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</si>
  <si>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</si>
  <si>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</si>
  <si>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</si>
  <si>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</si>
  <si>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</si>
  <si>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</si>
  <si>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</si>
  <si>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</si>
  <si>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</si>
  <si>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</si>
  <si>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</si>
  <si>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</si>
  <si>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</si>
  <si>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</si>
  <si>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</si>
  <si>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</si>
  <si>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</si>
  <si>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</si>
  <si>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</si>
  <si>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</si>
  <si>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</si>
  <si>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</si>
  <si>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</si>
  <si>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</si>
  <si>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</si>
  <si>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</si>
  <si>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</si>
  <si>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</si>
  <si>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</si>
  <si>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</si>
  <si>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</si>
  <si>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</si>
  <si>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</si>
  <si>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</si>
  <si>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</si>
  <si>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</si>
  <si>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</si>
  <si>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</si>
  <si>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</si>
  <si>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</si>
  <si>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</si>
  <si>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</si>
  <si>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</si>
  <si>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</si>
  <si>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</si>
  <si>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</si>
  <si>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</si>
  <si>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</si>
  <si>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</si>
  <si>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</si>
  <si>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</si>
  <si>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</si>
  <si>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</si>
  <si>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</si>
  <si>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</si>
  <si>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</si>
  <si>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</si>
  <si>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</si>
  <si>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</si>
  <si>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</si>
  <si>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</si>
  <si>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</si>
  <si>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</si>
  <si>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</si>
  <si>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</si>
  <si>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</si>
  <si>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</si>
  <si>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</si>
  <si>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</si>
  <si>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</si>
  <si>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</si>
  <si>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</si>
  <si>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</si>
  <si>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</si>
  <si>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</si>
  <si>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</si>
  <si>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</si>
  <si>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</si>
  <si>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</si>
  <si>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</si>
  <si>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</si>
  <si>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</si>
  <si>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</si>
  <si>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</si>
  <si>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</si>
  <si>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</si>
  <si>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</si>
  <si>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</si>
  <si>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</si>
  <si>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</si>
  <si>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</si>
  <si>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</si>
  <si>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</si>
  <si>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</si>
  <si>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</si>
  <si>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</si>
  <si>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</si>
  <si>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</si>
  <si>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</si>
  <si>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</si>
  <si>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</si>
  <si>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</si>
  <si>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</si>
  <si>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</si>
  <si>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</si>
  <si>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</si>
  <si>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</si>
  <si>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</si>
  <si>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</si>
  <si>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</si>
  <si>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</si>
  <si>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</si>
  <si>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</si>
  <si>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</si>
  <si>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</si>
  <si>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</si>
  <si>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</si>
  <si>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</si>
  <si>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</si>
  <si>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</si>
  <si>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</si>
  <si>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</si>
  <si>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</si>
  <si>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</si>
  <si>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</si>
  <si>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</si>
  <si>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</si>
  <si>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</si>
  <si>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</si>
  <si>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</si>
  <si>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</si>
  <si>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</si>
  <si>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</si>
  <si>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</si>
  <si>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</si>
  <si>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</si>
  <si>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</si>
  <si>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</si>
  <si>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</si>
  <si>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</si>
  <si>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</si>
  <si>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</si>
  <si>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</si>
  <si>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</si>
  <si>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</si>
  <si>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</si>
  <si>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</si>
  <si>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</si>
  <si>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</si>
  <si>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</si>
  <si>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</si>
  <si>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</si>
  <si>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</si>
  <si>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</si>
  <si>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</si>
  <si>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</si>
  <si>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</si>
  <si>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</si>
  <si>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</si>
  <si>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</si>
  <si>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</si>
  <si>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</si>
  <si>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</si>
  <si>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</si>
  <si>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</si>
  <si>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</si>
  <si>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</si>
  <si>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</si>
  <si>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</si>
  <si>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</si>
  <si>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</si>
  <si>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</si>
  <si>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</si>
  <si>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</si>
  <si>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</si>
  <si>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</si>
  <si>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</si>
  <si>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</si>
  <si>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</si>
  <si>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</si>
  <si>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</si>
  <si>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</si>
  <si>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</si>
  <si>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</si>
  <si>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</si>
  <si>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</si>
  <si>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</si>
  <si>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</si>
  <si>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</si>
  <si>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</si>
  <si>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</si>
  <si>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</si>
  <si>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</si>
  <si>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</si>
  <si>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</si>
  <si>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</si>
  <si>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</si>
  <si>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</si>
  <si>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</si>
  <si>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</si>
  <si>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</si>
  <si>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</si>
  <si>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</si>
  <si>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</si>
  <si>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</si>
  <si>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</si>
  <si>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</si>
  <si>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</si>
  <si>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</si>
  <si>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</si>
  <si>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</si>
  <si>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</si>
  <si>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</si>
  <si>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</si>
  <si>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</si>
  <si>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</si>
  <si>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</si>
  <si>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</si>
  <si>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</si>
  <si>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</si>
  <si>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</si>
  <si>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</si>
  <si>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</si>
  <si>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</si>
  <si>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</si>
  <si>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</si>
  <si>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</si>
  <si>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</si>
  <si>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</si>
  <si>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</si>
  <si>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</si>
  <si>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</si>
  <si>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</si>
  <si>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</si>
  <si>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</si>
  <si>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</si>
  <si>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</si>
  <si>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</si>
  <si>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</si>
  <si>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</si>
  <si>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</si>
  <si>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</si>
  <si>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</si>
  <si>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</si>
  <si>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</si>
  <si>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</si>
  <si>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</si>
  <si>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</si>
  <si>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</si>
  <si>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</si>
  <si>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</si>
  <si>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</si>
  <si>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</si>
  <si>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</si>
  <si>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</si>
  <si>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</si>
  <si>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</si>
  <si>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</si>
  <si>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</si>
  <si>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</si>
  <si>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</si>
  <si>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</si>
  <si>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</si>
  <si>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</si>
  <si>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</si>
  <si>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</si>
  <si>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</si>
  <si>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</si>
  <si>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</si>
  <si>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</si>
  <si>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</si>
  <si>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</si>
  <si>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</si>
  <si>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</si>
  <si>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</si>
  <si>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</si>
  <si>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</si>
  <si>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</si>
  <si>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</si>
  <si>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</si>
  <si>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</si>
  <si>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</si>
  <si>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</si>
  <si>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</si>
  <si>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</si>
  <si>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</si>
  <si>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</si>
  <si>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</si>
  <si>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</si>
  <si>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L6933</t>
    <phoneticPr fontId="1" type="noConversion"/>
  </si>
  <si>
    <t>L6934</t>
    <phoneticPr fontId="1" type="noConversion"/>
  </si>
  <si>
    <t>資料變更明細查詢</t>
    <phoneticPr fontId="1" type="noConversion"/>
  </si>
  <si>
    <t>資料變更內容查詢</t>
    <phoneticPr fontId="1" type="noConversion"/>
  </si>
  <si>
    <t>審後新增2021/11/29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</si>
</sst>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43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4" borderId="0" xfId="0" applyNumberFormat="1" applyFont="1" applyFill="1" applyAlignment="1">
      <alignment horizontal="center" vertical="top"/>
    </xf>
    <xf numFmtId="0" fontId="2" fillId="24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4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5" fillId="7" borderId="0" xfId="0" applyFont="1" applyFill="1" applyAlignment="1">
      <alignment horizontal="right"/>
    </xf>
    <xf numFmtId="0" fontId="48" fillId="25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7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3" fillId="26" borderId="0" xfId="0" applyFont="1" applyFill="1" applyAlignment="1">
      <alignment horizontal="center" vertical="top" wrapText="1"/>
    </xf>
    <xf numFmtId="0" fontId="48" fillId="25" borderId="0" xfId="5" applyNumberFormat="1" applyFont="1" applyFill="1" applyAlignment="1">
      <alignment horizontal="center" vertical="center"/>
    </xf>
    <xf numFmtId="0" fontId="48" fillId="26" borderId="0" xfId="0" applyNumberFormat="1" applyFont="1" applyFill="1" applyAlignment="1">
      <alignment horizontal="center"/>
    </xf>
    <xf numFmtId="0" fontId="48" fillId="24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9" fontId="74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5" fillId="7" borderId="0" xfId="0" applyFont="1" applyFill="1" applyAlignment="1">
      <alignment horizontal="left"/>
    </xf>
    <xf numFmtId="14" fontId="2" fillId="24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14" fontId="77" fillId="0" borderId="0" xfId="0" applyNumberFormat="1" applyFont="1"/>
    <xf numFmtId="0" fontId="77" fillId="0" borderId="0" xfId="0" pivotButton="1" applyFont="1" applyAlignment="1">
      <alignment horizontal="right"/>
    </xf>
    <xf numFmtId="0" fontId="77" fillId="0" borderId="0" xfId="0" applyNumberFormat="1" applyFont="1"/>
    <xf numFmtId="0" fontId="77" fillId="0" borderId="0" xfId="0" applyFont="1"/>
    <xf numFmtId="14" fontId="77" fillId="0" borderId="0" xfId="0" pivotButton="1" applyNumberFormat="1" applyFont="1"/>
    <xf numFmtId="14" fontId="77" fillId="0" borderId="0" xfId="0" applyNumberFormat="1" applyFont="1" applyAlignment="1">
      <alignment horizontal="left"/>
    </xf>
    <xf numFmtId="0" fontId="77" fillId="0" borderId="0" xfId="0" pivotButton="1" applyFont="1"/>
    <xf numFmtId="0" fontId="77" fillId="0" borderId="0" xfId="0" applyFont="1" applyAlignment="1">
      <alignment horizontal="left"/>
    </xf>
    <xf numFmtId="0" fontId="77" fillId="0" borderId="0" xfId="0" pivotButton="1" applyFont="1" applyAlignment="1"/>
    <xf numFmtId="0" fontId="48" fillId="7" borderId="0" xfId="0" applyFont="1" applyFill="1" applyAlignment="1">
      <alignment vertical="center" wrapText="1"/>
    </xf>
    <xf numFmtId="0" fontId="73" fillId="24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2" fillId="0" borderId="0" xfId="0" applyNumberFormat="1" applyFont="1" applyAlignment="1">
      <alignment horizontal="center" vertical="top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76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0000003" createdVersion="7" refreshedVersion="7" minRefreshableVersion="3" recordCount="88" xr:uid="{00000000-000A-0000-FFFF-FFFF09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27315" createdVersion="7" refreshedVersion="7" minRefreshableVersion="3" recordCount="579" xr:uid="{00000000-000A-0000-FFFF-FFFF08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736112" createdVersion="7" refreshedVersion="7" minRefreshableVersion="3" recordCount="537" xr:uid="{00000000-000A-0000-FFFF-FFFF07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2662036" createdVersion="7" refreshedVersion="7" minRefreshableVersion="3" recordCount="537" xr:uid="{00000000-000A-0000-FFFF-FFFF06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3935183" createdVersion="7" refreshedVersion="7" minRefreshableVersion="3" recordCount="537" xr:uid="{00000000-000A-0000-FFFF-FFFF05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m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m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m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m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m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m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m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m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m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m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m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m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m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m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m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m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m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m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m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m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m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m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m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m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m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m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m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m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m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m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m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m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m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n v="1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m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m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m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m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m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n v="1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m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m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m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m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m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m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m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m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m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m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m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m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m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m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m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m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m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m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m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m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m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m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樞紐分析表2" cacheId="4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4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4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4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4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75" dataDxfId="174" dataCellStyle="百分比">
  <autoFilter ref="A2:K73" xr:uid="{00000000-0009-0000-0100-000001000000}"/>
  <tableColumns count="11">
    <tableColumn id="1" xr3:uid="{00000000-0010-0000-0000-000001000000}" name="日期" dataDxfId="173"/>
    <tableColumn id="2" xr3:uid="{00000000-0010-0000-0000-000002000000}" name="週" dataDxfId="172">
      <calculatedColumnFormula>表格1[[#This Row],[日期]]</calculatedColumnFormula>
    </tableColumn>
    <tableColumn id="3" xr3:uid="{00000000-0010-0000-0000-000003000000}" name="合計數" dataDxfId="171">
      <calculatedColumnFormula>COUNTA(URS確認!E:E)-1</calculatedColumnFormula>
    </tableColumn>
    <tableColumn id="4" xr3:uid="{00000000-0010-0000-0000-000004000000}" name="累計預估" dataDxfId="170">
      <calculatedColumnFormula>COUNTIF(URS確認!K:K,"&lt;"&amp;A3+1)</calculatedColumnFormula>
    </tableColumn>
    <tableColumn id="5" xr3:uid="{00000000-0010-0000-0000-000005000000}" name="累計完成" dataDxfId="169">
      <calculatedColumnFormula>D7-D2</calculatedColumnFormula>
    </tableColumn>
    <tableColumn id="12" xr3:uid="{00000000-0010-0000-0000-00000C000000}" name="本周預計" dataDxfId="168">
      <calculatedColumnFormula>D7-D2</calculatedColumnFormula>
    </tableColumn>
    <tableColumn id="13" xr3:uid="{00000000-0010-0000-0000-00000D000000}" name="本周完成" dataDxfId="167">
      <calculatedColumnFormula>E7-E2</calculatedColumnFormula>
    </tableColumn>
    <tableColumn id="14" xr3:uid="{00000000-0010-0000-0000-00000E000000}" name="進度" dataDxfId="166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5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4" dataCellStyle="百分比">
      <calculatedColumnFormula>表格1[[#This Row],[累計完成]]/表格1[[#This Row],[合計數]]</calculatedColumnFormula>
    </tableColumn>
    <tableColumn id="10" xr3:uid="{00000000-0010-0000-0000-00000A000000}" name="欄1" dataDxfId="163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P539" totalsRowShown="0" headerRowDxfId="162" dataDxfId="161">
  <autoFilter ref="A1:AP539" xr:uid="{00000000-0009-0000-0100-000002000000}"/>
  <tableColumns count="42">
    <tableColumn id="2" xr3:uid="{00000000-0010-0000-0100-000002000000}" name="URS程式預計完成時間" dataDxfId="160"/>
    <tableColumn id="1" xr3:uid="{00000000-0010-0000-0100-000001000000}" name="狀態" dataDxfId="159"/>
    <tableColumn id="22" xr3:uid="{00000000-0010-0000-0100-000016000000}" name="業務大類" dataDxfId="158"/>
    <tableColumn id="26" xr3:uid="{00000000-0010-0000-0100-00001A000000}" name="流程" dataDxfId="157"/>
    <tableColumn id="5" xr3:uid="{00000000-0010-0000-0100-000005000000}" name="功能代號" dataDxfId="156"/>
    <tableColumn id="9" xr3:uid="{00000000-0010-0000-0100-000009000000}" name="功能名稱/說明" dataDxfId="155"/>
    <tableColumn id="38" xr3:uid="{00000000-0010-0000-0100-000026000000}" name="刪除整併說明" dataDxfId="154"/>
    <tableColumn id="4" xr3:uid="{00000000-0010-0000-0100-000004000000}" name="SA" dataDxfId="153"/>
    <tableColumn id="11" xr3:uid="{00000000-0010-0000-0100-00000B000000}" name="展示協助" dataDxfId="152"/>
    <tableColumn id="37" xr3:uid="{00000000-0010-0000-0100-000025000000}" name="URS版本" dataDxfId="151"/>
    <tableColumn id="3" xr3:uid="{00000000-0010-0000-0100-000003000000}" name="預計展示" dataDxfId="150"/>
    <tableColumn id="18" xr3:uid="{00000000-0010-0000-0100-000012000000}" name="實際展示" dataDxfId="149"/>
    <tableColumn id="24" xr3:uid="{00000000-0010-0000-0100-000018000000}" name="URS完成" dataDxfId="148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7"/>
    <tableColumn id="21" xr3:uid="{00000000-0010-0000-0100-000015000000}" name="User" dataDxfId="146"/>
    <tableColumn id="7" xr3:uid="{00000000-0010-0000-0100-000007000000}" name="User2" dataDxfId="145"/>
    <tableColumn id="8" xr3:uid="{00000000-0010-0000-0100-000008000000}" name="段式" dataDxfId="144"/>
    <tableColumn id="10" xr3:uid="{00000000-0010-0000-0100-00000A000000}" name="經辦等級" dataDxfId="143"/>
    <tableColumn id="12" xr3:uid="{00000000-0010-0000-0100-00000C000000}" name="授權" dataDxfId="142"/>
    <tableColumn id="13" xr3:uid="{00000000-0010-0000-0100-00000D000000}" name="訂正" dataDxfId="141"/>
    <tableColumn id="14" xr3:uid="{00000000-0010-0000-0100-00000E000000}" name="修正" dataDxfId="140"/>
    <tableColumn id="16" xr3:uid="{00000000-0010-0000-0100-000010000000}" name="帳務" dataDxfId="139"/>
    <tableColumn id="17" xr3:uid="{00000000-0010-0000-0100-000011000000}" name="額度" dataDxfId="138"/>
    <tableColumn id="15" xr3:uid="{00000000-0010-0000-0100-00000F000000}" name="執行單位" dataDxfId="137">
      <calculatedColumnFormula>VLOOKUP(功能_33[[#This Row],[User]],SKL放款!A:G,7,FALSE)</calculatedColumnFormula>
    </tableColumn>
    <tableColumn id="32" xr3:uid="{00000000-0010-0000-0100-000020000000}" name="程式完成" dataDxfId="136"/>
    <tableColumn id="34" xr3:uid="{00000000-0010-0000-0100-000022000000}" name="URS交二審" dataDxfId="135"/>
    <tableColumn id="31" xr3:uid="{00000000-0010-0000-0100-00001F000000}" name="二審預排" dataDxfId="134"/>
    <tableColumn id="36" xr3:uid="{00000000-0010-0000-0100-000024000000}" name="二審實際" dataDxfId="133"/>
    <tableColumn id="27" xr3:uid="{00000000-0010-0000-0100-00001B000000}" name="正式_x000a_交付審查" dataDxfId="132"/>
    <tableColumn id="29" xr3:uid="{00000000-0010-0000-0100-00001D000000}" name="IT審核人" dataDxfId="131"/>
    <tableColumn id="6" xr3:uid="{00000000-0010-0000-0100-000006000000}" name="收到IT_x000a_審查意見" dataDxfId="130"/>
    <tableColumn id="35" xr3:uid="{00000000-0010-0000-0100-000023000000}" name="回覆IT_x000a_審查意見" dataDxfId="129"/>
    <tableColumn id="33" xr3:uid="{00000000-0010-0000-0100-000021000000}" name="User審閱人" dataDxfId="128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7"/>
    <tableColumn id="39" xr3:uid="{00000000-0010-0000-0100-000027000000}" name="回覆User審查意見" dataDxfId="126"/>
    <tableColumn id="25" xr3:uid="{00000000-0010-0000-0100-000019000000}" name="送出簽核檢核日" dataDxfId="125"/>
    <tableColumn id="19" xr3:uid="{00000000-0010-0000-0100-000013000000}" name="覆測日" dataDxfId="124"/>
    <tableColumn id="23" xr3:uid="{00000000-0010-0000-0100-000017000000}" name="AS400入口" dataDxfId="123">
      <calculatedColumnFormula>VLOOKUP(功能_33[[#This Row],[功能代號]],'[3]20211001'!$A:$J,8,FALSE)</calculatedColumnFormula>
    </tableColumn>
    <tableColumn id="41" xr3:uid="{00000000-0010-0000-0100-000029000000}" name="AS400名稱" dataDxfId="122">
      <calculatedColumnFormula>VLOOKUP(功能_33[[#This Row],[功能代號]],'[3]20211001'!$A:$J,9,FALSE)</calculatedColumnFormula>
    </tableColumn>
    <tableColumn id="42" xr3:uid="{00000000-0010-0000-0100-00002A000000}" name="需二審" dataDxfId="121">
      <calculatedColumnFormula>VLOOKUP(功能_33[[#This Row],[功能代號]],需二審tmp!A:A,1,FALSE)</calculatedColumnFormula>
    </tableColumn>
    <tableColumn id="40" xr3:uid="{00000000-0010-0000-0100-000028000000}" name="2021/11/26OK" dataDxfId="120"/>
    <tableColumn id="28" xr3:uid="{00000000-0010-0000-0100-00001C000000}" name="己交付" dataDxfId="119">
      <calculatedColumnFormula>COUNT(AC2)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 ht="13.5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ht="13.5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ht="13.5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ht="13.5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ht="13.5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ht="13.5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ht="13.5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ht="13.5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ht="13.5">
      <c r="N13" s="151" t="s">
        <v>26</v>
      </c>
      <c r="O13" s="151" t="s">
        <v>27</v>
      </c>
      <c r="Q13" s="151" t="s">
        <v>27</v>
      </c>
    </row>
    <row r="14" spans="1:22" ht="13.5">
      <c r="K14" s="149"/>
      <c r="Q14" s="151" t="s">
        <v>20</v>
      </c>
    </row>
    <row r="15" spans="1:22" ht="13.5">
      <c r="Q15" s="151" t="s">
        <v>22</v>
      </c>
    </row>
    <row r="16" spans="1:22" ht="13.5">
      <c r="Q16" s="151" t="s">
        <v>28</v>
      </c>
    </row>
    <row r="17" spans="17:17" ht="13.5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AB3" sqref="AB3"/>
    </sheetView>
  </sheetViews>
  <sheetFormatPr defaultColWidth="9" defaultRowHeight="15"/>
  <cols>
    <col min="1" max="1" width="4.875" style="291" customWidth="1"/>
    <col min="2" max="2" width="5.125" style="317" customWidth="1"/>
    <col min="3" max="3" width="4.625" style="317" customWidth="1"/>
    <col min="4" max="4" width="5.25" style="428" bestFit="1" customWidth="1"/>
    <col min="5" max="5" width="5.25" style="317" bestFit="1" customWidth="1"/>
    <col min="6" max="6" width="4.875" style="434" bestFit="1" customWidth="1"/>
    <col min="7" max="7" width="4.875" style="317" customWidth="1"/>
    <col min="8" max="8" width="4.875" style="428" bestFit="1" customWidth="1"/>
    <col min="9" max="9" width="5.375" style="317" customWidth="1"/>
    <col min="10" max="10" width="4.875" style="428" customWidth="1"/>
    <col min="11" max="11" width="4.375" style="318" customWidth="1"/>
    <col min="12" max="12" width="4.875" style="428" bestFit="1" customWidth="1"/>
    <col min="13" max="13" width="11.75" style="298" bestFit="1" customWidth="1"/>
    <col min="14" max="14" width="10" style="298" customWidth="1"/>
    <col min="15" max="15" width="9.875" style="298" customWidth="1"/>
    <col min="16" max="16" width="8.125" style="298" hidden="1" customWidth="1"/>
    <col min="17" max="17" width="10.375" style="319" customWidth="1"/>
    <col min="18" max="18" width="5.75" style="320" hidden="1" customWidth="1"/>
    <col min="19" max="19" width="5" style="321" customWidth="1"/>
    <col min="20" max="20" width="9.75" style="321" bestFit="1" customWidth="1"/>
    <col min="21" max="21" width="6.375" style="321" hidden="1" customWidth="1"/>
    <col min="22" max="22" width="10.25" style="321" customWidth="1"/>
    <col min="23" max="23" width="9.75" style="311" customWidth="1"/>
    <col min="24" max="24" width="8.75" style="295" customWidth="1"/>
    <col min="25" max="28" width="9" style="295" customWidth="1"/>
    <col min="29" max="16384" width="9" style="295"/>
  </cols>
  <sheetData>
    <row r="1" spans="1:25">
      <c r="A1" s="211" t="s">
        <v>29</v>
      </c>
    </row>
    <row r="2" spans="1:25" s="213" customFormat="1" ht="38.25" customHeight="1">
      <c r="A2" s="322" t="s">
        <v>30</v>
      </c>
      <c r="B2" s="322" t="s">
        <v>2932</v>
      </c>
      <c r="C2" s="322" t="s">
        <v>31</v>
      </c>
      <c r="D2" s="322"/>
      <c r="E2" s="322" t="s">
        <v>2879</v>
      </c>
      <c r="F2" s="435"/>
      <c r="G2" s="322" t="s">
        <v>2915</v>
      </c>
      <c r="H2" s="322"/>
      <c r="I2" s="324" t="s">
        <v>32</v>
      </c>
      <c r="J2" s="322"/>
      <c r="K2" s="322" t="s">
        <v>2917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5" customHeight="1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>
      <c r="A6" s="236" t="s">
        <v>49</v>
      </c>
      <c r="B6" s="326">
        <f>統計tmp!AR7</f>
        <v>0</v>
      </c>
      <c r="C6" s="326">
        <v>78</v>
      </c>
      <c r="D6" s="429" t="e">
        <f>C6/B6</f>
        <v>#DIV/0!</v>
      </c>
      <c r="E6" s="407">
        <v>78</v>
      </c>
      <c r="F6" s="432" t="e">
        <f t="shared" ref="F6:F15" si="0">E6/B6</f>
        <v>#DIV/0!</v>
      </c>
      <c r="G6" s="426">
        <f>統計tmp!AW7</f>
        <v>0</v>
      </c>
      <c r="H6" s="432" t="e">
        <f t="shared" ref="H6:H15" si="1">G6/B6</f>
        <v>#DIV/0!</v>
      </c>
      <c r="I6" s="326">
        <f>統計tmp!AT7</f>
        <v>0</v>
      </c>
      <c r="J6" s="429" t="e">
        <f>I6/B6</f>
        <v>#DIV/0!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>
      <c r="A7" s="236" t="s">
        <v>50</v>
      </c>
      <c r="B7" s="326">
        <f>統計tmp!AR8</f>
        <v>0</v>
      </c>
      <c r="C7" s="326">
        <v>38</v>
      </c>
      <c r="D7" s="429" t="e">
        <f>C7/B7</f>
        <v>#DIV/0!</v>
      </c>
      <c r="E7" s="407">
        <v>36</v>
      </c>
      <c r="F7" s="432" t="e">
        <f t="shared" si="0"/>
        <v>#DIV/0!</v>
      </c>
      <c r="G7" s="426">
        <f>統計tmp!AW8</f>
        <v>0</v>
      </c>
      <c r="H7" s="432" t="e">
        <f t="shared" si="1"/>
        <v>#DIV/0!</v>
      </c>
      <c r="I7" s="326">
        <f>統計tmp!AT8</f>
        <v>0</v>
      </c>
      <c r="J7" s="429" t="e">
        <f>I7/B7</f>
        <v>#DIV/0!</v>
      </c>
      <c r="K7" s="326">
        <v>36</v>
      </c>
      <c r="L7" s="429" t="e">
        <f>K7/B7</f>
        <v>#DIV/0!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>
      <c r="A8" s="236" t="s">
        <v>51</v>
      </c>
      <c r="B8" s="326">
        <f>統計tmp!AR9</f>
        <v>0</v>
      </c>
      <c r="C8" s="326">
        <v>75</v>
      </c>
      <c r="D8" s="429" t="e">
        <f>C8/B8</f>
        <v>#DIV/0!</v>
      </c>
      <c r="E8" s="407">
        <v>70</v>
      </c>
      <c r="F8" s="432" t="e">
        <f t="shared" si="0"/>
        <v>#DIV/0!</v>
      </c>
      <c r="G8" s="426">
        <f>統計tmp!AW9</f>
        <v>0</v>
      </c>
      <c r="H8" s="432" t="e">
        <f t="shared" si="1"/>
        <v>#DIV/0!</v>
      </c>
      <c r="I8" s="326">
        <f>統計tmp!AT9</f>
        <v>0</v>
      </c>
      <c r="J8" s="429" t="e">
        <f>I8/B8</f>
        <v>#DIV/0!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>
      <c r="A9" s="236" t="s">
        <v>52</v>
      </c>
      <c r="B9" s="326">
        <f>統計tmp!AR10</f>
        <v>0</v>
      </c>
      <c r="C9" s="326">
        <v>87</v>
      </c>
      <c r="D9" s="429" t="e">
        <f>C9/B9</f>
        <v>#DIV/0!</v>
      </c>
      <c r="E9" s="407">
        <v>69</v>
      </c>
      <c r="F9" s="432" t="e">
        <f t="shared" si="0"/>
        <v>#DIV/0!</v>
      </c>
      <c r="G9" s="426">
        <f>統計tmp!AW10</f>
        <v>0</v>
      </c>
      <c r="H9" s="432" t="e">
        <f t="shared" si="1"/>
        <v>#DIV/0!</v>
      </c>
      <c r="I9" s="326">
        <f>統計tmp!AT10</f>
        <v>0</v>
      </c>
      <c r="J9" s="429" t="e">
        <f>I9/B9</f>
        <v>#DIV/0!</v>
      </c>
      <c r="K9" s="326">
        <v>26</v>
      </c>
      <c r="L9" s="429" t="e">
        <f>K9/B9</f>
        <v>#DIV/0!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>
      <c r="A10" s="236" t="s">
        <v>54</v>
      </c>
      <c r="B10" s="326">
        <f>統計tmp!AR11</f>
        <v>0</v>
      </c>
      <c r="C10" s="326">
        <v>88</v>
      </c>
      <c r="D10" s="429" t="e">
        <f>C10/B10</f>
        <v>#DIV/0!</v>
      </c>
      <c r="E10" s="407">
        <v>73</v>
      </c>
      <c r="F10" s="432" t="e">
        <f t="shared" si="0"/>
        <v>#DIV/0!</v>
      </c>
      <c r="G10" s="426">
        <f>統計tmp!AW11</f>
        <v>0</v>
      </c>
      <c r="H10" s="432" t="e">
        <f t="shared" si="1"/>
        <v>#DIV/0!</v>
      </c>
      <c r="I10" s="326">
        <f>統計tmp!AT11</f>
        <v>0</v>
      </c>
      <c r="J10" s="429" t="e">
        <f>I10/B10</f>
        <v>#DIV/0!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>
      <c r="A11" s="236" t="s">
        <v>55</v>
      </c>
      <c r="B11" s="326">
        <f>統計tmp!AR12</f>
        <v>0</v>
      </c>
      <c r="C11" s="326">
        <v>10</v>
      </c>
      <c r="D11" s="429">
        <v>0</v>
      </c>
      <c r="E11" s="407">
        <v>4</v>
      </c>
      <c r="F11" s="432" t="e">
        <f t="shared" si="0"/>
        <v>#DIV/0!</v>
      </c>
      <c r="G11" s="426">
        <f>統計tmp!AW12</f>
        <v>0</v>
      </c>
      <c r="H11" s="432" t="e">
        <f t="shared" si="1"/>
        <v>#DIV/0!</v>
      </c>
      <c r="I11" s="326">
        <f>統計tmp!AT12</f>
        <v>0</v>
      </c>
      <c r="J11" s="429" t="e">
        <f t="shared" ref="J11:J14" si="3">I11/B11</f>
        <v>#DIV/0!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>
      <c r="A12" s="236" t="s">
        <v>56</v>
      </c>
      <c r="B12" s="326">
        <f>統計tmp!AR13</f>
        <v>0</v>
      </c>
      <c r="C12" s="326">
        <v>134</v>
      </c>
      <c r="D12" s="429" t="e">
        <f>C12/B12</f>
        <v>#DIV/0!</v>
      </c>
      <c r="E12" s="407">
        <v>92</v>
      </c>
      <c r="F12" s="432" t="e">
        <f t="shared" si="0"/>
        <v>#DIV/0!</v>
      </c>
      <c r="G12" s="426">
        <f>統計tmp!AW13</f>
        <v>0</v>
      </c>
      <c r="H12" s="432" t="e">
        <f t="shared" si="1"/>
        <v>#DIV/0!</v>
      </c>
      <c r="I12" s="326">
        <f>統計tmp!AT13</f>
        <v>0</v>
      </c>
      <c r="J12" s="429" t="e">
        <f t="shared" si="3"/>
        <v>#DIV/0!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>
      <c r="A13" s="236" t="s">
        <v>57</v>
      </c>
      <c r="B13" s="326">
        <f>統計tmp!AR14</f>
        <v>0</v>
      </c>
      <c r="C13" s="326">
        <v>1</v>
      </c>
      <c r="D13" s="429" t="e">
        <f t="shared" ref="D13:D14" si="4">C13/B13</f>
        <v>#DIV/0!</v>
      </c>
      <c r="E13" s="407">
        <v>1</v>
      </c>
      <c r="F13" s="432" t="e">
        <f t="shared" si="0"/>
        <v>#DIV/0!</v>
      </c>
      <c r="G13" s="426">
        <f>統計tmp!AW14</f>
        <v>0</v>
      </c>
      <c r="H13" s="432" t="e">
        <f t="shared" si="1"/>
        <v>#DIV/0!</v>
      </c>
      <c r="I13" s="326">
        <f>統計tmp!AT14</f>
        <v>0</v>
      </c>
      <c r="J13" s="429" t="e">
        <f t="shared" si="3"/>
        <v>#DIV/0!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>
      <c r="A14" s="236" t="s">
        <v>2874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>
      <c r="A15" s="249" t="s">
        <v>58</v>
      </c>
      <c r="B15" s="328">
        <f>SUM(B3,B6:B14)</f>
        <v>25</v>
      </c>
      <c r="C15" s="328">
        <f>SUM(C3,C6:C14)</f>
        <v>533</v>
      </c>
      <c r="D15" s="431">
        <f>C15/B15</f>
        <v>21.32</v>
      </c>
      <c r="E15" s="328">
        <f>E3+SUM(E6:E14)</f>
        <v>439</v>
      </c>
      <c r="F15" s="433">
        <f t="shared" si="0"/>
        <v>17.559999999999999</v>
      </c>
      <c r="G15" s="427">
        <f>G3+SUM(G6:G14)</f>
        <v>16</v>
      </c>
      <c r="H15" s="433">
        <f t="shared" si="1"/>
        <v>0.64</v>
      </c>
      <c r="I15" s="328">
        <f>SUM(I3,I6:I13)</f>
        <v>16</v>
      </c>
      <c r="J15" s="431">
        <f>I15/B15</f>
        <v>0.64</v>
      </c>
      <c r="K15" s="328">
        <f>SUM(K3,K6:K13)</f>
        <v>78</v>
      </c>
      <c r="L15" s="431">
        <f>K15/B15</f>
        <v>3.12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0</v>
      </c>
      <c r="C22" s="318"/>
    </row>
    <row r="23" spans="1:9">
      <c r="A23" s="317" t="s">
        <v>50</v>
      </c>
      <c r="B23" s="318">
        <f>B7-C23</f>
        <v>-33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0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I6" sqref="I6"/>
    </sheetView>
  </sheetViews>
  <sheetFormatPr defaultColWidth="9" defaultRowHeight="15"/>
  <cols>
    <col min="1" max="1" width="5.75" style="291" customWidth="1"/>
    <col min="2" max="2" width="5.125" style="317" customWidth="1"/>
    <col min="3" max="3" width="4.625" style="317" customWidth="1"/>
    <col min="4" max="4" width="6.25" style="317" bestFit="1" customWidth="1"/>
    <col min="5" max="5" width="4.5" style="317" customWidth="1"/>
    <col min="6" max="6" width="5.25" style="317" bestFit="1" customWidth="1"/>
    <col min="7" max="8" width="4.875" style="317" customWidth="1"/>
    <col min="9" max="9" width="5.375" style="317" customWidth="1"/>
    <col min="10" max="10" width="4.875" style="317" customWidth="1"/>
    <col min="11" max="11" width="4.375" style="318" customWidth="1"/>
    <col min="12" max="12" width="6.25" style="317" customWidth="1"/>
    <col min="13" max="13" width="12.875" style="291" customWidth="1"/>
    <col min="14" max="14" width="11.75" style="298" bestFit="1" customWidth="1"/>
    <col min="15" max="15" width="10" style="298" customWidth="1"/>
    <col min="16" max="16" width="9.75" style="298" hidden="1" customWidth="1"/>
    <col min="17" max="17" width="9.75" style="291" bestFit="1" customWidth="1"/>
    <col min="18" max="18" width="10.375" style="319" hidden="1" customWidth="1"/>
    <col min="19" max="19" width="8" style="454" bestFit="1" customWidth="1"/>
    <col min="20" max="20" width="10" style="278" bestFit="1" customWidth="1"/>
    <col min="21" max="21" width="8.625" style="460" bestFit="1" customWidth="1"/>
    <col min="22" max="22" width="6.375" style="321" hidden="1" customWidth="1"/>
    <col min="23" max="23" width="10.25" style="321" customWidth="1"/>
    <col min="24" max="24" width="9.75" style="311" customWidth="1"/>
    <col min="25" max="28" width="9" style="295" customWidth="1"/>
    <col min="29" max="16384" width="9" style="295"/>
  </cols>
  <sheetData>
    <row r="1" spans="1:27">
      <c r="A1" s="211" t="s">
        <v>29</v>
      </c>
    </row>
    <row r="2" spans="1:27" s="213" customFormat="1" ht="38.25" customHeight="1">
      <c r="A2" s="322" t="s">
        <v>30</v>
      </c>
      <c r="B2" s="323" t="s">
        <v>2995</v>
      </c>
      <c r="C2" s="322" t="s">
        <v>31</v>
      </c>
      <c r="D2" s="324"/>
      <c r="E2" s="324" t="s">
        <v>2996</v>
      </c>
      <c r="F2" s="324"/>
      <c r="G2" s="322" t="s">
        <v>2997</v>
      </c>
      <c r="H2" s="322"/>
      <c r="I2" s="324" t="s">
        <v>32</v>
      </c>
      <c r="J2" s="324"/>
      <c r="K2" s="324" t="s">
        <v>2998</v>
      </c>
      <c r="L2" s="322"/>
      <c r="M2" s="452" t="s">
        <v>33</v>
      </c>
      <c r="N2" s="322" t="s">
        <v>34</v>
      </c>
      <c r="O2" s="252" t="s">
        <v>35</v>
      </c>
      <c r="P2" s="252" t="s">
        <v>36</v>
      </c>
      <c r="Q2" s="452" t="s">
        <v>37</v>
      </c>
      <c r="R2" s="252" t="s">
        <v>38</v>
      </c>
      <c r="S2" s="455" t="s">
        <v>39</v>
      </c>
      <c r="T2" s="452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66">
        <v>1</v>
      </c>
      <c r="G3" s="426">
        <v>16</v>
      </c>
      <c r="H3" s="466">
        <v>1</v>
      </c>
      <c r="I3" s="326">
        <v>16</v>
      </c>
      <c r="J3" s="237">
        <v>1</v>
      </c>
      <c r="K3" s="326">
        <v>16</v>
      </c>
      <c r="L3" s="237">
        <v>1</v>
      </c>
      <c r="M3" s="465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56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5" customHeight="1">
      <c r="A4" s="244" t="s">
        <v>47</v>
      </c>
      <c r="B4" s="327">
        <v>16</v>
      </c>
      <c r="C4" s="327"/>
      <c r="D4" s="327"/>
      <c r="E4" s="327"/>
      <c r="F4" s="467"/>
      <c r="G4" s="327"/>
      <c r="H4" s="467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57">
        <v>1</v>
      </c>
      <c r="T4" s="248">
        <v>44509</v>
      </c>
      <c r="U4" s="461">
        <v>7</v>
      </c>
      <c r="V4" s="246">
        <v>44515</v>
      </c>
      <c r="W4" s="245"/>
      <c r="X4" s="248"/>
      <c r="Y4" s="214"/>
    </row>
    <row r="5" spans="1:27" s="215" customFormat="1" ht="15" customHeight="1">
      <c r="A5" s="244" t="s">
        <v>48</v>
      </c>
      <c r="B5" s="327">
        <v>16</v>
      </c>
      <c r="C5" s="327"/>
      <c r="D5" s="327"/>
      <c r="E5" s="327"/>
      <c r="F5" s="467"/>
      <c r="G5" s="327"/>
      <c r="H5" s="467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57">
        <v>1</v>
      </c>
      <c r="T5" s="248"/>
      <c r="U5" s="462"/>
      <c r="V5" s="247">
        <v>44497</v>
      </c>
      <c r="W5" s="245"/>
      <c r="X5" s="248"/>
      <c r="Y5" s="214"/>
      <c r="AA5" s="450"/>
    </row>
    <row r="6" spans="1:27" s="47" customFormat="1" ht="15" customHeight="1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66">
        <v>1</v>
      </c>
      <c r="G6" s="426">
        <v>78</v>
      </c>
      <c r="H6" s="466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56"/>
      <c r="T6" s="241"/>
      <c r="U6" s="407"/>
      <c r="V6" s="237"/>
      <c r="W6" s="236">
        <v>44550</v>
      </c>
      <c r="X6" s="241"/>
      <c r="Y6" s="242"/>
    </row>
    <row r="7" spans="1:27" s="47" customFormat="1" ht="15" customHeight="1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66">
        <v>0.94736842105263153</v>
      </c>
      <c r="G7" s="426">
        <v>36</v>
      </c>
      <c r="H7" s="466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56"/>
      <c r="T7" s="241"/>
      <c r="U7" s="407"/>
      <c r="V7" s="237"/>
      <c r="W7" s="236">
        <v>44515</v>
      </c>
      <c r="X7" s="257"/>
      <c r="Y7" s="242"/>
    </row>
    <row r="8" spans="1:27" s="47" customFormat="1" ht="15" customHeight="1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66">
        <v>0.93333333333333335</v>
      </c>
      <c r="G8" s="426">
        <v>70</v>
      </c>
      <c r="H8" s="466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56"/>
      <c r="T8" s="241"/>
      <c r="U8" s="407"/>
      <c r="V8" s="237"/>
      <c r="W8" s="236">
        <v>44515</v>
      </c>
      <c r="X8" s="257"/>
      <c r="Y8" s="242"/>
    </row>
    <row r="9" spans="1:27" s="47" customFormat="1" ht="15" customHeight="1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66">
        <v>0.7931034482758621</v>
      </c>
      <c r="G9" s="426">
        <v>69</v>
      </c>
      <c r="H9" s="466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56"/>
      <c r="T9" s="241"/>
      <c r="U9" s="407"/>
      <c r="V9" s="237"/>
      <c r="W9" s="236">
        <v>44550</v>
      </c>
      <c r="X9" s="241"/>
      <c r="Y9" s="242"/>
    </row>
    <row r="10" spans="1:27" s="47" customFormat="1" ht="15" customHeight="1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66">
        <v>0.80681818181818177</v>
      </c>
      <c r="G10" s="426">
        <v>71</v>
      </c>
      <c r="H10" s="466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56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66">
        <v>0.4</v>
      </c>
      <c r="G11" s="426">
        <v>4</v>
      </c>
      <c r="H11" s="466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56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66">
        <v>0.68656716417910446</v>
      </c>
      <c r="G12" s="426">
        <v>92</v>
      </c>
      <c r="H12" s="466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56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66">
        <v>1</v>
      </c>
      <c r="G13" s="426">
        <v>1</v>
      </c>
      <c r="H13" s="466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56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>
      <c r="A14" s="236" t="s">
        <v>2999</v>
      </c>
      <c r="B14" s="326">
        <v>9</v>
      </c>
      <c r="C14" s="326">
        <v>0</v>
      </c>
      <c r="D14" s="237">
        <v>0</v>
      </c>
      <c r="E14" s="407">
        <v>0</v>
      </c>
      <c r="F14" s="466">
        <v>0</v>
      </c>
      <c r="G14" s="426">
        <v>0</v>
      </c>
      <c r="H14" s="466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56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68">
        <v>0.81529850746268662</v>
      </c>
      <c r="G15" s="427">
        <v>437</v>
      </c>
      <c r="H15" s="468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64"/>
      <c r="N15" s="328"/>
      <c r="O15" s="328"/>
      <c r="P15" s="328">
        <v>14</v>
      </c>
      <c r="Q15" s="453"/>
      <c r="R15" s="328">
        <v>14</v>
      </c>
      <c r="S15" s="458"/>
      <c r="T15" s="459"/>
      <c r="U15" s="463"/>
      <c r="V15" s="251"/>
      <c r="W15" s="251"/>
      <c r="X15" s="251"/>
    </row>
    <row r="17" spans="1:9">
      <c r="B17" s="318">
        <f>SUM(B3,B6:B10,B12:B14)-117</f>
        <v>409</v>
      </c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78</v>
      </c>
      <c r="C22" s="318"/>
    </row>
    <row r="23" spans="1:9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88"/>
  <sheetViews>
    <sheetView workbookViewId="0">
      <selection activeCell="E10" sqref="E10:M10"/>
    </sheetView>
  </sheetViews>
  <sheetFormatPr defaultColWidth="8.75" defaultRowHeight="16.2"/>
  <cols>
    <col min="1" max="2" width="8.75" style="415"/>
    <col min="3" max="3" width="14.625" style="415" customWidth="1"/>
    <col min="4" max="16384" width="8.75" style="415"/>
  </cols>
  <sheetData>
    <row r="1" spans="2:14" ht="16.8" thickBot="1">
      <c r="B1" s="438"/>
      <c r="C1" s="438"/>
      <c r="D1" s="438"/>
      <c r="E1" s="438"/>
      <c r="F1" s="438"/>
    </row>
    <row r="2" spans="2:14" ht="33" thickBot="1">
      <c r="B2" s="438"/>
      <c r="C2" s="439"/>
      <c r="D2" s="440" t="s">
        <v>45</v>
      </c>
      <c r="E2" s="440" t="s">
        <v>49</v>
      </c>
      <c r="F2" s="440" t="s">
        <v>50</v>
      </c>
      <c r="G2" s="440" t="s">
        <v>51</v>
      </c>
      <c r="H2" s="440" t="s">
        <v>52</v>
      </c>
      <c r="I2" s="440" t="s">
        <v>54</v>
      </c>
      <c r="J2" s="440" t="s">
        <v>55</v>
      </c>
      <c r="K2" s="440" t="s">
        <v>56</v>
      </c>
      <c r="L2" s="440" t="s">
        <v>57</v>
      </c>
      <c r="M2" s="440" t="s">
        <v>2944</v>
      </c>
      <c r="N2" s="440" t="s">
        <v>2933</v>
      </c>
    </row>
    <row r="3" spans="2:14" ht="17.399999999999999" thickTop="1" thickBot="1">
      <c r="B3" s="438"/>
      <c r="C3" s="442" t="s">
        <v>2934</v>
      </c>
      <c r="D3" s="441"/>
      <c r="E3" s="441"/>
      <c r="F3" s="441"/>
      <c r="G3" s="441"/>
      <c r="H3" s="442">
        <v>7</v>
      </c>
      <c r="I3" s="442">
        <v>2</v>
      </c>
      <c r="J3" s="442">
        <v>2</v>
      </c>
      <c r="K3" s="442">
        <v>1</v>
      </c>
      <c r="L3" s="441"/>
      <c r="M3" s="441"/>
      <c r="N3" s="441"/>
    </row>
    <row r="4" spans="2:14" ht="16.8" thickBot="1">
      <c r="B4" s="438"/>
      <c r="C4" s="444" t="s">
        <v>2935</v>
      </c>
      <c r="D4" s="443"/>
      <c r="E4" s="443"/>
      <c r="F4" s="443"/>
      <c r="G4" s="443"/>
      <c r="H4" s="444">
        <v>1</v>
      </c>
      <c r="I4" s="443"/>
      <c r="J4" s="444">
        <v>2</v>
      </c>
      <c r="K4" s="444">
        <v>5</v>
      </c>
      <c r="L4" s="443"/>
      <c r="M4" s="443"/>
      <c r="N4" s="443"/>
    </row>
    <row r="5" spans="2:14" ht="16.8" thickBot="1">
      <c r="B5" s="438"/>
      <c r="C5" s="446" t="s">
        <v>2936</v>
      </c>
      <c r="D5" s="445"/>
      <c r="E5" s="445"/>
      <c r="F5" s="445"/>
      <c r="G5" s="446">
        <v>2</v>
      </c>
      <c r="H5" s="445"/>
      <c r="I5" s="446">
        <v>4</v>
      </c>
      <c r="J5" s="445"/>
      <c r="K5" s="445"/>
      <c r="L5" s="446">
        <v>1</v>
      </c>
      <c r="M5" s="445"/>
      <c r="N5" s="445"/>
    </row>
    <row r="6" spans="2:14" ht="16.8" thickBot="1">
      <c r="B6" s="438"/>
      <c r="C6" s="444" t="s">
        <v>2937</v>
      </c>
      <c r="D6" s="443"/>
      <c r="E6" s="443"/>
      <c r="F6" s="443"/>
      <c r="G6" s="444">
        <v>8</v>
      </c>
      <c r="H6" s="443"/>
      <c r="I6" s="443"/>
      <c r="J6" s="443"/>
      <c r="K6" s="443"/>
      <c r="L6" s="443"/>
      <c r="M6" s="443"/>
      <c r="N6" s="443"/>
    </row>
    <row r="7" spans="2:14" ht="16.8" thickBot="1">
      <c r="B7" s="438"/>
      <c r="C7" s="446" t="s">
        <v>2938</v>
      </c>
      <c r="D7" s="445"/>
      <c r="E7" s="446">
        <v>1</v>
      </c>
      <c r="F7" s="445"/>
      <c r="G7" s="445"/>
      <c r="H7" s="446">
        <v>3</v>
      </c>
      <c r="I7" s="445"/>
      <c r="J7" s="445"/>
      <c r="K7" s="445"/>
      <c r="L7" s="445"/>
      <c r="M7" s="445"/>
      <c r="N7" s="445"/>
    </row>
    <row r="8" spans="2:14" ht="16.8" thickBot="1">
      <c r="B8" s="438"/>
      <c r="C8" s="444" t="s">
        <v>1512</v>
      </c>
      <c r="D8" s="443"/>
      <c r="E8" s="444">
        <v>2</v>
      </c>
      <c r="F8" s="443"/>
      <c r="G8" s="443"/>
      <c r="H8" s="444">
        <v>1</v>
      </c>
      <c r="I8" s="444">
        <v>1</v>
      </c>
      <c r="J8" s="443"/>
      <c r="K8" s="443"/>
      <c r="L8" s="443"/>
      <c r="M8" s="443"/>
      <c r="N8" s="444">
        <v>4</v>
      </c>
    </row>
    <row r="9" spans="2:14" ht="16.8" thickBot="1">
      <c r="B9" s="438"/>
      <c r="C9" s="446" t="s">
        <v>2939</v>
      </c>
      <c r="D9" s="446">
        <v>0</v>
      </c>
      <c r="E9" s="446">
        <v>3</v>
      </c>
      <c r="F9" s="446">
        <v>0</v>
      </c>
      <c r="G9" s="446">
        <v>10</v>
      </c>
      <c r="H9" s="446">
        <v>12</v>
      </c>
      <c r="I9" s="446">
        <v>7</v>
      </c>
      <c r="J9" s="446">
        <v>4</v>
      </c>
      <c r="K9" s="446">
        <v>6</v>
      </c>
      <c r="L9" s="446">
        <v>1</v>
      </c>
      <c r="M9" s="445"/>
      <c r="N9" s="446">
        <v>43</v>
      </c>
    </row>
    <row r="10" spans="2:14" ht="16.8" thickBot="1">
      <c r="B10" s="438"/>
      <c r="C10" s="444" t="s">
        <v>2916</v>
      </c>
      <c r="D10" s="449">
        <v>16</v>
      </c>
      <c r="E10" s="326">
        <v>78</v>
      </c>
      <c r="F10" s="326">
        <v>38</v>
      </c>
      <c r="G10" s="326">
        <v>75</v>
      </c>
      <c r="H10" s="326">
        <v>87</v>
      </c>
      <c r="I10" s="326">
        <v>88</v>
      </c>
      <c r="J10" s="326">
        <v>10</v>
      </c>
      <c r="K10" s="326">
        <v>134</v>
      </c>
      <c r="L10" s="326">
        <v>1</v>
      </c>
      <c r="M10" s="326">
        <v>9</v>
      </c>
      <c r="N10" s="443">
        <f>SUM(D10:M10)</f>
        <v>536</v>
      </c>
    </row>
    <row r="11" spans="2:14" ht="16.8" thickBot="1">
      <c r="B11" s="438"/>
      <c r="C11" s="446" t="s">
        <v>2940</v>
      </c>
      <c r="D11" s="449">
        <v>16</v>
      </c>
      <c r="E11" s="449">
        <v>77</v>
      </c>
      <c r="F11" s="449">
        <v>36</v>
      </c>
      <c r="G11" s="449">
        <v>18</v>
      </c>
      <c r="H11" s="449">
        <v>64</v>
      </c>
      <c r="I11" s="449">
        <v>68</v>
      </c>
      <c r="J11" s="449">
        <v>3</v>
      </c>
      <c r="K11" s="449">
        <v>89</v>
      </c>
      <c r="L11" s="449">
        <v>1</v>
      </c>
      <c r="M11" s="449"/>
      <c r="N11" s="443">
        <f t="shared" ref="N11:N14" si="0">SUM(D11:M11)</f>
        <v>372</v>
      </c>
    </row>
    <row r="12" spans="2:14" ht="16.8" thickBot="1">
      <c r="B12" s="438"/>
      <c r="C12" s="444" t="s">
        <v>2941</v>
      </c>
      <c r="D12" s="449">
        <v>16</v>
      </c>
      <c r="E12" s="449">
        <v>77</v>
      </c>
      <c r="F12" s="449">
        <v>36</v>
      </c>
      <c r="G12" s="449">
        <v>70</v>
      </c>
      <c r="H12" s="449">
        <v>69</v>
      </c>
      <c r="I12" s="449">
        <v>74</v>
      </c>
      <c r="J12" s="449">
        <v>3</v>
      </c>
      <c r="K12" s="449">
        <v>91</v>
      </c>
      <c r="L12" s="449">
        <v>1</v>
      </c>
      <c r="M12" s="449"/>
      <c r="N12" s="443">
        <f t="shared" si="0"/>
        <v>437</v>
      </c>
    </row>
    <row r="13" spans="2:14" ht="16.8" thickBot="1">
      <c r="B13" s="438"/>
      <c r="C13" s="446" t="s">
        <v>2942</v>
      </c>
      <c r="D13" s="449">
        <v>16</v>
      </c>
      <c r="E13" s="449"/>
      <c r="F13" s="449">
        <v>36</v>
      </c>
      <c r="G13" s="449"/>
      <c r="H13" s="449">
        <v>26</v>
      </c>
      <c r="I13" s="449"/>
      <c r="J13" s="449"/>
      <c r="K13" s="449"/>
      <c r="L13" s="449"/>
      <c r="M13" s="449"/>
      <c r="N13" s="443">
        <f t="shared" si="0"/>
        <v>78</v>
      </c>
    </row>
    <row r="14" spans="2:14" ht="16.8" thickBot="1">
      <c r="B14" s="438"/>
      <c r="C14" s="444" t="s">
        <v>2943</v>
      </c>
      <c r="D14" s="449">
        <v>16</v>
      </c>
      <c r="E14" s="449"/>
      <c r="F14" s="449">
        <v>36</v>
      </c>
      <c r="G14" s="449"/>
      <c r="H14" s="449">
        <v>26</v>
      </c>
      <c r="I14" s="449"/>
      <c r="J14" s="449"/>
      <c r="K14" s="449"/>
      <c r="L14" s="449"/>
      <c r="M14" s="449"/>
      <c r="N14" s="443">
        <f t="shared" si="0"/>
        <v>78</v>
      </c>
    </row>
    <row r="15" spans="2:14">
      <c r="B15" s="438"/>
      <c r="C15" s="438"/>
      <c r="D15" s="438"/>
      <c r="E15" s="438"/>
      <c r="F15" s="438"/>
    </row>
    <row r="16" spans="2:14">
      <c r="B16" s="438"/>
      <c r="C16" s="438"/>
      <c r="D16" s="438"/>
      <c r="E16" s="438"/>
      <c r="F16" s="438"/>
    </row>
    <row r="17" spans="2:6">
      <c r="B17" s="438"/>
      <c r="C17" s="438"/>
      <c r="D17" s="438"/>
      <c r="E17" s="438"/>
      <c r="F17" s="438"/>
    </row>
    <row r="18" spans="2:6">
      <c r="B18" s="438"/>
      <c r="C18" s="438"/>
      <c r="D18" s="438"/>
      <c r="E18" s="438"/>
      <c r="F18" s="438"/>
    </row>
    <row r="19" spans="2:6">
      <c r="B19" s="438"/>
      <c r="C19" s="438"/>
      <c r="D19" s="438"/>
      <c r="E19" s="438"/>
      <c r="F19" s="438"/>
    </row>
    <row r="20" spans="2:6">
      <c r="B20" s="438"/>
      <c r="C20" s="438"/>
      <c r="D20" s="438"/>
      <c r="E20" s="438"/>
      <c r="F20" s="438"/>
    </row>
    <row r="21" spans="2:6">
      <c r="B21" s="438"/>
      <c r="C21" s="438"/>
      <c r="D21" s="438"/>
      <c r="E21" s="438"/>
      <c r="F21" s="438"/>
    </row>
    <row r="22" spans="2:6">
      <c r="B22" s="438"/>
      <c r="C22" s="438"/>
      <c r="D22" s="438"/>
      <c r="E22" s="438"/>
      <c r="F22" s="438"/>
    </row>
    <row r="23" spans="2:6">
      <c r="B23" s="438"/>
      <c r="C23" s="438"/>
      <c r="D23" s="438"/>
      <c r="E23" s="438"/>
      <c r="F23" s="438"/>
    </row>
    <row r="24" spans="2:6">
      <c r="B24" s="438"/>
      <c r="C24" s="438"/>
      <c r="D24" s="438"/>
      <c r="E24" s="438"/>
      <c r="F24" s="438"/>
    </row>
    <row r="25" spans="2:6">
      <c r="B25" s="438"/>
      <c r="C25" s="438"/>
      <c r="D25" s="438"/>
      <c r="E25" s="438"/>
      <c r="F25" s="438"/>
    </row>
    <row r="26" spans="2:6">
      <c r="B26" s="438"/>
      <c r="C26" s="438"/>
      <c r="D26" s="438"/>
      <c r="E26" s="438"/>
      <c r="F26" s="438"/>
    </row>
    <row r="27" spans="2:6">
      <c r="B27" s="438"/>
      <c r="C27" s="438"/>
      <c r="D27" s="438"/>
      <c r="E27" s="438"/>
      <c r="F27" s="438"/>
    </row>
    <row r="28" spans="2:6">
      <c r="B28" s="438"/>
      <c r="C28" s="438"/>
      <c r="D28" s="438"/>
      <c r="E28" s="438"/>
      <c r="F28" s="438"/>
    </row>
    <row r="29" spans="2:6">
      <c r="B29" s="438"/>
      <c r="C29" s="438"/>
      <c r="D29" s="438"/>
      <c r="E29" s="438"/>
      <c r="F29" s="438"/>
    </row>
    <row r="30" spans="2:6">
      <c r="B30" s="438"/>
      <c r="C30" s="438"/>
      <c r="D30" s="438"/>
      <c r="E30" s="438"/>
      <c r="F30" s="438"/>
    </row>
    <row r="31" spans="2:6">
      <c r="B31" s="438"/>
      <c r="C31" s="438"/>
      <c r="D31" s="438"/>
      <c r="E31" s="438"/>
      <c r="F31" s="438"/>
    </row>
    <row r="32" spans="2:6">
      <c r="B32" s="438"/>
      <c r="C32" s="438"/>
      <c r="D32" s="438"/>
      <c r="E32" s="438"/>
      <c r="F32" s="438"/>
    </row>
    <row r="33" spans="2:6">
      <c r="B33" s="438"/>
      <c r="C33" s="438"/>
      <c r="D33" s="438"/>
      <c r="E33" s="438"/>
      <c r="F33" s="438"/>
    </row>
    <row r="34" spans="2:6">
      <c r="B34" s="438"/>
      <c r="C34" s="438"/>
      <c r="D34" s="438"/>
      <c r="E34" s="438"/>
      <c r="F34" s="438"/>
    </row>
    <row r="35" spans="2:6">
      <c r="B35" s="438"/>
      <c r="C35" s="438"/>
      <c r="D35" s="438"/>
      <c r="E35" s="438"/>
      <c r="F35" s="438"/>
    </row>
    <row r="36" spans="2:6">
      <c r="B36" s="438"/>
      <c r="C36" s="438"/>
      <c r="D36" s="447"/>
      <c r="E36" s="438"/>
      <c r="F36" s="438"/>
    </row>
    <row r="37" spans="2:6">
      <c r="B37" s="438"/>
      <c r="C37" s="438"/>
      <c r="D37" s="447"/>
      <c r="E37" s="438"/>
      <c r="F37" s="438"/>
    </row>
    <row r="38" spans="2:6">
      <c r="B38" s="438"/>
      <c r="C38" s="438"/>
      <c r="D38" s="447"/>
      <c r="E38" s="438"/>
      <c r="F38" s="438"/>
    </row>
    <row r="39" spans="2:6">
      <c r="B39" s="438"/>
      <c r="D39" s="447"/>
      <c r="E39" s="438"/>
      <c r="F39" s="438"/>
    </row>
    <row r="40" spans="2:6">
      <c r="B40" s="438"/>
      <c r="D40" s="447"/>
      <c r="E40" s="438"/>
      <c r="F40" s="438"/>
    </row>
    <row r="41" spans="2:6">
      <c r="B41" s="438"/>
      <c r="D41" s="447"/>
      <c r="E41" s="438"/>
      <c r="F41" s="438"/>
    </row>
    <row r="42" spans="2:6">
      <c r="B42" s="438"/>
      <c r="D42" s="438"/>
      <c r="E42" s="438"/>
      <c r="F42" s="438"/>
    </row>
    <row r="43" spans="2:6">
      <c r="B43" s="438"/>
      <c r="D43" s="447"/>
      <c r="E43" s="438"/>
      <c r="F43" s="438"/>
    </row>
    <row r="44" spans="2:6">
      <c r="B44" s="438"/>
      <c r="D44" s="438"/>
      <c r="E44" s="438"/>
      <c r="F44" s="438"/>
    </row>
    <row r="45" spans="2:6">
      <c r="B45" s="438"/>
      <c r="D45" s="438"/>
      <c r="E45" s="438"/>
      <c r="F45" s="438"/>
    </row>
    <row r="46" spans="2:6">
      <c r="B46" s="438"/>
      <c r="D46" s="438"/>
      <c r="E46" s="438"/>
      <c r="F46" s="438"/>
    </row>
    <row r="47" spans="2:6">
      <c r="B47" s="438"/>
      <c r="D47" s="438"/>
      <c r="E47" s="438"/>
      <c r="F47" s="438"/>
    </row>
    <row r="48" spans="2:6">
      <c r="B48" s="438"/>
      <c r="D48" s="438"/>
      <c r="E48" s="438"/>
      <c r="F48" s="438"/>
    </row>
    <row r="49" spans="2:6">
      <c r="B49" s="438"/>
      <c r="D49" s="438"/>
      <c r="E49" s="438"/>
      <c r="F49" s="438"/>
    </row>
    <row r="50" spans="2:6">
      <c r="B50" s="438"/>
      <c r="D50" s="438"/>
      <c r="E50" s="438"/>
      <c r="F50" s="438"/>
    </row>
    <row r="51" spans="2:6">
      <c r="B51" s="438"/>
      <c r="D51" s="438"/>
      <c r="E51" s="438"/>
      <c r="F51" s="438"/>
    </row>
    <row r="52" spans="2:6">
      <c r="B52" s="438"/>
      <c r="D52" s="438"/>
      <c r="E52" s="438"/>
      <c r="F52" s="438"/>
    </row>
    <row r="53" spans="2:6">
      <c r="B53" s="438"/>
      <c r="D53" s="438"/>
      <c r="E53" s="438"/>
      <c r="F53" s="438"/>
    </row>
    <row r="54" spans="2:6">
      <c r="B54" s="438"/>
      <c r="D54" s="438"/>
      <c r="E54" s="438"/>
      <c r="F54" s="438"/>
    </row>
    <row r="55" spans="2:6">
      <c r="B55" s="438"/>
      <c r="D55" s="438"/>
      <c r="E55" s="438"/>
      <c r="F55" s="438"/>
    </row>
    <row r="56" spans="2:6">
      <c r="B56" s="438"/>
      <c r="D56" s="438"/>
      <c r="E56" s="438"/>
      <c r="F56" s="438"/>
    </row>
    <row r="57" spans="2:6">
      <c r="B57" s="438"/>
      <c r="D57" s="438"/>
      <c r="E57" s="438"/>
      <c r="F57" s="438"/>
    </row>
    <row r="58" spans="2:6">
      <c r="B58" s="438"/>
      <c r="D58" s="438"/>
      <c r="E58" s="438"/>
      <c r="F58" s="438"/>
    </row>
    <row r="59" spans="2:6">
      <c r="B59" s="438"/>
      <c r="D59" s="438"/>
      <c r="E59" s="438"/>
      <c r="F59" s="438"/>
    </row>
    <row r="60" spans="2:6">
      <c r="B60" s="438"/>
      <c r="D60" s="438"/>
      <c r="E60" s="438"/>
      <c r="F60" s="438"/>
    </row>
    <row r="61" spans="2:6">
      <c r="B61" s="438"/>
      <c r="D61" s="438"/>
      <c r="E61" s="438"/>
      <c r="F61" s="438"/>
    </row>
    <row r="62" spans="2:6">
      <c r="B62" s="438"/>
      <c r="D62" s="438"/>
      <c r="E62" s="438"/>
      <c r="F62" s="438"/>
    </row>
    <row r="63" spans="2:6">
      <c r="B63" s="438"/>
      <c r="D63" s="438"/>
      <c r="E63" s="438"/>
      <c r="F63" s="438"/>
    </row>
    <row r="64" spans="2:6">
      <c r="B64" s="438"/>
      <c r="D64" s="438"/>
      <c r="E64" s="438"/>
      <c r="F64" s="438"/>
    </row>
    <row r="65" spans="2:6">
      <c r="B65" s="438"/>
      <c r="D65" s="438"/>
      <c r="E65" s="438"/>
      <c r="F65" s="438"/>
    </row>
    <row r="66" spans="2:6">
      <c r="B66" s="438"/>
      <c r="D66" s="438"/>
      <c r="E66" s="438"/>
      <c r="F66" s="438"/>
    </row>
    <row r="67" spans="2:6">
      <c r="B67" s="438"/>
      <c r="D67" s="438"/>
      <c r="E67" s="438"/>
      <c r="F67" s="438"/>
    </row>
    <row r="68" spans="2:6">
      <c r="B68" s="438"/>
      <c r="D68" s="438"/>
      <c r="E68" s="438"/>
      <c r="F68" s="438"/>
    </row>
    <row r="69" spans="2:6">
      <c r="B69" s="438"/>
      <c r="D69" s="438"/>
      <c r="E69" s="438"/>
      <c r="F69" s="438"/>
    </row>
    <row r="70" spans="2:6">
      <c r="B70" s="438"/>
      <c r="D70" s="438"/>
      <c r="E70" s="438"/>
      <c r="F70" s="438"/>
    </row>
    <row r="71" spans="2:6">
      <c r="B71" s="438"/>
      <c r="D71" s="438"/>
      <c r="E71" s="438"/>
      <c r="F71" s="438"/>
    </row>
    <row r="72" spans="2:6">
      <c r="B72" s="438"/>
      <c r="D72" s="438"/>
      <c r="E72" s="438"/>
      <c r="F72" s="438"/>
    </row>
    <row r="73" spans="2:6">
      <c r="B73" s="438"/>
      <c r="D73" s="438"/>
      <c r="E73" s="438"/>
      <c r="F73" s="438"/>
    </row>
    <row r="74" spans="2:6">
      <c r="B74" s="438"/>
      <c r="D74" s="438"/>
      <c r="E74" s="438"/>
      <c r="F74" s="438"/>
    </row>
    <row r="75" spans="2:6">
      <c r="B75" s="438"/>
      <c r="D75" s="438"/>
      <c r="E75" s="438"/>
      <c r="F75" s="438"/>
    </row>
    <row r="76" spans="2:6">
      <c r="B76" s="438"/>
      <c r="E76" s="438"/>
      <c r="F76" s="438"/>
    </row>
    <row r="77" spans="2:6">
      <c r="B77" s="438"/>
      <c r="E77" s="438"/>
      <c r="F77" s="438"/>
    </row>
    <row r="78" spans="2:6">
      <c r="B78" s="438"/>
      <c r="E78" s="438"/>
      <c r="F78" s="438"/>
    </row>
    <row r="79" spans="2:6">
      <c r="E79" s="438"/>
      <c r="F79" s="438"/>
    </row>
    <row r="80" spans="2:6">
      <c r="E80" s="438"/>
      <c r="F80" s="438"/>
    </row>
    <row r="81" spans="5:6">
      <c r="E81" s="438"/>
      <c r="F81" s="438"/>
    </row>
    <row r="82" spans="5:6">
      <c r="E82" s="438"/>
      <c r="F82" s="438"/>
    </row>
    <row r="83" spans="5:6">
      <c r="E83" s="438"/>
      <c r="F83" s="438"/>
    </row>
    <row r="84" spans="5:6">
      <c r="E84" s="438"/>
      <c r="F84" s="438"/>
    </row>
    <row r="85" spans="5:6">
      <c r="E85" s="438"/>
      <c r="F85" s="438"/>
    </row>
    <row r="86" spans="5:6">
      <c r="E86" s="448"/>
      <c r="F86" s="438"/>
    </row>
    <row r="87" spans="5:6">
      <c r="E87" s="438"/>
      <c r="F87" s="438"/>
    </row>
    <row r="88" spans="5:6">
      <c r="E88" s="438"/>
      <c r="F88" s="43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73" bestFit="1" customWidth="1"/>
    <col min="10" max="10" width="5.625" style="473" customWidth="1"/>
    <col min="11" max="12" width="8.75" style="473"/>
    <col min="13" max="16384" width="8.75" style="166"/>
  </cols>
  <sheetData>
    <row r="1" spans="1:16">
      <c r="C1" s="166" t="s">
        <v>58</v>
      </c>
      <c r="D1" s="166" t="s">
        <v>3047</v>
      </c>
      <c r="E1" s="166" t="s">
        <v>3048</v>
      </c>
      <c r="F1" s="166" t="s">
        <v>3049</v>
      </c>
      <c r="G1" s="166" t="s">
        <v>2996</v>
      </c>
      <c r="H1" s="166" t="s">
        <v>3050</v>
      </c>
      <c r="I1" s="473" t="s">
        <v>3051</v>
      </c>
      <c r="K1" s="484" t="s">
        <v>3033</v>
      </c>
      <c r="M1" s="484" t="s">
        <v>3052</v>
      </c>
      <c r="O1" s="166" t="s">
        <v>3053</v>
      </c>
      <c r="P1" s="166" t="s">
        <v>3054</v>
      </c>
    </row>
    <row r="3" spans="1:16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73" t="s">
        <v>2946</v>
      </c>
      <c r="L3" s="473" t="s">
        <v>2946</v>
      </c>
      <c r="N3" s="166" t="s">
        <v>2946</v>
      </c>
    </row>
    <row r="4" spans="1:16">
      <c r="B4" s="166" t="s">
        <v>2949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73" t="s">
        <v>2946</v>
      </c>
      <c r="L4" s="473" t="s">
        <v>2946</v>
      </c>
      <c r="N4" s="166" t="s">
        <v>2946</v>
      </c>
    </row>
    <row r="5" spans="1:16">
      <c r="B5" s="166" t="s">
        <v>2951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73" t="s">
        <v>2946</v>
      </c>
      <c r="L5" s="473" t="s">
        <v>2946</v>
      </c>
      <c r="N5" s="166" t="s">
        <v>2946</v>
      </c>
    </row>
    <row r="6" spans="1:16">
      <c r="B6" s="166" t="s">
        <v>2950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73" t="s">
        <v>2946</v>
      </c>
      <c r="L6" s="473" t="s">
        <v>2946</v>
      </c>
      <c r="N6" s="166" t="s">
        <v>2946</v>
      </c>
    </row>
    <row r="7" spans="1:16">
      <c r="B7" s="166" t="s">
        <v>3025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73" t="s">
        <v>2946</v>
      </c>
      <c r="L7" s="473" t="s">
        <v>2946</v>
      </c>
      <c r="N7" s="166" t="s">
        <v>2946</v>
      </c>
    </row>
    <row r="8" spans="1:16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73" t="s">
        <v>2946</v>
      </c>
      <c r="L8" s="473" t="s">
        <v>2946</v>
      </c>
      <c r="N8" s="166" t="s">
        <v>2946</v>
      </c>
    </row>
    <row r="9" spans="1:16">
      <c r="B9" s="166" t="s">
        <v>2947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73" t="s">
        <v>1514</v>
      </c>
      <c r="J9" s="473">
        <v>2</v>
      </c>
      <c r="L9" s="473" t="s">
        <v>2946</v>
      </c>
      <c r="N9" s="166" t="s">
        <v>2946</v>
      </c>
    </row>
    <row r="10" spans="1:16">
      <c r="B10" s="166" t="s">
        <v>2948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73" t="s">
        <v>2946</v>
      </c>
      <c r="K10" s="473" t="s">
        <v>1514</v>
      </c>
      <c r="L10" s="473">
        <v>20</v>
      </c>
      <c r="N10" s="166" t="s">
        <v>2946</v>
      </c>
    </row>
    <row r="11" spans="1:16">
      <c r="B11" s="166" t="s">
        <v>3000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73" t="s">
        <v>1514</v>
      </c>
      <c r="J11" s="473">
        <v>10</v>
      </c>
      <c r="L11" s="473" t="s">
        <v>2946</v>
      </c>
      <c r="N11" s="166" t="s">
        <v>2946</v>
      </c>
    </row>
    <row r="12" spans="1:16">
      <c r="B12" s="166" t="s">
        <v>3001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73" t="s">
        <v>2946</v>
      </c>
      <c r="K12" s="473" t="s">
        <v>1514</v>
      </c>
      <c r="L12" s="473">
        <v>19</v>
      </c>
      <c r="N12" s="166" t="s">
        <v>2946</v>
      </c>
    </row>
    <row r="13" spans="1:16">
      <c r="B13" s="166" t="s">
        <v>3002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73" t="s">
        <v>1514</v>
      </c>
      <c r="J13" s="473">
        <v>9</v>
      </c>
      <c r="L13" s="473" t="s">
        <v>2946</v>
      </c>
      <c r="N13" s="166" t="s">
        <v>2946</v>
      </c>
    </row>
    <row r="14" spans="1:16">
      <c r="B14" s="166" t="s">
        <v>3003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73" t="s">
        <v>1514</v>
      </c>
      <c r="J14" s="473">
        <v>6</v>
      </c>
      <c r="L14" s="473" t="s">
        <v>2946</v>
      </c>
      <c r="N14" s="166" t="s">
        <v>2946</v>
      </c>
    </row>
    <row r="15" spans="1:16">
      <c r="B15" s="166" t="s">
        <v>3004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73" t="s">
        <v>2946</v>
      </c>
      <c r="K15" s="473" t="s">
        <v>1514</v>
      </c>
      <c r="L15" s="473">
        <v>11</v>
      </c>
      <c r="N15" s="166" t="s">
        <v>2946</v>
      </c>
    </row>
    <row r="16" spans="1:16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73" t="s">
        <v>1514</v>
      </c>
      <c r="J16" s="473">
        <v>1</v>
      </c>
      <c r="L16" s="473" t="s">
        <v>2946</v>
      </c>
      <c r="N16" s="166" t="s">
        <v>2946</v>
      </c>
    </row>
    <row r="17" spans="1:16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73" t="s">
        <v>2946</v>
      </c>
      <c r="L17" s="473" t="s">
        <v>2946</v>
      </c>
      <c r="N17" s="166" t="s">
        <v>2946</v>
      </c>
    </row>
    <row r="18" spans="1:16">
      <c r="B18" s="166" t="s">
        <v>3005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73" t="s">
        <v>2946</v>
      </c>
      <c r="L18" s="473" t="s">
        <v>2946</v>
      </c>
      <c r="N18" s="166" t="s">
        <v>2946</v>
      </c>
    </row>
    <row r="19" spans="1:16">
      <c r="B19" s="166" t="s">
        <v>3006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73" t="s">
        <v>2946</v>
      </c>
      <c r="L19" s="473" t="s">
        <v>2946</v>
      </c>
      <c r="N19" s="166" t="s">
        <v>2946</v>
      </c>
    </row>
    <row r="20" spans="1:16">
      <c r="B20" s="166" t="s">
        <v>1445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73" t="s">
        <v>1514</v>
      </c>
      <c r="J20" s="473">
        <v>2</v>
      </c>
      <c r="L20" s="473" t="s">
        <v>2946</v>
      </c>
      <c r="O20" s="166" t="s">
        <v>2946</v>
      </c>
    </row>
    <row r="21" spans="1:16">
      <c r="B21" s="166" t="s">
        <v>3007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73" t="s">
        <v>2946</v>
      </c>
      <c r="L21" s="473" t="s">
        <v>2946</v>
      </c>
      <c r="N21" s="166" t="s">
        <v>2946</v>
      </c>
    </row>
    <row r="22" spans="1:16">
      <c r="B22" s="166" t="s">
        <v>3008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73" t="s">
        <v>2946</v>
      </c>
      <c r="L22" s="473" t="s">
        <v>2946</v>
      </c>
      <c r="N22" s="166" t="s">
        <v>2946</v>
      </c>
    </row>
    <row r="23" spans="1:16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73" t="s">
        <v>2946</v>
      </c>
      <c r="L23" s="473" t="s">
        <v>2946</v>
      </c>
      <c r="N23" s="166" t="s">
        <v>2946</v>
      </c>
    </row>
    <row r="24" spans="1:16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73" t="s">
        <v>1514</v>
      </c>
      <c r="J24" s="473">
        <v>5</v>
      </c>
      <c r="L24" s="473" t="s">
        <v>2946</v>
      </c>
      <c r="N24" s="166" t="s">
        <v>2946</v>
      </c>
    </row>
    <row r="25" spans="1:16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73" t="s">
        <v>2946</v>
      </c>
      <c r="L25" s="473" t="s">
        <v>2946</v>
      </c>
      <c r="M25" s="166" t="s">
        <v>1514</v>
      </c>
      <c r="N25" s="166">
        <v>17</v>
      </c>
      <c r="O25" s="166">
        <v>1</v>
      </c>
      <c r="P25" s="166" t="s">
        <v>3055</v>
      </c>
    </row>
    <row r="26" spans="1:16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73" t="s">
        <v>1514</v>
      </c>
      <c r="J26" s="473">
        <v>8</v>
      </c>
      <c r="L26" s="473" t="s">
        <v>2946</v>
      </c>
      <c r="N26" s="166" t="s">
        <v>2946</v>
      </c>
      <c r="O26" s="166" t="s">
        <v>2946</v>
      </c>
    </row>
    <row r="27" spans="1:16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73" t="s">
        <v>2946</v>
      </c>
      <c r="L27" s="473" t="s">
        <v>2946</v>
      </c>
      <c r="M27" s="166" t="s">
        <v>1514</v>
      </c>
      <c r="N27" s="166">
        <v>7</v>
      </c>
      <c r="O27" s="166">
        <v>1</v>
      </c>
      <c r="P27" s="166" t="s">
        <v>3055</v>
      </c>
    </row>
    <row r="28" spans="1:16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73" t="s">
        <v>1514</v>
      </c>
      <c r="J28" s="473">
        <v>10</v>
      </c>
      <c r="L28" s="473" t="s">
        <v>2946</v>
      </c>
      <c r="N28" s="166" t="s">
        <v>2946</v>
      </c>
      <c r="O28" s="166" t="s">
        <v>2946</v>
      </c>
    </row>
    <row r="29" spans="1:16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73" t="s">
        <v>2946</v>
      </c>
      <c r="L29" s="473" t="s">
        <v>2946</v>
      </c>
      <c r="M29" s="166" t="s">
        <v>1514</v>
      </c>
      <c r="N29" s="166">
        <v>7</v>
      </c>
      <c r="O29" s="166">
        <v>1</v>
      </c>
      <c r="P29" s="166" t="s">
        <v>3055</v>
      </c>
    </row>
    <row r="30" spans="1:16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73" t="s">
        <v>1514</v>
      </c>
      <c r="J30" s="473">
        <v>1</v>
      </c>
      <c r="L30" s="473" t="s">
        <v>2946</v>
      </c>
      <c r="N30" s="166" t="s">
        <v>2946</v>
      </c>
      <c r="O30" s="166" t="s">
        <v>2946</v>
      </c>
    </row>
    <row r="31" spans="1:16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73" t="s">
        <v>2946</v>
      </c>
      <c r="L31" s="473" t="s">
        <v>2946</v>
      </c>
      <c r="M31" s="166" t="s">
        <v>1514</v>
      </c>
      <c r="N31" s="166">
        <v>17</v>
      </c>
      <c r="O31" s="166">
        <v>1</v>
      </c>
      <c r="P31" s="166" t="s">
        <v>3055</v>
      </c>
    </row>
    <row r="32" spans="1:16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73" t="s">
        <v>2946</v>
      </c>
      <c r="L32" s="473" t="s">
        <v>2946</v>
      </c>
      <c r="M32" s="166" t="s">
        <v>1514</v>
      </c>
      <c r="N32" s="166">
        <v>3</v>
      </c>
      <c r="O32" s="166">
        <v>1</v>
      </c>
      <c r="P32" s="166" t="s">
        <v>3055</v>
      </c>
    </row>
    <row r="33" spans="1:15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73" t="s">
        <v>2946</v>
      </c>
      <c r="L33" s="473" t="s">
        <v>2946</v>
      </c>
      <c r="N33" s="166" t="s">
        <v>2946</v>
      </c>
      <c r="O33" s="166" t="s">
        <v>2946</v>
      </c>
    </row>
    <row r="34" spans="1:15">
      <c r="B34" s="166" t="s">
        <v>1020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73" t="s">
        <v>2946</v>
      </c>
      <c r="L34" s="473" t="s">
        <v>2946</v>
      </c>
      <c r="M34" s="166" t="s">
        <v>1514</v>
      </c>
      <c r="N34" s="166">
        <v>15</v>
      </c>
      <c r="O34" s="166">
        <v>1</v>
      </c>
    </row>
    <row r="35" spans="1:15">
      <c r="B35" s="166" t="s">
        <v>1481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73" t="s">
        <v>2946</v>
      </c>
      <c r="L35" s="473" t="s">
        <v>2946</v>
      </c>
      <c r="M35" s="166" t="s">
        <v>1514</v>
      </c>
      <c r="N35" s="166">
        <v>12</v>
      </c>
      <c r="O35" s="166">
        <v>1</v>
      </c>
    </row>
    <row r="36" spans="1:15">
      <c r="B36" s="166" t="s">
        <v>2945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73" t="s">
        <v>2946</v>
      </c>
      <c r="L36" s="473" t="s">
        <v>2946</v>
      </c>
      <c r="M36" s="166" t="s">
        <v>1514</v>
      </c>
      <c r="N36" s="166">
        <v>15</v>
      </c>
      <c r="O36" s="166">
        <v>15</v>
      </c>
    </row>
    <row r="37" spans="1:15">
      <c r="B37" s="166" t="s">
        <v>3009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73" t="s">
        <v>2946</v>
      </c>
      <c r="L37" s="473" t="s">
        <v>2946</v>
      </c>
      <c r="M37" s="166" t="s">
        <v>1514</v>
      </c>
      <c r="N37" s="166">
        <v>15</v>
      </c>
      <c r="O37" s="166">
        <v>1</v>
      </c>
    </row>
    <row r="38" spans="1:15">
      <c r="B38" s="166" t="s">
        <v>2965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73" t="s">
        <v>2946</v>
      </c>
      <c r="N38" s="166" t="s">
        <v>2946</v>
      </c>
      <c r="O38" s="166" t="s">
        <v>2946</v>
      </c>
    </row>
    <row r="39" spans="1:15">
      <c r="B39" s="166" t="s">
        <v>3010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73" t="s">
        <v>2946</v>
      </c>
      <c r="K39" s="473" t="s">
        <v>1514</v>
      </c>
      <c r="L39" s="473">
        <v>4</v>
      </c>
      <c r="N39" s="166" t="s">
        <v>2946</v>
      </c>
      <c r="O39" s="166" t="s">
        <v>2946</v>
      </c>
    </row>
    <row r="40" spans="1:15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73" t="s">
        <v>2946</v>
      </c>
      <c r="L40" s="473" t="s">
        <v>2946</v>
      </c>
      <c r="N40" s="166" t="s">
        <v>2946</v>
      </c>
      <c r="O40" s="166" t="s">
        <v>2946</v>
      </c>
    </row>
    <row r="41" spans="1:15">
      <c r="B41" s="166" t="s">
        <v>3011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73" t="s">
        <v>2946</v>
      </c>
      <c r="L41" s="473" t="s">
        <v>2946</v>
      </c>
      <c r="M41" s="166" t="s">
        <v>1514</v>
      </c>
      <c r="N41" s="166">
        <v>4</v>
      </c>
      <c r="O41" s="166">
        <v>2</v>
      </c>
    </row>
    <row r="42" spans="1:15">
      <c r="B42" s="166" t="s">
        <v>3012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73" t="s">
        <v>1514</v>
      </c>
      <c r="J42" s="473">
        <v>9</v>
      </c>
      <c r="L42" s="473" t="s">
        <v>2946</v>
      </c>
      <c r="N42" s="166" t="s">
        <v>2946</v>
      </c>
      <c r="O42" s="166" t="s">
        <v>2946</v>
      </c>
    </row>
    <row r="43" spans="1:15">
      <c r="B43" s="166" t="s">
        <v>3013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73" t="s">
        <v>1514</v>
      </c>
      <c r="J43" s="473">
        <v>6</v>
      </c>
      <c r="L43" s="473" t="s">
        <v>2946</v>
      </c>
      <c r="N43" s="166" t="s">
        <v>2946</v>
      </c>
      <c r="O43" s="166" t="s">
        <v>2946</v>
      </c>
    </row>
    <row r="44" spans="1:15">
      <c r="B44" s="166" t="s">
        <v>3014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73" t="s">
        <v>2946</v>
      </c>
      <c r="L44" s="473" t="s">
        <v>2946</v>
      </c>
      <c r="M44" s="166" t="s">
        <v>1514</v>
      </c>
      <c r="N44" s="166">
        <v>8</v>
      </c>
      <c r="O44" s="166">
        <v>8</v>
      </c>
    </row>
    <row r="45" spans="1:15">
      <c r="B45" s="166" t="s">
        <v>3015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73" t="s">
        <v>2946</v>
      </c>
      <c r="K45" s="473" t="s">
        <v>1514</v>
      </c>
      <c r="L45" s="473">
        <v>7</v>
      </c>
      <c r="N45" s="166" t="s">
        <v>2946</v>
      </c>
      <c r="O45" s="166" t="s">
        <v>2946</v>
      </c>
    </row>
    <row r="46" spans="1:15">
      <c r="B46" s="166" t="s">
        <v>3016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73" t="s">
        <v>2946</v>
      </c>
      <c r="L46" s="473" t="s">
        <v>2946</v>
      </c>
      <c r="M46" s="166" t="s">
        <v>1514</v>
      </c>
      <c r="N46" s="166">
        <v>20</v>
      </c>
      <c r="O46" s="166">
        <v>2</v>
      </c>
    </row>
    <row r="47" spans="1:15">
      <c r="B47" s="166" t="s">
        <v>3017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73" t="s">
        <v>2946</v>
      </c>
      <c r="L47" s="473" t="s">
        <v>2946</v>
      </c>
      <c r="M47" s="166" t="s">
        <v>1514</v>
      </c>
      <c r="N47" s="166">
        <v>29</v>
      </c>
      <c r="O47" s="166">
        <v>2</v>
      </c>
    </row>
    <row r="48" spans="1:15">
      <c r="B48" s="166" t="s">
        <v>3018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73" t="s">
        <v>2946</v>
      </c>
      <c r="L48" s="473" t="s">
        <v>2946</v>
      </c>
      <c r="M48" s="166" t="s">
        <v>1514</v>
      </c>
      <c r="N48" s="166">
        <v>5</v>
      </c>
      <c r="O48" s="166">
        <v>1</v>
      </c>
    </row>
    <row r="49" spans="1:15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73" t="s">
        <v>2946</v>
      </c>
      <c r="L49" s="473" t="s">
        <v>2946</v>
      </c>
      <c r="N49" s="166" t="s">
        <v>2946</v>
      </c>
      <c r="O49" s="166" t="s">
        <v>2946</v>
      </c>
    </row>
    <row r="50" spans="1:15">
      <c r="B50" s="166" t="s">
        <v>3019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73" t="s">
        <v>2946</v>
      </c>
      <c r="K50" s="473" t="s">
        <v>1514</v>
      </c>
      <c r="L50" s="473">
        <v>1</v>
      </c>
      <c r="N50" s="166" t="s">
        <v>2946</v>
      </c>
      <c r="O50" s="166" t="s">
        <v>2946</v>
      </c>
    </row>
    <row r="51" spans="1:15">
      <c r="B51" s="166" t="s">
        <v>2964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73" t="s">
        <v>2946</v>
      </c>
      <c r="L51" s="473" t="s">
        <v>2946</v>
      </c>
      <c r="M51" s="166" t="s">
        <v>1514</v>
      </c>
      <c r="N51" s="166">
        <v>9</v>
      </c>
      <c r="O51" s="166">
        <v>6</v>
      </c>
    </row>
    <row r="52" spans="1:15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73" t="s">
        <v>2946</v>
      </c>
      <c r="L52" s="473" t="s">
        <v>2946</v>
      </c>
      <c r="N52" s="166" t="s">
        <v>2946</v>
      </c>
      <c r="O52" s="166" t="s">
        <v>2946</v>
      </c>
    </row>
    <row r="53" spans="1:15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73" t="s">
        <v>2946</v>
      </c>
      <c r="L53" s="473" t="s">
        <v>2946</v>
      </c>
      <c r="M53" s="166" t="s">
        <v>1514</v>
      </c>
      <c r="N53" s="166">
        <v>7</v>
      </c>
      <c r="O53" s="166">
        <v>5</v>
      </c>
    </row>
    <row r="54" spans="1:15">
      <c r="B54" s="166" t="s">
        <v>953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73" t="s">
        <v>2946</v>
      </c>
      <c r="K54" s="473" t="s">
        <v>1514</v>
      </c>
      <c r="L54" s="473">
        <v>9</v>
      </c>
      <c r="N54" s="166" t="s">
        <v>2946</v>
      </c>
      <c r="O54" s="166" t="s">
        <v>2946</v>
      </c>
    </row>
    <row r="55" spans="1:15">
      <c r="B55" s="166" t="s">
        <v>3020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73" t="s">
        <v>2946</v>
      </c>
      <c r="L55" s="473" t="s">
        <v>2946</v>
      </c>
      <c r="M55" s="166" t="s">
        <v>1514</v>
      </c>
      <c r="N55" s="166">
        <v>112</v>
      </c>
      <c r="O55" s="166">
        <v>37</v>
      </c>
    </row>
    <row r="56" spans="1:15">
      <c r="B56" s="166" t="s">
        <v>3021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73" t="s">
        <v>2946</v>
      </c>
      <c r="K56" s="473" t="s">
        <v>1514</v>
      </c>
      <c r="L56" s="473">
        <v>2</v>
      </c>
      <c r="N56" s="166" t="s">
        <v>2946</v>
      </c>
      <c r="O56" s="166" t="s">
        <v>2946</v>
      </c>
    </row>
    <row r="57" spans="1:15">
      <c r="B57" s="166" t="s">
        <v>3022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73" t="s">
        <v>2946</v>
      </c>
      <c r="K57" s="473" t="s">
        <v>1514</v>
      </c>
      <c r="L57" s="473">
        <v>3</v>
      </c>
      <c r="N57" s="166" t="s">
        <v>2946</v>
      </c>
      <c r="O57" s="166" t="s">
        <v>2946</v>
      </c>
    </row>
    <row r="58" spans="1:15">
      <c r="B58" s="166" t="s">
        <v>949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73" t="s">
        <v>2946</v>
      </c>
      <c r="K58" s="473" t="s">
        <v>1514</v>
      </c>
      <c r="L58" s="473">
        <v>1</v>
      </c>
      <c r="N58" s="166" t="s">
        <v>2946</v>
      </c>
      <c r="O58" s="166" t="s">
        <v>2946</v>
      </c>
    </row>
    <row r="59" spans="1:15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73" t="s">
        <v>2946</v>
      </c>
      <c r="L59" s="473" t="s">
        <v>2946</v>
      </c>
      <c r="N59" s="166" t="s">
        <v>2946</v>
      </c>
      <c r="O59" s="166" t="s">
        <v>2946</v>
      </c>
    </row>
    <row r="60" spans="1:15">
      <c r="B60" s="166" t="s">
        <v>3023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73" t="s">
        <v>2946</v>
      </c>
      <c r="K60" s="473" t="s">
        <v>1514</v>
      </c>
      <c r="L60" s="473">
        <v>1</v>
      </c>
      <c r="N60" s="166" t="s">
        <v>2946</v>
      </c>
      <c r="O60" s="166" t="s">
        <v>2946</v>
      </c>
    </row>
    <row r="61" spans="1:15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73" t="s">
        <v>2946</v>
      </c>
      <c r="L61" s="473" t="s">
        <v>2946</v>
      </c>
      <c r="N61" s="166" t="s">
        <v>2946</v>
      </c>
      <c r="O61" s="166" t="s">
        <v>2946</v>
      </c>
    </row>
    <row r="62" spans="1:15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73" t="s">
        <v>2946</v>
      </c>
      <c r="L62" s="473" t="s">
        <v>2946</v>
      </c>
      <c r="N62" s="166" t="s">
        <v>2946</v>
      </c>
      <c r="O62" s="166" t="s">
        <v>2946</v>
      </c>
    </row>
    <row r="63" spans="1:15">
      <c r="A63" s="166" t="s">
        <v>3024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73" t="s">
        <v>2946</v>
      </c>
      <c r="L63" s="473" t="s">
        <v>2946</v>
      </c>
      <c r="N63" s="166" t="s">
        <v>2946</v>
      </c>
      <c r="O63" s="166" t="s">
        <v>2946</v>
      </c>
    </row>
    <row r="64" spans="1:15">
      <c r="B64" s="166" t="s">
        <v>3024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73" t="s">
        <v>2946</v>
      </c>
      <c r="L64" s="473" t="s">
        <v>2946</v>
      </c>
      <c r="M64" s="166" t="s">
        <v>1514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73">
        <v>0.1287313432835821</v>
      </c>
      <c r="J65" s="473">
        <v>69</v>
      </c>
      <c r="K65" s="473">
        <v>0.1455223880597015</v>
      </c>
      <c r="L65" s="473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3056</v>
      </c>
      <c r="F66" s="166">
        <v>0.1455223880597015</v>
      </c>
      <c r="J66" s="473">
        <v>0.27425373134328357</v>
      </c>
      <c r="L66" s="473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zoomScale="90" zoomScaleNormal="90" workbookViewId="0">
      <pane ySplit="2" topLeftCell="A3" activePane="bottomLeft" state="frozen"/>
      <selection pane="bottomLeft" activeCell="F82" sqref="F82"/>
    </sheetView>
  </sheetViews>
  <sheetFormatPr defaultColWidth="9" defaultRowHeight="15"/>
  <cols>
    <col min="1" max="1" width="12.75" style="291" bestFit="1" customWidth="1"/>
    <col min="2" max="2" width="6.75" style="317" customWidth="1"/>
    <col min="3" max="3" width="9.25" style="318" customWidth="1"/>
    <col min="4" max="4" width="10.875" style="298" customWidth="1"/>
    <col min="5" max="5" width="11.25" style="294" customWidth="1"/>
    <col min="6" max="6" width="10.75" style="298" customWidth="1"/>
    <col min="7" max="7" width="11.75" style="298" customWidth="1"/>
    <col min="8" max="8" width="8.375" style="298" customWidth="1"/>
    <col min="9" max="9" width="15.375" style="298" customWidth="1"/>
    <col min="10" max="10" width="17.875" style="319" customWidth="1"/>
    <col min="11" max="11" width="6.25" style="332" customWidth="1"/>
    <col min="12" max="12" width="22.375" style="311" bestFit="1" customWidth="1"/>
    <col min="13" max="16" width="9" style="295" customWidth="1"/>
    <col min="17" max="16384" width="9" style="295"/>
  </cols>
  <sheetData>
    <row r="1" spans="1:12" ht="15" customHeight="1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5" hidden="1" customHeight="1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>
      <c r="A23" s="106">
        <v>44424</v>
      </c>
      <c r="B23" s="341">
        <f>表格1[[#This Row],[日期]]</f>
        <v>44424</v>
      </c>
      <c r="C23" s="342">
        <f>COUNTA(URS確認!E:E)-1</f>
        <v>538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0.10223048327137546</v>
      </c>
      <c r="J23" s="340">
        <f>表格1[[#This Row],[累計完成]]/表格1[[#This Row],[合計數]]</f>
        <v>0.10223048327137546</v>
      </c>
      <c r="K23" s="337"/>
      <c r="L23" s="295"/>
    </row>
    <row r="24" spans="1:12" ht="15" hidden="1" customHeight="1">
      <c r="A24" s="109">
        <v>44425</v>
      </c>
      <c r="B24" s="343">
        <f>表格1[[#This Row],[日期]]</f>
        <v>44425</v>
      </c>
      <c r="C24" s="344">
        <f>COUNTA(URS確認!E:E)-1</f>
        <v>538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0.10223048327137546</v>
      </c>
      <c r="J24" s="340">
        <f>表格1[[#This Row],[累計完成]]/表格1[[#This Row],[合計數]]</f>
        <v>0.10223048327137546</v>
      </c>
      <c r="K24" s="337"/>
      <c r="L24" s="295"/>
    </row>
    <row r="25" spans="1:12" ht="15" hidden="1" customHeight="1">
      <c r="A25" s="109">
        <v>44426</v>
      </c>
      <c r="B25" s="343">
        <f>表格1[[#This Row],[日期]]</f>
        <v>44426</v>
      </c>
      <c r="C25" s="344">
        <f>COUNTA(URS確認!E:E)-1</f>
        <v>538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0.10223048327137546</v>
      </c>
      <c r="J25" s="340">
        <f>表格1[[#This Row],[累計完成]]/表格1[[#This Row],[合計數]]</f>
        <v>0.10223048327137546</v>
      </c>
      <c r="K25" s="337"/>
      <c r="L25" s="295"/>
    </row>
    <row r="26" spans="1:12" ht="15" hidden="1" customHeight="1">
      <c r="A26" s="106">
        <v>44427</v>
      </c>
      <c r="B26" s="345">
        <f>表格1[[#This Row],[日期]]</f>
        <v>44427</v>
      </c>
      <c r="C26" s="346">
        <f>COUNTA(URS確認!E:E)-1</f>
        <v>538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0.10223048327137546</v>
      </c>
      <c r="J26" s="340">
        <f>表格1[[#This Row],[累計完成]]/表格1[[#This Row],[合計數]]</f>
        <v>0.10223048327137546</v>
      </c>
      <c r="K26" s="337"/>
      <c r="L26" s="295"/>
    </row>
    <row r="27" spans="1:12" ht="15" hidden="1" customHeight="1">
      <c r="A27" s="116">
        <v>44428</v>
      </c>
      <c r="B27" s="347">
        <f>表格1[[#This Row],[日期]]</f>
        <v>44428</v>
      </c>
      <c r="C27" s="348">
        <f>COUNTA(URS確認!E:E)-1-1-2-8-1-112-6-1-2</f>
        <v>405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0.13580246913580246</v>
      </c>
      <c r="J27" s="340">
        <f>表格1[[#This Row],[累計完成]]/表格1[[#This Row],[合計數]]</f>
        <v>0.13580246913580246</v>
      </c>
      <c r="K27" s="337"/>
      <c r="L27" s="295"/>
    </row>
    <row r="28" spans="1:12" ht="15" hidden="1" customHeight="1">
      <c r="A28" s="114">
        <v>44431</v>
      </c>
      <c r="B28" s="345">
        <f>表格1[[#This Row],[日期]]</f>
        <v>44431</v>
      </c>
      <c r="C28" s="348">
        <f>COUNTA(URS確認!E:E)-1-112-13</f>
        <v>413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0.15496368038740921</v>
      </c>
      <c r="J28" s="340">
        <f>表格1[[#This Row],[累計完成]]/表格1[[#This Row],[合計數]]</f>
        <v>0.15254237288135594</v>
      </c>
      <c r="K28" s="337"/>
      <c r="L28" s="295"/>
    </row>
    <row r="29" spans="1:12" ht="15" hidden="1" customHeight="1">
      <c r="A29" s="114">
        <v>44432</v>
      </c>
      <c r="B29" s="317">
        <f>表格1[[#This Row],[日期]]</f>
        <v>44432</v>
      </c>
      <c r="C29" s="348">
        <f>COUNTA(URS確認!E:E)-1-112-13</f>
        <v>413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0.16949152542372881</v>
      </c>
      <c r="J29" s="340">
        <f>表格1[[#This Row],[累計完成]]/表格1[[#This Row],[合計數]]</f>
        <v>0.17433414043583534</v>
      </c>
      <c r="K29" s="337"/>
      <c r="L29" s="295"/>
    </row>
    <row r="30" spans="1:12" ht="15" hidden="1" customHeight="1">
      <c r="A30" s="114">
        <v>44433</v>
      </c>
      <c r="B30" s="317">
        <f>表格1[[#This Row],[日期]]</f>
        <v>44433</v>
      </c>
      <c r="C30" s="348">
        <f>COUNTA(URS確認!E:E)-1-112-13</f>
        <v>413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0.1791767554479419</v>
      </c>
      <c r="J30" s="340">
        <f>表格1[[#This Row],[累計完成]]/表格1[[#This Row],[合計數]]</f>
        <v>0.18401937046004843</v>
      </c>
      <c r="K30" s="337"/>
      <c r="L30" s="295"/>
    </row>
    <row r="31" spans="1:12" ht="15" hidden="1" customHeight="1">
      <c r="A31" s="114">
        <v>44434</v>
      </c>
      <c r="B31" s="317">
        <f>表格1[[#This Row],[日期]]</f>
        <v>44434</v>
      </c>
      <c r="C31" s="348">
        <f>COUNTA(URS確認!E:E)-1-112-13</f>
        <v>413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0.18886198547215496</v>
      </c>
      <c r="J31" s="340">
        <f>表格1[[#This Row],[累計完成]]/表格1[[#This Row],[合計數]]</f>
        <v>0.19854721549636803</v>
      </c>
      <c r="K31" s="337"/>
      <c r="L31" s="295"/>
    </row>
    <row r="32" spans="1:12" ht="15" customHeight="1">
      <c r="A32" s="118">
        <v>44435</v>
      </c>
      <c r="B32" s="338">
        <f>表格1[[#This Row],[日期]]</f>
        <v>44435</v>
      </c>
      <c r="C32" s="348">
        <f>COUNTA(URS確認!E:E)-1-1-2-8-1-112-6-1-2-9</f>
        <v>396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0.20707070707070707</v>
      </c>
      <c r="J32" s="340">
        <f>表格1[[#This Row],[累計完成]]/表格1[[#This Row],[合計數]]</f>
        <v>0.21212121212121213</v>
      </c>
      <c r="K32" s="337"/>
      <c r="L32" s="295"/>
    </row>
    <row r="33" spans="1:12" ht="15" hidden="1" customHeight="1">
      <c r="A33" s="128">
        <v>44438</v>
      </c>
      <c r="B33" s="349">
        <f>表格1[[#This Row],[日期]]</f>
        <v>44438</v>
      </c>
      <c r="C33" s="348">
        <f>COUNTA(URS確認!E:E)-1-112-13</f>
        <v>413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0.21065375302663439</v>
      </c>
      <c r="J33" s="340">
        <f>表格1[[#This Row],[累計完成]]/表格1[[#This Row],[合計數]]</f>
        <v>0.22033898305084745</v>
      </c>
      <c r="K33" s="337"/>
      <c r="L33" s="295"/>
    </row>
    <row r="34" spans="1:12" ht="15" hidden="1" customHeight="1">
      <c r="A34" s="291">
        <v>44439</v>
      </c>
      <c r="B34" s="317">
        <f>表格1[[#This Row],[日期]]</f>
        <v>44439</v>
      </c>
      <c r="C34" s="348">
        <f>COUNTA(URS確認!E:E)-1-112-13</f>
        <v>413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0.22033898305084745</v>
      </c>
      <c r="J34" s="340">
        <f>表格1[[#This Row],[累計完成]]/表格1[[#This Row],[合計數]]</f>
        <v>0.2566585956416465</v>
      </c>
      <c r="K34" s="337"/>
      <c r="L34" s="295"/>
    </row>
    <row r="35" spans="1:12" ht="15" hidden="1" customHeight="1">
      <c r="A35" s="291">
        <v>44440</v>
      </c>
      <c r="B35" s="317">
        <f>表格1[[#This Row],[日期]]</f>
        <v>44440</v>
      </c>
      <c r="C35" s="348">
        <f>COUNTA(URS確認!E:E)-1-112-13</f>
        <v>413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0.22760290556900725</v>
      </c>
      <c r="J35" s="340">
        <f>表格1[[#This Row],[累計完成]]/表格1[[#This Row],[合計數]]</f>
        <v>0.2566585956416465</v>
      </c>
      <c r="K35" s="337"/>
      <c r="L35" s="295"/>
    </row>
    <row r="36" spans="1:12" ht="15" hidden="1" customHeight="1">
      <c r="A36" s="291">
        <v>44441</v>
      </c>
      <c r="B36" s="350">
        <f>表格1[[#This Row],[日期]]</f>
        <v>44441</v>
      </c>
      <c r="C36" s="348">
        <f>COUNTA(URS確認!E:E)-1-112-13</f>
        <v>413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0.24455205811138014</v>
      </c>
      <c r="J36" s="340">
        <f>表格1[[#This Row],[累計完成]]/表格1[[#This Row],[合計數]]</f>
        <v>0.2566585956416465</v>
      </c>
      <c r="K36" s="337"/>
      <c r="L36" s="295"/>
    </row>
    <row r="37" spans="1:12" ht="15" hidden="1" customHeight="1">
      <c r="A37" s="48">
        <v>44442</v>
      </c>
      <c r="B37" s="351">
        <f>表格1[[#This Row],[日期]]</f>
        <v>44442</v>
      </c>
      <c r="C37" s="348">
        <f>COUNTA(URS確認!E:E)-1-1-2-8-1-112-6-1-2</f>
        <v>405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0.2617283950617284</v>
      </c>
      <c r="J37" s="340">
        <f>表格1[[#This Row],[累計完成]]/表格1[[#This Row],[合計數]]</f>
        <v>0.2617283950617284</v>
      </c>
      <c r="K37" s="337"/>
      <c r="L37" s="295"/>
    </row>
    <row r="38" spans="1:12" ht="15" hidden="1" customHeight="1">
      <c r="A38" s="141">
        <v>44449</v>
      </c>
      <c r="B38" s="352">
        <f>表格1[[#This Row],[日期]]</f>
        <v>44449</v>
      </c>
      <c r="C38" s="348">
        <f>COUNTA(URS確認!E:E)-1-1-2-8-1-112-6-1-2</f>
        <v>405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0.28888888888888886</v>
      </c>
      <c r="J38" s="340">
        <f>表格1[[#This Row],[累計完成]]/表格1[[#This Row],[合計數]]</f>
        <v>0.28888888888888886</v>
      </c>
      <c r="K38" s="337"/>
      <c r="L38" s="295"/>
    </row>
    <row r="39" spans="1:12" ht="15" hidden="1" customHeight="1">
      <c r="A39" s="141">
        <v>44456</v>
      </c>
      <c r="B39" s="352">
        <f>表格1[[#This Row],[日期]]</f>
        <v>44456</v>
      </c>
      <c r="C39" s="348">
        <f>COUNTA(URS確認!E:E)-1-1-2-8-1-112-6-1-2</f>
        <v>405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0.35555555555555557</v>
      </c>
      <c r="J39" s="340">
        <f>表格1[[#This Row],[累計完成]]/表格1[[#This Row],[合計數]]</f>
        <v>0.35555555555555557</v>
      </c>
      <c r="K39" s="337"/>
      <c r="L39" s="295"/>
    </row>
    <row r="40" spans="1:12" ht="15" hidden="1" customHeight="1">
      <c r="A40" s="48">
        <v>44463</v>
      </c>
      <c r="B40" s="338">
        <f>表格1[[#This Row],[日期]]</f>
        <v>44463</v>
      </c>
      <c r="C40" s="348">
        <f>COUNTA(URS確認!E:E)-1-1-2-8-1-112-6-1-2</f>
        <v>405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0.39753086419753086</v>
      </c>
      <c r="J40" s="340">
        <f>表格1[[#This Row],[累計完成]]/表格1[[#This Row],[合計數]]</f>
        <v>0.42716049382716048</v>
      </c>
      <c r="K40" s="337" t="s">
        <v>76</v>
      </c>
      <c r="L40" s="295"/>
    </row>
    <row r="41" spans="1:12" ht="15" customHeight="1">
      <c r="A41" s="48">
        <v>44470</v>
      </c>
      <c r="B41" s="338">
        <f>表格1[[#This Row],[日期]]</f>
        <v>44470</v>
      </c>
      <c r="C41" s="348">
        <f>COUNTA(URS確認!E:E)-1-1-2-8-1-112-6-2-9</f>
        <v>397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0.48110831234256929</v>
      </c>
      <c r="J41" s="340">
        <f>表格1[[#This Row],[累計完成]]/表格1[[#This Row],[合計數]]</f>
        <v>0.54911838790931988</v>
      </c>
      <c r="K41" s="337"/>
      <c r="L41" s="295"/>
    </row>
    <row r="42" spans="1:12" ht="15" hidden="1" customHeight="1">
      <c r="A42" s="48">
        <v>44477</v>
      </c>
      <c r="B42" s="338">
        <f>表格1[[#This Row],[日期]]</f>
        <v>44477</v>
      </c>
      <c r="C42" s="348">
        <f>COUNTA(URS確認!E:E)-1-1-2-8-1-112-6-1</f>
        <v>407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0.53316953316953319</v>
      </c>
      <c r="J42" s="340">
        <f>表格1[[#This Row],[累計完成]]/表格1[[#This Row],[合計數]]</f>
        <v>0.55528255528255532</v>
      </c>
      <c r="K42" s="337"/>
      <c r="L42" s="295"/>
    </row>
    <row r="43" spans="1:12" ht="15" hidden="1" customHeight="1">
      <c r="A43" s="48">
        <v>44484</v>
      </c>
      <c r="B43" s="338">
        <f>表格1[[#This Row],[日期]]</f>
        <v>44484</v>
      </c>
      <c r="C43" s="348">
        <f>COUNTA(URS確認!E:E)-1-1-2-8-1-112-6-1</f>
        <v>407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0.55528255528255532</v>
      </c>
      <c r="J43" s="340">
        <f>表格1[[#This Row],[累計完成]]/表格1[[#This Row],[合計數]]</f>
        <v>0.64127764127764131</v>
      </c>
      <c r="K43" s="337"/>
      <c r="L43" s="295"/>
    </row>
    <row r="44" spans="1:12" ht="15" hidden="1" customHeight="1">
      <c r="A44" s="291">
        <v>44487</v>
      </c>
      <c r="B44" s="317">
        <f>表格1[[#This Row],[日期]]</f>
        <v>44487</v>
      </c>
      <c r="C44" s="318">
        <f>COUNTA(URS確認!E:E)-1-112-13</f>
        <v>413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0.58353510895883776</v>
      </c>
      <c r="J44" s="319">
        <f>表格1[[#This Row],[累計完成]]/表格1[[#This Row],[合計數]]</f>
        <v>0.66343825665859568</v>
      </c>
      <c r="K44" s="337"/>
      <c r="L44" s="295"/>
    </row>
    <row r="45" spans="1:12" ht="15" hidden="1" customHeight="1">
      <c r="A45" s="291">
        <v>44487</v>
      </c>
      <c r="B45" s="317">
        <f>表格1[[#This Row],[日期]]</f>
        <v>44487</v>
      </c>
      <c r="C45" s="318">
        <f>COUNTA(URS確認!E:E)-1-1-2-8-1-112-6-1</f>
        <v>407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0.59213759213759209</v>
      </c>
      <c r="J45" s="319">
        <f>表格1[[#This Row],[累計完成]]/表格1[[#This Row],[合計數]]</f>
        <v>0.67321867321867324</v>
      </c>
      <c r="K45" s="337" t="s">
        <v>76</v>
      </c>
      <c r="L45" s="295"/>
    </row>
    <row r="46" spans="1:12" ht="15" hidden="1" customHeight="1">
      <c r="A46" s="291">
        <v>44488</v>
      </c>
      <c r="B46" s="317">
        <f>表格1[[#This Row],[日期]]</f>
        <v>44488</v>
      </c>
      <c r="C46" s="318">
        <f>COUNTA(URS確認!E:E)-1-1-2-8-1-112-6</f>
        <v>408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0.61029411764705888</v>
      </c>
      <c r="J46" s="319">
        <f>表格1[[#This Row],[累計完成]]/表格1[[#This Row],[合計數]]</f>
        <v>0.69362745098039214</v>
      </c>
      <c r="K46" s="337" t="s">
        <v>77</v>
      </c>
      <c r="L46" s="295"/>
    </row>
    <row r="47" spans="1:12" ht="15" hidden="1" customHeight="1">
      <c r="A47" s="291">
        <v>44489</v>
      </c>
      <c r="B47" s="317">
        <f>表格1[[#This Row],[日期]]</f>
        <v>44489</v>
      </c>
      <c r="C47" s="318">
        <f>COUNTA(URS確認!E:E)-1-1-2-8-1-112</f>
        <v>414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0.61111111111111116</v>
      </c>
      <c r="J47" s="319">
        <f>表格1[[#This Row],[累計完成]]/表格1[[#This Row],[合計數]]</f>
        <v>0.69323671497584538</v>
      </c>
      <c r="K47" s="337"/>
      <c r="L47" s="295"/>
    </row>
    <row r="48" spans="1:12" ht="15" hidden="1" customHeight="1">
      <c r="A48" s="291">
        <v>44490</v>
      </c>
      <c r="B48" s="317">
        <f>表格1[[#This Row],[日期]]</f>
        <v>44490</v>
      </c>
      <c r="C48" s="318">
        <f>COUNTA(URS確認!E:E)-1-1-2-8-1-112</f>
        <v>414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0.63043478260869568</v>
      </c>
      <c r="J48" s="319">
        <f>表格1[[#This Row],[累計完成]]/表格1[[#This Row],[合計數]]</f>
        <v>0.71497584541062797</v>
      </c>
      <c r="K48" s="337" t="s">
        <v>78</v>
      </c>
      <c r="L48" s="295"/>
    </row>
    <row r="49" spans="1:12" ht="15" hidden="1" customHeight="1">
      <c r="A49" s="48">
        <v>44491</v>
      </c>
      <c r="B49" s="338">
        <f>表格1[[#This Row],[日期]]</f>
        <v>44491</v>
      </c>
      <c r="C49" s="339">
        <f>COUNTA(URS確認!E:E)-1-2-8-1</f>
        <v>527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0.51233396584440227</v>
      </c>
      <c r="J49" s="340">
        <f>表格1[[#This Row],[累計完成]]/表格1[[#This Row],[合計數]]</f>
        <v>0.56925996204933582</v>
      </c>
      <c r="K49" s="337"/>
      <c r="L49" s="295"/>
    </row>
    <row r="50" spans="1:12" ht="15" hidden="1" customHeight="1">
      <c r="A50" s="216">
        <v>44494</v>
      </c>
      <c r="B50" s="353">
        <f>表格1[[#This Row],[日期]]</f>
        <v>44494</v>
      </c>
      <c r="C50" s="354">
        <f>COUNTA(URS確認!E:E)-1-2-8-1</f>
        <v>527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0.53700189753320682</v>
      </c>
      <c r="J50" s="355">
        <f>表格1[[#This Row],[累計完成]]/表格1[[#This Row],[合計數]]</f>
        <v>0.59203036053130931</v>
      </c>
      <c r="K50" s="337" t="s">
        <v>76</v>
      </c>
      <c r="L50" s="295"/>
    </row>
    <row r="51" spans="1:12" ht="15" hidden="1" customHeight="1">
      <c r="A51" s="216">
        <v>44495</v>
      </c>
      <c r="B51" s="317">
        <f>表格1[[#This Row],[日期]]</f>
        <v>44495</v>
      </c>
      <c r="C51" s="318">
        <f>COUNTA(URS確認!E:E)-1-2-8</f>
        <v>528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0.53598484848484851</v>
      </c>
      <c r="J51" s="319">
        <f>表格1[[#This Row],[累計完成]]/表格1[[#This Row],[合計數]]</f>
        <v>0.59090909090909094</v>
      </c>
      <c r="K51" s="337" t="s">
        <v>79</v>
      </c>
      <c r="L51" s="295"/>
    </row>
    <row r="52" spans="1:12" ht="15" hidden="1" customHeight="1">
      <c r="A52" s="216">
        <v>44496</v>
      </c>
      <c r="B52" s="317">
        <f>表格1[[#This Row],[日期]]</f>
        <v>44496</v>
      </c>
      <c r="C52" s="318">
        <f>COUNTA(URS確認!E:E)-1-2</f>
        <v>536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0.54291044776119401</v>
      </c>
      <c r="J52" s="319">
        <f>表格1[[#This Row],[累計完成]]/表格1[[#This Row],[合計數]]</f>
        <v>0.6100746268656716</v>
      </c>
      <c r="K52" s="337"/>
      <c r="L52" s="295"/>
    </row>
    <row r="53" spans="1:12" ht="15" hidden="1" customHeight="1">
      <c r="A53" s="216">
        <v>44497</v>
      </c>
      <c r="B53" s="317">
        <f>表格1[[#This Row],[日期]]</f>
        <v>44497</v>
      </c>
      <c r="C53" s="318">
        <f>COUNTA(URS確認!E:E)-1-2</f>
        <v>536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0.55597014925373134</v>
      </c>
      <c r="J53" s="319">
        <f>表格1[[#This Row],[累計完成]]/表格1[[#This Row],[合計數]]</f>
        <v>0.6100746268656716</v>
      </c>
      <c r="K53" s="337" t="s">
        <v>80</v>
      </c>
      <c r="L53" s="295"/>
    </row>
    <row r="54" spans="1:12" ht="15" customHeight="1">
      <c r="A54" s="48">
        <v>44498</v>
      </c>
      <c r="B54" s="338">
        <f>表格1[[#This Row],[日期]]</f>
        <v>44498</v>
      </c>
      <c r="C54" s="339">
        <f>COUNTA(URS確認!E:E)-1-2-9</f>
        <v>527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0.58254269449715368</v>
      </c>
      <c r="J54" s="340">
        <f>表格1[[#This Row],[累計完成]]/表格1[[#This Row],[合計數]]</f>
        <v>0.64895635673624286</v>
      </c>
      <c r="K54" s="337"/>
      <c r="L54" s="295"/>
    </row>
    <row r="55" spans="1:12" ht="15" hidden="1" customHeight="1">
      <c r="A55" s="291">
        <v>44501</v>
      </c>
      <c r="B55" s="317">
        <f>表格1[[#This Row],[日期]]</f>
        <v>44501</v>
      </c>
      <c r="C55" s="318">
        <f>COUNTA(URS確認!E:E)-1-2</f>
        <v>536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0.57276119402985071</v>
      </c>
      <c r="J55" s="319">
        <f>表格1[[#This Row],[累計完成]]/表格1[[#This Row],[合計數]]</f>
        <v>0.63805970149253732</v>
      </c>
      <c r="K55" s="337"/>
      <c r="L55" s="295"/>
    </row>
    <row r="56" spans="1:12" ht="15" hidden="1" customHeight="1">
      <c r="A56" s="291">
        <v>44502</v>
      </c>
      <c r="B56" s="317">
        <f>表格1[[#This Row],[日期]]</f>
        <v>44502</v>
      </c>
      <c r="C56" s="318">
        <f>COUNTA(URS確認!E:E)-1-1</f>
        <v>537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0.57541899441340782</v>
      </c>
      <c r="J56" s="319">
        <f>表格1[[#This Row],[累計完成]]/表格1[[#This Row],[合計數]]</f>
        <v>0.63687150837988826</v>
      </c>
      <c r="K56" s="337" t="s">
        <v>76</v>
      </c>
      <c r="L56" s="295"/>
    </row>
    <row r="57" spans="1:12" ht="15" hidden="1" customHeight="1">
      <c r="A57" s="291">
        <v>44503</v>
      </c>
      <c r="B57" s="317">
        <f>表格1[[#This Row],[日期]]</f>
        <v>44503</v>
      </c>
      <c r="C57" s="318">
        <f>COUNTA(URS確認!E:E)-1</f>
        <v>538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0.58364312267657992</v>
      </c>
      <c r="J57" s="319">
        <f>表格1[[#This Row],[累計完成]]/表格1[[#This Row],[合計數]]</f>
        <v>0.65241635687732347</v>
      </c>
      <c r="K57" s="337" t="s">
        <v>76</v>
      </c>
      <c r="L57" s="295"/>
    </row>
    <row r="58" spans="1:12" ht="15" hidden="1" customHeight="1">
      <c r="A58" s="291">
        <v>44504</v>
      </c>
      <c r="B58" s="317">
        <f>表格1[[#This Row],[日期]]</f>
        <v>44504</v>
      </c>
      <c r="C58" s="318">
        <f>COUNTA(URS確認!E:E)-1</f>
        <v>538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0.59665427509293678</v>
      </c>
      <c r="J58" s="319">
        <f>表格1[[#This Row],[累計完成]]/表格1[[#This Row],[合計數]]</f>
        <v>0.66171003717472121</v>
      </c>
      <c r="K58" s="337"/>
      <c r="L58" s="295"/>
    </row>
    <row r="59" spans="1:12" ht="15" customHeight="1">
      <c r="A59" s="48">
        <v>44505</v>
      </c>
      <c r="B59" s="338">
        <f>表格1[[#This Row],[日期]]</f>
        <v>44505</v>
      </c>
      <c r="C59" s="339">
        <f>COUNTA(URS確認!E:E)-1-9</f>
        <v>529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0.61625708884688091</v>
      </c>
      <c r="J59" s="340">
        <f>表格1[[#This Row],[累計完成]]/表格1[[#This Row],[合計數]]</f>
        <v>0.68241965973534968</v>
      </c>
      <c r="K59" s="337"/>
      <c r="L59" s="295"/>
    </row>
    <row r="60" spans="1:12" ht="15" customHeight="1">
      <c r="A60" s="48">
        <v>44512</v>
      </c>
      <c r="B60" s="338">
        <f>表格1[[#This Row],[日期]]</f>
        <v>44512</v>
      </c>
      <c r="C60" s="339">
        <f>COUNTA(URS確認!E:E)-1-9</f>
        <v>529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0.61625708884688091</v>
      </c>
      <c r="J60" s="340">
        <f>表格1[[#This Row],[累計完成]]/表格1[[#This Row],[合計數]]</f>
        <v>0.68241965973534968</v>
      </c>
      <c r="K60" s="337"/>
      <c r="L60" s="295"/>
    </row>
    <row r="61" spans="1:12" ht="15" hidden="1" customHeight="1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>
      <c r="A62" s="291">
        <v>44516</v>
      </c>
      <c r="B62" s="317">
        <f>表格1[[#This Row],[日期]]</f>
        <v>44516</v>
      </c>
      <c r="C62" s="318">
        <f>COUNTA(URS確認!E:E)-1</f>
        <v>538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0.76765799256505574</v>
      </c>
      <c r="J62" s="319">
        <f>表格1[[#This Row],[累計完成]]/表格1[[#This Row],[合計數]]</f>
        <v>0.67100371747211895</v>
      </c>
      <c r="K62" s="337"/>
      <c r="L62" s="295"/>
    </row>
    <row r="63" spans="1:12" ht="15" hidden="1" customHeight="1">
      <c r="A63" s="291">
        <v>44517</v>
      </c>
      <c r="B63" s="317">
        <f>表格1[[#This Row],[日期]]</f>
        <v>44517</v>
      </c>
      <c r="C63" s="318">
        <f>COUNTA(URS確認!E:E)-1</f>
        <v>538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0.79182156133828996</v>
      </c>
      <c r="J63" s="319">
        <f>表格1[[#This Row],[累計完成]]/表格1[[#This Row],[合計數]]</f>
        <v>0.88847583643122674</v>
      </c>
      <c r="K63" s="337"/>
      <c r="L63" s="295"/>
    </row>
    <row r="64" spans="1:12" ht="15" hidden="1" customHeight="1">
      <c r="A64" s="291">
        <v>44518</v>
      </c>
      <c r="B64" s="317">
        <f>表格1[[#This Row],[日期]]</f>
        <v>44518</v>
      </c>
      <c r="C64" s="318">
        <f>COUNTA(URS確認!E:E)-1</f>
        <v>538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0.86245353159851301</v>
      </c>
      <c r="J64" s="319">
        <f>表格1[[#This Row],[累計完成]]/表格1[[#This Row],[合計數]]</f>
        <v>0.90520446096654272</v>
      </c>
      <c r="K64" s="337"/>
      <c r="L64" s="295"/>
    </row>
    <row r="65" spans="1:12" ht="15" customHeight="1">
      <c r="A65" s="48">
        <v>44519</v>
      </c>
      <c r="B65" s="338">
        <f>表格1[[#This Row],[日期]]</f>
        <v>44519</v>
      </c>
      <c r="C65" s="339">
        <f>COUNTA(URS確認!E:E)-1-9</f>
        <v>529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0.92060491493383745</v>
      </c>
      <c r="J65" s="340">
        <f>表格1[[#This Row],[累計完成]]/表格1[[#This Row],[合計數]]</f>
        <v>0.92060491493383745</v>
      </c>
      <c r="K65" s="337"/>
      <c r="L65" s="295"/>
    </row>
    <row r="66" spans="1:12" ht="15" hidden="1" customHeight="1">
      <c r="A66" s="291">
        <v>44522</v>
      </c>
      <c r="B66" s="317">
        <f>表格1[[#This Row],[日期]]</f>
        <v>44522</v>
      </c>
      <c r="C66" s="318">
        <f>COUNTA(URS確認!E:E)-1</f>
        <v>538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0.90520446096654272</v>
      </c>
      <c r="J66" s="319">
        <f>表格1[[#This Row],[累計完成]]/表格1[[#This Row],[合計數]]</f>
        <v>0.90706319702602234</v>
      </c>
      <c r="K66" s="337"/>
      <c r="L66" s="295"/>
    </row>
    <row r="67" spans="1:12" ht="15" hidden="1" customHeight="1">
      <c r="A67" s="291">
        <v>44523</v>
      </c>
      <c r="B67" s="317">
        <f>表格1[[#This Row],[日期]]</f>
        <v>44523</v>
      </c>
      <c r="C67" s="318">
        <f>COUNTA(URS確認!E:E)-1</f>
        <v>538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0.91078066914498146</v>
      </c>
      <c r="J67" s="319">
        <f>表格1[[#This Row],[累計完成]]/表格1[[#This Row],[合計數]]</f>
        <v>0.90706319702602234</v>
      </c>
      <c r="K67" s="337"/>
      <c r="L67" s="295"/>
    </row>
    <row r="68" spans="1:12" ht="15" customHeight="1">
      <c r="A68" s="48">
        <v>44526</v>
      </c>
      <c r="B68" s="338">
        <f>表格1[[#This Row],[日期]]</f>
        <v>44526</v>
      </c>
      <c r="C68" s="339">
        <f>COUNTA(URS確認!E:E)-1-9</f>
        <v>529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0.95274102079395084</v>
      </c>
      <c r="J68" s="340">
        <f>表格1[[#This Row],[累計完成]]/表格1[[#This Row],[合計數]]</f>
        <v>0.95463137996219283</v>
      </c>
      <c r="K68" s="337"/>
      <c r="L68" s="295"/>
    </row>
    <row r="69" spans="1:12" ht="14.4">
      <c r="A69" s="291">
        <v>44529</v>
      </c>
      <c r="B69" s="317">
        <f>表格1[[#This Row],[日期]]</f>
        <v>44529</v>
      </c>
      <c r="C69" s="318">
        <f>COUNTA(URS確認!E:E)-1-9</f>
        <v>529</v>
      </c>
      <c r="D69" s="398">
        <f>COUNTIF(URS確認!K:K,"&lt;"&amp;A69+1)</f>
        <v>520</v>
      </c>
      <c r="E69" s="402">
        <f>COUNTIF(URS確認!L:L,"&lt;"&amp;A69+1)</f>
        <v>517</v>
      </c>
      <c r="F69" s="398">
        <f>$D$73-$D$68</f>
        <v>34</v>
      </c>
      <c r="G69" s="398">
        <f>表格1[[#This Row],[累計完成]]-$E$68</f>
        <v>12</v>
      </c>
      <c r="H69" s="398"/>
      <c r="I69" s="400">
        <f>表格1[[#This Row],[累計預估]]/表格1[[#This Row],[合計數]]</f>
        <v>0.98298676748582225</v>
      </c>
      <c r="J69" s="400">
        <f>表格1[[#This Row],[累計完成]]/表格1[[#This Row],[合計數]]</f>
        <v>0.97731568998109641</v>
      </c>
      <c r="K69" s="401"/>
    </row>
    <row r="70" spans="1:12" ht="14.4">
      <c r="A70" s="291">
        <v>44530</v>
      </c>
      <c r="B70" s="317">
        <f>表格1[[#This Row],[日期]]</f>
        <v>44530</v>
      </c>
      <c r="C70" s="318">
        <f>COUNTA(URS確認!E:E)-1</f>
        <v>538</v>
      </c>
      <c r="D70" s="398">
        <f>COUNTIF(URS確認!K:K,"&lt;"&amp;A70+1)</f>
        <v>529</v>
      </c>
      <c r="E70" s="402">
        <f>COUNTIF(URS確認!L:L,"&lt;"&amp;A70+1)</f>
        <v>525</v>
      </c>
      <c r="F70" s="398">
        <f t="shared" ref="F70:F73" si="8">$D$73-$D$68</f>
        <v>34</v>
      </c>
      <c r="G70" s="398">
        <f>表格1[[#This Row],[累計完成]]-$E$68</f>
        <v>20</v>
      </c>
      <c r="H70" s="398"/>
      <c r="I70" s="400">
        <f>表格1[[#This Row],[累計預估]]/表格1[[#This Row],[合計數]]</f>
        <v>0.98327137546468402</v>
      </c>
      <c r="J70" s="400">
        <f>表格1[[#This Row],[累計完成]]/表格1[[#This Row],[合計數]]</f>
        <v>0.97583643122676578</v>
      </c>
      <c r="K70" s="401"/>
    </row>
    <row r="71" spans="1:12" ht="14.4">
      <c r="A71" s="291">
        <v>44531</v>
      </c>
      <c r="B71" s="317">
        <f>表格1[[#This Row],[日期]]</f>
        <v>44531</v>
      </c>
      <c r="C71" s="318">
        <f>COUNTA(URS確認!E:E)-1</f>
        <v>538</v>
      </c>
      <c r="D71" s="398">
        <f>COUNTIF(URS確認!K:K,"&lt;"&amp;A71+1)</f>
        <v>529</v>
      </c>
      <c r="E71" s="402">
        <f>COUNTIF(URS確認!L:L,"&lt;"&amp;A71+1)</f>
        <v>525</v>
      </c>
      <c r="F71" s="398">
        <f t="shared" si="8"/>
        <v>34</v>
      </c>
      <c r="G71" s="398">
        <f>表格1[[#This Row],[累計完成]]-$E$68</f>
        <v>20</v>
      </c>
      <c r="H71" s="398"/>
      <c r="I71" s="400">
        <f>表格1[[#This Row],[累計預估]]/表格1[[#This Row],[合計數]]</f>
        <v>0.98327137546468402</v>
      </c>
      <c r="J71" s="400">
        <f>表格1[[#This Row],[累計完成]]/表格1[[#This Row],[合計數]]</f>
        <v>0.97583643122676578</v>
      </c>
      <c r="K71" s="401"/>
    </row>
    <row r="72" spans="1:12" ht="14.4">
      <c r="A72" s="291">
        <v>44532</v>
      </c>
      <c r="B72" s="317">
        <f>表格1[[#This Row],[日期]]</f>
        <v>44532</v>
      </c>
      <c r="C72" s="318">
        <f>COUNTA(URS確認!E:E)-1</f>
        <v>538</v>
      </c>
      <c r="D72" s="398">
        <f>COUNTIF(URS確認!K:K,"&lt;"&amp;A72+1)</f>
        <v>529</v>
      </c>
      <c r="E72" s="402">
        <f>COUNTIF(URS確認!L:L,"&lt;"&amp;A72+1)</f>
        <v>525</v>
      </c>
      <c r="F72" s="398">
        <f t="shared" si="8"/>
        <v>34</v>
      </c>
      <c r="G72" s="398">
        <f>表格1[[#This Row],[累計完成]]-$E$68</f>
        <v>20</v>
      </c>
      <c r="H72" s="398"/>
      <c r="I72" s="400">
        <f>表格1[[#This Row],[累計預估]]/表格1[[#This Row],[合計數]]</f>
        <v>0.98327137546468402</v>
      </c>
      <c r="J72" s="400">
        <f>表格1[[#This Row],[累計完成]]/表格1[[#This Row],[合計數]]</f>
        <v>0.97583643122676578</v>
      </c>
      <c r="K72" s="401"/>
    </row>
    <row r="73" spans="1:12" ht="14.4">
      <c r="A73" s="48">
        <v>44533</v>
      </c>
      <c r="B73" s="338">
        <f>表格1[[#This Row],[日期]]</f>
        <v>44533</v>
      </c>
      <c r="C73" s="339">
        <f>COUNTA(URS確認!E:E)-1</f>
        <v>538</v>
      </c>
      <c r="D73" s="399">
        <f>COUNTIF(URS確認!K:K,"&lt;"&amp;A73+1)</f>
        <v>538</v>
      </c>
      <c r="E73" s="83">
        <f>COUNTIF(URS確認!L:L,"&lt;"&amp;A73+1)</f>
        <v>535</v>
      </c>
      <c r="F73" s="399">
        <f t="shared" si="8"/>
        <v>34</v>
      </c>
      <c r="G73" s="399">
        <f>E73-E68</f>
        <v>30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0.99442379182156138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E227"/>
  <sheetViews>
    <sheetView topLeftCell="AY1" workbookViewId="0">
      <selection activeCell="BA6" sqref="BA6"/>
    </sheetView>
  </sheetViews>
  <sheetFormatPr defaultRowHeight="15"/>
  <cols>
    <col min="1" max="1" width="63.125" style="294" bestFit="1" customWidth="1"/>
    <col min="2" max="2" width="22.75" style="294" hidden="1" customWidth="1"/>
    <col min="3" max="4" width="18.125" style="294" hidden="1" customWidth="1"/>
    <col min="5" max="5" width="23.75" style="294" hidden="1" customWidth="1"/>
    <col min="6" max="6" width="27.25" style="294" hidden="1" customWidth="1"/>
    <col min="7" max="7" width="18.125" style="294" hidden="1" customWidth="1"/>
    <col min="8" max="8" width="17.75" style="294" hidden="1" customWidth="1"/>
    <col min="9" max="11" width="18.125" style="294" hidden="1" customWidth="1"/>
    <col min="12" max="12" width="23.75" style="294" hidden="1" customWidth="1"/>
    <col min="13" max="13" width="27.25" style="294" hidden="1" customWidth="1"/>
    <col min="14" max="14" width="18.125" style="294" hidden="1" customWidth="1"/>
    <col min="15" max="15" width="17.75" style="294" hidden="1" customWidth="1"/>
    <col min="16" max="18" width="18.125" style="294" hidden="1" customWidth="1"/>
    <col min="19" max="19" width="23.75" style="294" hidden="1" customWidth="1"/>
    <col min="20" max="20" width="27.25" style="294" hidden="1" customWidth="1"/>
    <col min="21" max="21" width="18.125" style="294" hidden="1" customWidth="1"/>
    <col min="22" max="22" width="17.75" style="294" hidden="1" customWidth="1"/>
    <col min="23" max="25" width="18.125" style="294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26.25" bestFit="1" customWidth="1"/>
    <col min="54" max="54" width="32.125" bestFit="1" customWidth="1"/>
    <col min="55" max="55" width="35.625" bestFit="1" customWidth="1"/>
    <col min="56" max="56" width="26.25" bestFit="1" customWidth="1"/>
    <col min="57" max="57" width="26" bestFit="1" customWidth="1"/>
  </cols>
  <sheetData>
    <row r="3" spans="1:57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2875</v>
      </c>
      <c r="BC4" s="294" t="s">
        <v>2928</v>
      </c>
      <c r="BD4" s="294" t="s">
        <v>2930</v>
      </c>
      <c r="BE4" s="294" t="s">
        <v>3058</v>
      </c>
    </row>
    <row r="5" spans="1:57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2876</v>
      </c>
      <c r="F5" s="294" t="s">
        <v>2929</v>
      </c>
      <c r="G5" s="294" t="s">
        <v>2931</v>
      </c>
      <c r="H5" s="294" t="s">
        <v>3059</v>
      </c>
      <c r="I5" s="294" t="s">
        <v>95</v>
      </c>
      <c r="J5" s="294" t="s">
        <v>96</v>
      </c>
      <c r="K5" s="294" t="s">
        <v>97</v>
      </c>
      <c r="L5" s="294" t="s">
        <v>2876</v>
      </c>
      <c r="M5" s="294" t="s">
        <v>2929</v>
      </c>
      <c r="N5" s="294" t="s">
        <v>2931</v>
      </c>
      <c r="O5" s="294" t="s">
        <v>3059</v>
      </c>
      <c r="P5" s="294" t="s">
        <v>95</v>
      </c>
      <c r="Q5" s="294" t="s">
        <v>96</v>
      </c>
      <c r="R5" s="294" t="s">
        <v>97</v>
      </c>
      <c r="S5" s="294" t="s">
        <v>2876</v>
      </c>
      <c r="T5" s="294" t="s">
        <v>2929</v>
      </c>
      <c r="U5" s="294" t="s">
        <v>2931</v>
      </c>
      <c r="V5" s="294" t="s">
        <v>3059</v>
      </c>
      <c r="W5" s="294" t="s">
        <v>95</v>
      </c>
      <c r="X5" s="294" t="s">
        <v>96</v>
      </c>
      <c r="Y5" s="294" t="s">
        <v>97</v>
      </c>
      <c r="Z5" s="294" t="s">
        <v>2876</v>
      </c>
      <c r="AA5" s="294" t="s">
        <v>2929</v>
      </c>
      <c r="AB5" s="294" t="s">
        <v>2931</v>
      </c>
      <c r="AC5" s="294" t="s">
        <v>3059</v>
      </c>
      <c r="AD5" s="294" t="s">
        <v>95</v>
      </c>
      <c r="AE5" s="294" t="s">
        <v>96</v>
      </c>
      <c r="AF5" s="294" t="s">
        <v>97</v>
      </c>
      <c r="AG5" s="294" t="s">
        <v>2876</v>
      </c>
      <c r="AH5" s="294" t="s">
        <v>2929</v>
      </c>
      <c r="AI5" s="294" t="s">
        <v>2931</v>
      </c>
      <c r="AJ5" s="294" t="s">
        <v>3059</v>
      </c>
      <c r="AK5" s="294" t="s">
        <v>95</v>
      </c>
      <c r="AL5" s="294" t="s">
        <v>96</v>
      </c>
      <c r="AM5" s="294" t="s">
        <v>97</v>
      </c>
      <c r="AN5" s="294" t="s">
        <v>2876</v>
      </c>
      <c r="AO5" s="294" t="s">
        <v>2929</v>
      </c>
      <c r="AP5" s="294" t="s">
        <v>2931</v>
      </c>
      <c r="AQ5" s="294" t="s">
        <v>3059</v>
      </c>
      <c r="AR5" s="294" t="s">
        <v>95</v>
      </c>
      <c r="AS5" s="294" t="s">
        <v>96</v>
      </c>
      <c r="AT5" s="294" t="s">
        <v>97</v>
      </c>
      <c r="AU5" s="294" t="s">
        <v>2876</v>
      </c>
      <c r="AV5" s="294" t="s">
        <v>2929</v>
      </c>
      <c r="AW5" s="294" t="s">
        <v>2931</v>
      </c>
      <c r="AX5" s="294" t="s">
        <v>3059</v>
      </c>
    </row>
    <row r="6" spans="1:57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>
      <c r="A7" s="469" t="s">
        <v>2949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>
      <c r="A8" s="469" t="s">
        <v>2951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>
      <c r="A9" s="469" t="s">
        <v>2950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>
      <c r="A10" s="469" t="s">
        <v>3025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29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78</v>
      </c>
    </row>
    <row r="12" spans="1:57">
      <c r="A12" s="469" t="s">
        <v>2947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>
      <c r="A13" s="469" t="s">
        <v>2948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>
      <c r="A14" s="469" t="s">
        <v>3000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>
      <c r="A15" s="469" t="s">
        <v>3001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>
      <c r="A16" s="469" t="s">
        <v>3002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>
      <c r="A17" s="469" t="s">
        <v>3003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6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6</v>
      </c>
    </row>
    <row r="18" spans="1:57">
      <c r="A18" s="469" t="s">
        <v>3004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>
      <c r="A19" s="469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>
      <c r="A21" s="469" t="s">
        <v>3005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>
      <c r="A22" s="469" t="s">
        <v>3006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>
      <c r="A23" s="469" t="s">
        <v>1445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>
      <c r="A24" s="469" t="s">
        <v>3007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>
      <c r="A25" s="469" t="s">
        <v>3008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>
      <c r="A27" s="469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>
      <c r="A28" s="469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>
      <c r="A29" s="469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>
      <c r="A30" s="469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>
      <c r="A31" s="469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>
      <c r="A32" s="469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>
      <c r="A33" s="469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>
      <c r="A34" s="469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>
      <c r="A35" s="469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>
      <c r="A37" s="469" t="s">
        <v>1020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>
      <c r="A38" s="469" t="s">
        <v>1481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>
      <c r="A39" s="469" t="s">
        <v>2945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>
      <c r="A40" s="469" t="s">
        <v>3009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>
      <c r="A41" s="469" t="s">
        <v>2965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>
      <c r="A42" s="469" t="s">
        <v>3010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2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86</v>
      </c>
    </row>
    <row r="44" spans="1:57">
      <c r="A44" s="469" t="s">
        <v>3011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>
      <c r="A45" s="469" t="s">
        <v>3012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>
      <c r="A46" s="469" t="s">
        <v>3013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>
      <c r="A47" s="469" t="s">
        <v>3014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>
      <c r="A48" s="469" t="s">
        <v>3015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>
      <c r="A49" s="469" t="s">
        <v>3016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>
      <c r="A50" s="469" t="s">
        <v>3017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>
      <c r="A51" s="469" t="s">
        <v>3018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/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4</v>
      </c>
    </row>
    <row r="52" spans="1:57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>
      <c r="A53" s="469" t="s">
        <v>3019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>
      <c r="A54" s="469" t="s">
        <v>2964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>
      <c r="A56" s="469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>
      <c r="A57" s="469" t="s">
        <v>953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>
      <c r="A58" s="469" t="s">
        <v>3020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>
      <c r="A59" s="469" t="s">
        <v>3021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>
      <c r="A60" s="469" t="s">
        <v>3022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>
      <c r="A61" s="469" t="s">
        <v>949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>
      <c r="A63" s="469" t="s">
        <v>3023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>
      <c r="A65" s="469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>
      <c r="A66" s="273" t="s">
        <v>3024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>
      <c r="A67" s="469" t="s">
        <v>3024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95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115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530</v>
      </c>
    </row>
    <row r="69" spans="1:5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9"/>
  <sheetViews>
    <sheetView zoomScaleNormal="100" workbookViewId="0">
      <pane ySplit="2" topLeftCell="A3" activePane="bottomLeft" state="frozen"/>
      <selection pane="bottomLeft" activeCell="G67" sqref="G67"/>
    </sheetView>
  </sheetViews>
  <sheetFormatPr defaultColWidth="8.75" defaultRowHeight="15"/>
  <cols>
    <col min="1" max="1" width="8.75" style="166"/>
    <col min="2" max="2" width="28.75" style="166" customWidth="1"/>
    <col min="3" max="3" width="5.75" style="473" customWidth="1"/>
    <col min="4" max="5" width="8" style="473" customWidth="1"/>
    <col min="6" max="6" width="8.25" style="473" customWidth="1"/>
    <col min="7" max="7" width="9.125" style="473" bestFit="1" customWidth="1"/>
    <col min="8" max="8" width="5.75" style="473" bestFit="1" customWidth="1"/>
    <col min="9" max="9" width="10.25" style="473" bestFit="1" customWidth="1"/>
    <col min="10" max="10" width="8.75" style="473" customWidth="1"/>
    <col min="11" max="11" width="4.75" style="473" bestFit="1" customWidth="1"/>
    <col min="12" max="12" width="5.75" style="473" bestFit="1" customWidth="1"/>
    <col min="13" max="14" width="4.75" style="473" customWidth="1"/>
    <col min="15" max="15" width="7" style="480" customWidth="1"/>
    <col min="16" max="16" width="8" style="489" customWidth="1"/>
    <col min="17" max="17" width="12.625" style="489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93" customFormat="1" ht="52.05" customHeight="1">
      <c r="C1" s="494"/>
      <c r="D1" s="494"/>
      <c r="E1" s="494"/>
      <c r="F1" s="496" t="s">
        <v>3069</v>
      </c>
      <c r="G1" s="494"/>
      <c r="H1" s="494"/>
      <c r="I1" s="502" t="s">
        <v>3068</v>
      </c>
      <c r="J1" s="530" t="s">
        <v>3066</v>
      </c>
      <c r="K1" s="530"/>
      <c r="L1" s="530"/>
      <c r="M1" s="510" t="s">
        <v>3067</v>
      </c>
      <c r="N1" s="510"/>
      <c r="O1" s="511"/>
      <c r="P1" s="511"/>
      <c r="Q1" s="511"/>
      <c r="R1" s="511"/>
      <c r="S1" s="511"/>
    </row>
    <row r="2" spans="1:21" s="474" customFormat="1" ht="49.2">
      <c r="A2" s="476"/>
      <c r="B2" s="476"/>
      <c r="C2" s="477" t="s">
        <v>3026</v>
      </c>
      <c r="D2" s="477" t="s">
        <v>3028</v>
      </c>
      <c r="E2" s="477" t="s">
        <v>3027</v>
      </c>
      <c r="F2" s="501" t="s">
        <v>3029</v>
      </c>
      <c r="G2" s="477" t="s">
        <v>2879</v>
      </c>
      <c r="H2" s="478" t="s">
        <v>3030</v>
      </c>
      <c r="I2" s="500" t="s">
        <v>3031</v>
      </c>
      <c r="J2" s="499" t="s">
        <v>3027</v>
      </c>
      <c r="K2" s="499" t="s">
        <v>3061</v>
      </c>
      <c r="L2" s="499" t="s">
        <v>3060</v>
      </c>
      <c r="M2" s="497" t="s">
        <v>3073</v>
      </c>
      <c r="N2" s="497" t="s">
        <v>3074</v>
      </c>
      <c r="O2" s="498" t="s">
        <v>3032</v>
      </c>
      <c r="P2" s="498" t="s">
        <v>3082</v>
      </c>
      <c r="Q2" s="498" t="s">
        <v>3083</v>
      </c>
      <c r="R2" s="529" t="s">
        <v>3085</v>
      </c>
      <c r="S2" s="497" t="s">
        <v>3065</v>
      </c>
      <c r="T2" s="477" t="s">
        <v>3062</v>
      </c>
      <c r="U2" s="476"/>
    </row>
    <row r="3" spans="1:21" s="518" customFormat="1" ht="11.4">
      <c r="C3" s="507"/>
      <c r="D3" s="507"/>
      <c r="E3" s="507"/>
      <c r="F3" s="507">
        <v>1</v>
      </c>
      <c r="G3" s="507"/>
      <c r="H3" s="507"/>
      <c r="I3" s="507">
        <v>2</v>
      </c>
      <c r="J3" s="507">
        <v>3</v>
      </c>
      <c r="K3" s="507">
        <v>4</v>
      </c>
      <c r="L3" s="507"/>
      <c r="M3" s="507">
        <v>5</v>
      </c>
      <c r="N3" s="507">
        <v>6</v>
      </c>
      <c r="O3" s="519">
        <v>7</v>
      </c>
      <c r="P3" s="519"/>
      <c r="Q3" s="519"/>
      <c r="S3" s="507"/>
    </row>
    <row r="4" spans="1:21">
      <c r="A4" s="472" t="s">
        <v>98</v>
      </c>
      <c r="B4" s="472"/>
      <c r="C4" s="475">
        <v>16</v>
      </c>
      <c r="D4" s="475">
        <v>16</v>
      </c>
      <c r="E4" s="475">
        <v>16</v>
      </c>
      <c r="F4" s="475"/>
      <c r="G4" s="475">
        <f>統計tmp!BE6</f>
        <v>16</v>
      </c>
      <c r="H4" s="475">
        <f>統計tmp!BD6</f>
        <v>16</v>
      </c>
      <c r="I4" s="475"/>
      <c r="J4" s="475"/>
      <c r="K4" s="475" t="str">
        <f t="shared" ref="K4:K10" si="0">IF(J4="V",C4,"")</f>
        <v/>
      </c>
      <c r="L4" s="475"/>
      <c r="M4" s="475"/>
      <c r="N4" s="475"/>
      <c r="O4" s="486"/>
      <c r="P4" s="490"/>
      <c r="Q4" s="490"/>
      <c r="R4" s="472"/>
      <c r="S4" s="472"/>
    </row>
    <row r="5" spans="1:21">
      <c r="B5" s="166" t="s">
        <v>2949</v>
      </c>
      <c r="C5" s="473">
        <v>11</v>
      </c>
      <c r="D5" s="473">
        <v>11</v>
      </c>
      <c r="E5" s="473">
        <v>11</v>
      </c>
      <c r="F5" s="473">
        <v>11</v>
      </c>
      <c r="G5" s="473">
        <f>統計tmp!BE7</f>
        <v>11</v>
      </c>
      <c r="H5" s="473">
        <f>統計tmp!BD7</f>
        <v>11</v>
      </c>
      <c r="K5" s="473" t="str">
        <f t="shared" si="0"/>
        <v/>
      </c>
      <c r="L5" s="473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2951</v>
      </c>
      <c r="C6" s="473">
        <v>2</v>
      </c>
      <c r="D6" s="473">
        <v>2</v>
      </c>
      <c r="E6" s="473">
        <v>2</v>
      </c>
      <c r="F6" s="473">
        <v>2</v>
      </c>
      <c r="G6" s="473">
        <f>統計tmp!BE8</f>
        <v>2</v>
      </c>
      <c r="H6" s="473">
        <f>統計tmp!BD8</f>
        <v>2</v>
      </c>
      <c r="K6" s="473" t="str">
        <f t="shared" si="0"/>
        <v/>
      </c>
      <c r="L6" s="473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2950</v>
      </c>
      <c r="C7" s="473">
        <v>2</v>
      </c>
      <c r="D7" s="473">
        <v>2</v>
      </c>
      <c r="E7" s="473">
        <v>2</v>
      </c>
      <c r="F7" s="473">
        <v>2</v>
      </c>
      <c r="G7" s="473">
        <f>統計tmp!BE9</f>
        <v>2</v>
      </c>
      <c r="H7" s="473">
        <f>統計tmp!BD9</f>
        <v>2</v>
      </c>
      <c r="K7" s="473" t="str">
        <f t="shared" si="0"/>
        <v/>
      </c>
      <c r="L7" s="473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3025</v>
      </c>
      <c r="C8" s="473">
        <v>1</v>
      </c>
      <c r="D8" s="473">
        <v>1</v>
      </c>
      <c r="E8" s="473">
        <v>1</v>
      </c>
      <c r="F8" s="473">
        <v>1</v>
      </c>
      <c r="G8" s="473">
        <f>統計tmp!BE10</f>
        <v>1</v>
      </c>
      <c r="H8" s="473">
        <f>統計tmp!BD10</f>
        <v>1</v>
      </c>
      <c r="K8" s="473" t="str">
        <f t="shared" si="0"/>
        <v/>
      </c>
      <c r="L8" s="473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72" t="s">
        <v>99</v>
      </c>
      <c r="B9" s="472"/>
      <c r="C9" s="475">
        <v>78</v>
      </c>
      <c r="D9" s="475">
        <v>78</v>
      </c>
      <c r="E9" s="475">
        <v>62</v>
      </c>
      <c r="F9" s="475"/>
      <c r="G9" s="475">
        <f>統計tmp!BE11</f>
        <v>78</v>
      </c>
      <c r="H9" s="475">
        <f>統計tmp!BD11</f>
        <v>78</v>
      </c>
      <c r="I9" s="475"/>
      <c r="J9" s="475"/>
      <c r="K9" s="475" t="str">
        <f t="shared" si="0"/>
        <v/>
      </c>
      <c r="L9" s="475"/>
      <c r="M9" s="475"/>
      <c r="N9" s="475"/>
      <c r="O9" s="486"/>
      <c r="P9" s="490"/>
      <c r="Q9" s="490"/>
      <c r="R9" s="472"/>
      <c r="S9" s="472"/>
    </row>
    <row r="10" spans="1:21">
      <c r="B10" s="166" t="s">
        <v>2947</v>
      </c>
      <c r="C10" s="473">
        <v>2</v>
      </c>
      <c r="D10" s="473">
        <v>2</v>
      </c>
      <c r="E10" s="473">
        <v>2</v>
      </c>
      <c r="G10" s="473">
        <f>統計tmp!BE12</f>
        <v>2</v>
      </c>
      <c r="H10" s="473">
        <f>統計tmp!BD12</f>
        <v>2</v>
      </c>
      <c r="I10" s="473">
        <v>2</v>
      </c>
      <c r="K10" s="473" t="str">
        <f t="shared" si="0"/>
        <v/>
      </c>
      <c r="L10" s="473">
        <f t="shared" si="1"/>
        <v>0</v>
      </c>
      <c r="P10" s="489" t="s">
        <v>2946</v>
      </c>
      <c r="Q10" s="489" t="s">
        <v>2946</v>
      </c>
      <c r="R10" s="166">
        <f t="shared" si="2"/>
        <v>0</v>
      </c>
      <c r="S10" s="166">
        <f>SUM(O10:Q10)</f>
        <v>0</v>
      </c>
    </row>
    <row r="11" spans="1:21">
      <c r="B11" s="166" t="s">
        <v>2948</v>
      </c>
      <c r="C11" s="473">
        <v>20</v>
      </c>
      <c r="D11" s="473">
        <v>20</v>
      </c>
      <c r="E11" s="485">
        <v>18</v>
      </c>
      <c r="G11" s="473">
        <f>統計tmp!BE13</f>
        <v>20</v>
      </c>
      <c r="H11" s="473">
        <f>統計tmp!BD13</f>
        <v>20</v>
      </c>
      <c r="J11" s="473">
        <v>18</v>
      </c>
      <c r="K11" s="473">
        <v>2</v>
      </c>
      <c r="L11" s="473">
        <f>SUM(J11:K11)</f>
        <v>20</v>
      </c>
      <c r="P11" s="489" t="s">
        <v>2946</v>
      </c>
      <c r="Q11" s="489" t="s">
        <v>2946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3000</v>
      </c>
      <c r="C12" s="473">
        <v>10</v>
      </c>
      <c r="D12" s="473">
        <v>10</v>
      </c>
      <c r="E12" s="485">
        <v>10</v>
      </c>
      <c r="G12" s="473">
        <f>統計tmp!BE14</f>
        <v>10</v>
      </c>
      <c r="H12" s="473">
        <f>統計tmp!BD14</f>
        <v>10</v>
      </c>
      <c r="I12" s="473">
        <v>10</v>
      </c>
      <c r="K12" s="473" t="str">
        <f>IF(J12="V",C12,"")</f>
        <v/>
      </c>
      <c r="L12" s="473">
        <f t="shared" ref="L12:L65" si="5">SUM(J12:K12)</f>
        <v>0</v>
      </c>
      <c r="P12" s="489" t="s">
        <v>2946</v>
      </c>
      <c r="Q12" s="489" t="s">
        <v>2946</v>
      </c>
      <c r="R12" s="166">
        <f t="shared" si="2"/>
        <v>0</v>
      </c>
      <c r="S12" s="166">
        <f t="shared" si="4"/>
        <v>0</v>
      </c>
    </row>
    <row r="13" spans="1:21">
      <c r="B13" s="166" t="s">
        <v>3001</v>
      </c>
      <c r="C13" s="473">
        <v>19</v>
      </c>
      <c r="D13" s="473">
        <v>19</v>
      </c>
      <c r="E13" s="485">
        <v>10</v>
      </c>
      <c r="G13" s="473">
        <f>統計tmp!BE15</f>
        <v>19</v>
      </c>
      <c r="H13" s="473">
        <f>統計tmp!BD15</f>
        <v>19</v>
      </c>
      <c r="J13" s="473">
        <v>10</v>
      </c>
      <c r="K13" s="473">
        <v>9</v>
      </c>
      <c r="L13" s="473">
        <f t="shared" si="5"/>
        <v>19</v>
      </c>
      <c r="P13" s="489" t="s">
        <v>2946</v>
      </c>
      <c r="Q13" s="489" t="s">
        <v>2946</v>
      </c>
      <c r="R13" s="166">
        <f t="shared" si="2"/>
        <v>0</v>
      </c>
      <c r="S13" s="166">
        <f t="shared" si="4"/>
        <v>0</v>
      </c>
    </row>
    <row r="14" spans="1:21">
      <c r="B14" s="166" t="s">
        <v>3002</v>
      </c>
      <c r="C14" s="473">
        <v>9</v>
      </c>
      <c r="D14" s="473">
        <v>9</v>
      </c>
      <c r="E14" s="473">
        <v>9</v>
      </c>
      <c r="G14" s="473">
        <f>統計tmp!BE16</f>
        <v>9</v>
      </c>
      <c r="H14" s="473">
        <f>統計tmp!BD16</f>
        <v>9</v>
      </c>
      <c r="I14" s="473">
        <v>9</v>
      </c>
      <c r="K14" s="473" t="str">
        <f>IF(J14="V",C14,"")</f>
        <v/>
      </c>
      <c r="L14" s="473">
        <f t="shared" si="5"/>
        <v>0</v>
      </c>
      <c r="P14" s="489" t="s">
        <v>2946</v>
      </c>
      <c r="Q14" s="489" t="s">
        <v>2946</v>
      </c>
      <c r="R14" s="166">
        <f t="shared" si="2"/>
        <v>0</v>
      </c>
      <c r="S14" s="166">
        <f t="shared" si="4"/>
        <v>0</v>
      </c>
    </row>
    <row r="15" spans="1:21">
      <c r="B15" s="166" t="s">
        <v>3003</v>
      </c>
      <c r="C15" s="473">
        <v>6</v>
      </c>
      <c r="D15" s="473">
        <v>6</v>
      </c>
      <c r="E15" s="473">
        <v>3</v>
      </c>
      <c r="G15" s="473">
        <f>統計tmp!BE17</f>
        <v>6</v>
      </c>
      <c r="H15" s="473">
        <f>統計tmp!BD17</f>
        <v>6</v>
      </c>
      <c r="K15" s="473" t="str">
        <f>IF(J15="V",C15,"")</f>
        <v/>
      </c>
      <c r="L15" s="473">
        <f t="shared" si="5"/>
        <v>0</v>
      </c>
      <c r="M15" s="473">
        <v>2</v>
      </c>
      <c r="N15" s="473">
        <v>1</v>
      </c>
      <c r="P15" s="489">
        <v>3</v>
      </c>
      <c r="Q15" s="489" t="s">
        <v>2946</v>
      </c>
      <c r="R15" s="166">
        <f t="shared" si="2"/>
        <v>6</v>
      </c>
      <c r="S15" s="166">
        <f t="shared" si="4"/>
        <v>3</v>
      </c>
      <c r="T15" s="166" t="s">
        <v>3063</v>
      </c>
    </row>
    <row r="16" spans="1:21">
      <c r="B16" s="166" t="s">
        <v>3004</v>
      </c>
      <c r="C16" s="473">
        <v>11</v>
      </c>
      <c r="D16" s="473">
        <v>11</v>
      </c>
      <c r="E16" s="485">
        <v>9</v>
      </c>
      <c r="G16" s="473">
        <f>統計tmp!BE18</f>
        <v>11</v>
      </c>
      <c r="H16" s="473">
        <f>統計tmp!BD18</f>
        <v>11</v>
      </c>
      <c r="J16" s="473">
        <v>9</v>
      </c>
      <c r="K16" s="473">
        <v>2</v>
      </c>
      <c r="L16" s="473">
        <f t="shared" si="5"/>
        <v>11</v>
      </c>
      <c r="P16" s="489" t="s">
        <v>2946</v>
      </c>
      <c r="Q16" s="489" t="s">
        <v>2946</v>
      </c>
      <c r="R16" s="166">
        <f t="shared" si="2"/>
        <v>0</v>
      </c>
      <c r="S16" s="166">
        <f t="shared" si="4"/>
        <v>0</v>
      </c>
    </row>
    <row r="17" spans="1:20">
      <c r="B17" s="166" t="s">
        <v>838</v>
      </c>
      <c r="C17" s="473">
        <v>1</v>
      </c>
      <c r="D17" s="473">
        <v>1</v>
      </c>
      <c r="E17" s="473">
        <v>1</v>
      </c>
      <c r="G17" s="473">
        <f>統計tmp!BE19</f>
        <v>1</v>
      </c>
      <c r="H17" s="473">
        <f>統計tmp!BD19</f>
        <v>1</v>
      </c>
      <c r="I17" s="473">
        <v>1</v>
      </c>
      <c r="K17" s="473" t="str">
        <f t="shared" ref="K17:K34" si="6">IF(J17="V",C17,"")</f>
        <v/>
      </c>
      <c r="L17" s="473">
        <f t="shared" si="5"/>
        <v>0</v>
      </c>
      <c r="P17" s="489" t="s">
        <v>2946</v>
      </c>
      <c r="Q17" s="489" t="s">
        <v>2946</v>
      </c>
      <c r="R17" s="166">
        <f t="shared" si="2"/>
        <v>0</v>
      </c>
      <c r="S17" s="166">
        <f t="shared" si="4"/>
        <v>0</v>
      </c>
    </row>
    <row r="18" spans="1:20">
      <c r="A18" s="472" t="s">
        <v>100</v>
      </c>
      <c r="B18" s="472"/>
      <c r="C18" s="475">
        <v>38</v>
      </c>
      <c r="D18" s="475">
        <v>38</v>
      </c>
      <c r="E18" s="475">
        <v>36</v>
      </c>
      <c r="F18" s="475"/>
      <c r="G18" s="475">
        <f>統計tmp!BE20</f>
        <v>38</v>
      </c>
      <c r="H18" s="475">
        <f>統計tmp!BD20</f>
        <v>38</v>
      </c>
      <c r="I18" s="475"/>
      <c r="J18" s="475"/>
      <c r="K18" s="475" t="str">
        <f t="shared" si="6"/>
        <v/>
      </c>
      <c r="L18" s="475"/>
      <c r="M18" s="475"/>
      <c r="N18" s="475"/>
      <c r="O18" s="486"/>
      <c r="P18" s="490" t="s">
        <v>2946</v>
      </c>
      <c r="Q18" s="490" t="s">
        <v>2946</v>
      </c>
      <c r="R18" s="472"/>
      <c r="S18" s="472"/>
    </row>
    <row r="19" spans="1:20">
      <c r="B19" s="166" t="s">
        <v>3005</v>
      </c>
      <c r="C19" s="473">
        <v>7</v>
      </c>
      <c r="D19" s="473">
        <v>7</v>
      </c>
      <c r="E19" s="473">
        <v>7</v>
      </c>
      <c r="F19" s="473">
        <v>7</v>
      </c>
      <c r="G19" s="473">
        <f>統計tmp!BE21</f>
        <v>7</v>
      </c>
      <c r="H19" s="473">
        <f>統計tmp!BD21</f>
        <v>7</v>
      </c>
      <c r="K19" s="473" t="str">
        <f t="shared" si="6"/>
        <v/>
      </c>
      <c r="L19" s="473">
        <f t="shared" si="5"/>
        <v>0</v>
      </c>
      <c r="P19" s="489" t="s">
        <v>2946</v>
      </c>
      <c r="Q19" s="489" t="s">
        <v>2946</v>
      </c>
      <c r="R19" s="166">
        <f t="shared" si="2"/>
        <v>0</v>
      </c>
      <c r="S19" s="166">
        <f>SUM(O19:Q19)</f>
        <v>0</v>
      </c>
    </row>
    <row r="20" spans="1:20">
      <c r="B20" s="166" t="s">
        <v>3006</v>
      </c>
      <c r="C20" s="473">
        <v>9</v>
      </c>
      <c r="D20" s="473">
        <v>9</v>
      </c>
      <c r="E20" s="473">
        <v>9</v>
      </c>
      <c r="F20" s="473">
        <v>9</v>
      </c>
      <c r="G20" s="473">
        <f>統計tmp!BE22</f>
        <v>9</v>
      </c>
      <c r="H20" s="473">
        <f>統計tmp!BD22</f>
        <v>9</v>
      </c>
      <c r="K20" s="473" t="str">
        <f t="shared" si="6"/>
        <v/>
      </c>
      <c r="L20" s="473">
        <f t="shared" si="5"/>
        <v>0</v>
      </c>
      <c r="P20" s="489" t="s">
        <v>2946</v>
      </c>
      <c r="Q20" s="489" t="s">
        <v>2946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1445</v>
      </c>
      <c r="C21" s="473">
        <v>16</v>
      </c>
      <c r="D21" s="473">
        <v>16</v>
      </c>
      <c r="E21" s="473">
        <v>14</v>
      </c>
      <c r="F21" s="473">
        <v>14</v>
      </c>
      <c r="G21" s="473">
        <f>統計tmp!BE23</f>
        <v>16</v>
      </c>
      <c r="H21" s="473">
        <f>統計tmp!BD23</f>
        <v>16</v>
      </c>
      <c r="I21" s="473">
        <v>2</v>
      </c>
      <c r="K21" s="473" t="str">
        <f t="shared" si="6"/>
        <v/>
      </c>
      <c r="L21" s="473">
        <f t="shared" si="5"/>
        <v>0</v>
      </c>
      <c r="P21" s="489" t="s">
        <v>2946</v>
      </c>
      <c r="Q21" s="489" t="s">
        <v>2946</v>
      </c>
      <c r="R21" s="166">
        <f t="shared" si="2"/>
        <v>0</v>
      </c>
      <c r="S21" s="166">
        <f t="shared" si="7"/>
        <v>0</v>
      </c>
      <c r="T21" s="166" t="s">
        <v>2920</v>
      </c>
    </row>
    <row r="22" spans="1:20">
      <c r="B22" s="166" t="s">
        <v>3007</v>
      </c>
      <c r="C22" s="473">
        <v>3</v>
      </c>
      <c r="D22" s="473">
        <v>3</v>
      </c>
      <c r="E22" s="473">
        <v>3</v>
      </c>
      <c r="F22" s="473">
        <v>3</v>
      </c>
      <c r="G22" s="473">
        <f>統計tmp!BE24</f>
        <v>3</v>
      </c>
      <c r="H22" s="473">
        <f>統計tmp!BD24</f>
        <v>3</v>
      </c>
      <c r="K22" s="473" t="str">
        <f t="shared" si="6"/>
        <v/>
      </c>
      <c r="L22" s="473">
        <f t="shared" si="5"/>
        <v>0</v>
      </c>
      <c r="P22" s="489" t="s">
        <v>2946</v>
      </c>
      <c r="Q22" s="489" t="s">
        <v>2946</v>
      </c>
      <c r="R22" s="166">
        <f t="shared" si="2"/>
        <v>0</v>
      </c>
      <c r="S22" s="166">
        <f t="shared" si="7"/>
        <v>0</v>
      </c>
    </row>
    <row r="23" spans="1:20">
      <c r="B23" s="166" t="s">
        <v>3008</v>
      </c>
      <c r="C23" s="473">
        <v>3</v>
      </c>
      <c r="D23" s="473">
        <v>3</v>
      </c>
      <c r="E23" s="473">
        <v>3</v>
      </c>
      <c r="F23" s="473">
        <v>3</v>
      </c>
      <c r="G23" s="473">
        <f>統計tmp!BE25</f>
        <v>3</v>
      </c>
      <c r="H23" s="473">
        <f>統計tmp!BD25</f>
        <v>3</v>
      </c>
      <c r="K23" s="473" t="str">
        <f t="shared" si="6"/>
        <v/>
      </c>
      <c r="L23" s="473">
        <f t="shared" si="5"/>
        <v>0</v>
      </c>
      <c r="P23" s="489" t="s">
        <v>2946</v>
      </c>
      <c r="Q23" s="489" t="s">
        <v>2946</v>
      </c>
      <c r="R23" s="166">
        <f t="shared" si="2"/>
        <v>0</v>
      </c>
      <c r="S23" s="166">
        <f t="shared" si="7"/>
        <v>0</v>
      </c>
    </row>
    <row r="24" spans="1:20">
      <c r="A24" s="472" t="s">
        <v>101</v>
      </c>
      <c r="B24" s="472"/>
      <c r="C24" s="475">
        <v>75</v>
      </c>
      <c r="D24" s="475">
        <v>75</v>
      </c>
      <c r="E24" s="475">
        <v>75</v>
      </c>
      <c r="F24" s="475"/>
      <c r="G24" s="475">
        <f>統計tmp!BE26</f>
        <v>71</v>
      </c>
      <c r="H24" s="475">
        <f>統計tmp!BD26</f>
        <v>70</v>
      </c>
      <c r="I24" s="475"/>
      <c r="J24" s="475"/>
      <c r="K24" s="475" t="str">
        <f t="shared" si="6"/>
        <v/>
      </c>
      <c r="L24" s="475"/>
      <c r="M24" s="475"/>
      <c r="N24" s="475"/>
      <c r="O24" s="486"/>
      <c r="P24" s="490" t="s">
        <v>2946</v>
      </c>
      <c r="Q24" s="490" t="s">
        <v>2946</v>
      </c>
      <c r="R24" s="472"/>
      <c r="S24" s="472"/>
    </row>
    <row r="25" spans="1:20">
      <c r="B25" s="166" t="s">
        <v>380</v>
      </c>
      <c r="C25" s="473">
        <v>5</v>
      </c>
      <c r="D25" s="473">
        <v>5</v>
      </c>
      <c r="E25" s="473">
        <v>5</v>
      </c>
      <c r="G25" s="473">
        <f>統計tmp!BE27</f>
        <v>5</v>
      </c>
      <c r="H25" s="473">
        <f>統計tmp!BD27</f>
        <v>5</v>
      </c>
      <c r="I25" s="473">
        <v>5</v>
      </c>
      <c r="K25" s="473" t="str">
        <f t="shared" si="6"/>
        <v/>
      </c>
      <c r="L25" s="473">
        <f t="shared" si="5"/>
        <v>0</v>
      </c>
      <c r="P25" s="489" t="s">
        <v>2946</v>
      </c>
      <c r="Q25" s="489" t="s">
        <v>2946</v>
      </c>
      <c r="R25" s="166">
        <f t="shared" si="2"/>
        <v>0</v>
      </c>
      <c r="S25" s="166">
        <f>SUM(O25:Q25)</f>
        <v>0</v>
      </c>
    </row>
    <row r="26" spans="1:20">
      <c r="B26" s="166" t="s">
        <v>423</v>
      </c>
      <c r="C26" s="473">
        <v>17</v>
      </c>
      <c r="D26" s="473">
        <v>17</v>
      </c>
      <c r="E26" s="473">
        <v>17</v>
      </c>
      <c r="G26" s="473">
        <f>統計tmp!BE28</f>
        <v>16</v>
      </c>
      <c r="H26" s="473">
        <f>統計tmp!BD28</f>
        <v>16</v>
      </c>
      <c r="K26" s="473" t="str">
        <f t="shared" si="6"/>
        <v/>
      </c>
      <c r="L26" s="473">
        <f t="shared" si="5"/>
        <v>0</v>
      </c>
      <c r="M26" s="473">
        <v>16</v>
      </c>
      <c r="P26" s="489" t="s">
        <v>2946</v>
      </c>
      <c r="Q26" s="489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838</v>
      </c>
      <c r="C27" s="473">
        <v>8</v>
      </c>
      <c r="D27" s="473">
        <v>8</v>
      </c>
      <c r="E27" s="473">
        <v>8</v>
      </c>
      <c r="G27" s="473">
        <f>統計tmp!BE29</f>
        <v>8</v>
      </c>
      <c r="H27" s="473">
        <f>統計tmp!BD29</f>
        <v>8</v>
      </c>
      <c r="I27" s="473">
        <v>8</v>
      </c>
      <c r="K27" s="473" t="str">
        <f t="shared" si="6"/>
        <v/>
      </c>
      <c r="L27" s="473">
        <f t="shared" si="5"/>
        <v>0</v>
      </c>
      <c r="P27" s="489" t="s">
        <v>2946</v>
      </c>
      <c r="Q27" s="489" t="s">
        <v>2946</v>
      </c>
      <c r="R27" s="166">
        <f t="shared" si="2"/>
        <v>0</v>
      </c>
      <c r="S27" s="166">
        <f t="shared" si="8"/>
        <v>0</v>
      </c>
    </row>
    <row r="28" spans="1:20">
      <c r="B28" s="166" t="s">
        <v>479</v>
      </c>
      <c r="C28" s="473">
        <v>7</v>
      </c>
      <c r="D28" s="473">
        <v>7</v>
      </c>
      <c r="E28" s="473">
        <v>7</v>
      </c>
      <c r="G28" s="473">
        <f>統計tmp!BE30</f>
        <v>6</v>
      </c>
      <c r="H28" s="473">
        <f>統計tmp!BD30</f>
        <v>6</v>
      </c>
      <c r="K28" s="473" t="str">
        <f t="shared" si="6"/>
        <v/>
      </c>
      <c r="L28" s="473">
        <f t="shared" si="5"/>
        <v>0</v>
      </c>
      <c r="M28" s="473">
        <v>6</v>
      </c>
      <c r="P28" s="489" t="s">
        <v>2946</v>
      </c>
      <c r="Q28" s="489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391</v>
      </c>
      <c r="C29" s="473">
        <v>10</v>
      </c>
      <c r="D29" s="473">
        <v>10</v>
      </c>
      <c r="E29" s="473">
        <v>10</v>
      </c>
      <c r="G29" s="473">
        <f>統計tmp!BE31</f>
        <v>10</v>
      </c>
      <c r="H29" s="473">
        <f>統計tmp!BD31</f>
        <v>10</v>
      </c>
      <c r="I29" s="473">
        <v>10</v>
      </c>
      <c r="K29" s="473" t="str">
        <f t="shared" si="6"/>
        <v/>
      </c>
      <c r="L29" s="473">
        <f t="shared" si="5"/>
        <v>0</v>
      </c>
      <c r="P29" s="489" t="s">
        <v>2946</v>
      </c>
      <c r="Q29" s="489" t="s">
        <v>2946</v>
      </c>
      <c r="R29" s="166">
        <f t="shared" si="2"/>
        <v>0</v>
      </c>
      <c r="S29" s="166">
        <f t="shared" si="8"/>
        <v>0</v>
      </c>
    </row>
    <row r="30" spans="1:20">
      <c r="B30" s="166" t="s">
        <v>638</v>
      </c>
      <c r="C30" s="473">
        <v>7</v>
      </c>
      <c r="D30" s="473">
        <v>7</v>
      </c>
      <c r="E30" s="473">
        <v>7</v>
      </c>
      <c r="G30" s="473">
        <f>統計tmp!BE32</f>
        <v>7</v>
      </c>
      <c r="H30" s="473">
        <f>統計tmp!BD32</f>
        <v>6</v>
      </c>
      <c r="K30" s="473" t="str">
        <f t="shared" si="6"/>
        <v/>
      </c>
      <c r="L30" s="473">
        <f t="shared" si="5"/>
        <v>0</v>
      </c>
      <c r="M30" s="473">
        <v>6</v>
      </c>
      <c r="P30" s="489" t="s">
        <v>2946</v>
      </c>
      <c r="Q30" s="489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656</v>
      </c>
      <c r="C31" s="473">
        <v>1</v>
      </c>
      <c r="D31" s="473">
        <v>1</v>
      </c>
      <c r="E31" s="473">
        <v>1</v>
      </c>
      <c r="G31" s="473">
        <f>統計tmp!BE33</f>
        <v>1</v>
      </c>
      <c r="H31" s="473">
        <f>統計tmp!BD33</f>
        <v>1</v>
      </c>
      <c r="I31" s="473">
        <v>1</v>
      </c>
      <c r="K31" s="473" t="str">
        <f t="shared" si="6"/>
        <v/>
      </c>
      <c r="L31" s="473">
        <f t="shared" si="5"/>
        <v>0</v>
      </c>
      <c r="P31" s="489" t="s">
        <v>2946</v>
      </c>
      <c r="Q31" s="489" t="s">
        <v>2946</v>
      </c>
      <c r="R31" s="166">
        <f t="shared" si="2"/>
        <v>0</v>
      </c>
      <c r="S31" s="166">
        <f t="shared" si="8"/>
        <v>0</v>
      </c>
    </row>
    <row r="32" spans="1:20">
      <c r="B32" s="166" t="s">
        <v>453</v>
      </c>
      <c r="C32" s="473">
        <v>17</v>
      </c>
      <c r="D32" s="473">
        <v>17</v>
      </c>
      <c r="E32" s="473">
        <v>17</v>
      </c>
      <c r="G32" s="473">
        <f>統計tmp!BE34</f>
        <v>16</v>
      </c>
      <c r="H32" s="473">
        <f>統計tmp!BD34</f>
        <v>16</v>
      </c>
      <c r="K32" s="473" t="str">
        <f t="shared" si="6"/>
        <v/>
      </c>
      <c r="L32" s="473">
        <f t="shared" si="5"/>
        <v>0</v>
      </c>
      <c r="M32" s="473">
        <v>16</v>
      </c>
      <c r="P32" s="489" t="s">
        <v>2946</v>
      </c>
      <c r="Q32" s="489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432</v>
      </c>
      <c r="C33" s="473">
        <v>3</v>
      </c>
      <c r="D33" s="473">
        <v>3</v>
      </c>
      <c r="E33" s="473">
        <v>3</v>
      </c>
      <c r="G33" s="473">
        <f>統計tmp!BE35</f>
        <v>2</v>
      </c>
      <c r="H33" s="473">
        <f>統計tmp!BD35</f>
        <v>2</v>
      </c>
      <c r="K33" s="473" t="str">
        <f t="shared" si="6"/>
        <v/>
      </c>
      <c r="L33" s="473">
        <f t="shared" si="5"/>
        <v>0</v>
      </c>
      <c r="M33" s="473">
        <v>2</v>
      </c>
      <c r="P33" s="489" t="s">
        <v>2946</v>
      </c>
      <c r="Q33" s="489">
        <v>1</v>
      </c>
      <c r="R33" s="166">
        <f t="shared" si="2"/>
        <v>3</v>
      </c>
      <c r="S33" s="166">
        <f t="shared" si="8"/>
        <v>1</v>
      </c>
    </row>
    <row r="34" spans="1:20">
      <c r="A34" s="472" t="s">
        <v>102</v>
      </c>
      <c r="B34" s="472"/>
      <c r="C34" s="475">
        <v>87</v>
      </c>
      <c r="D34" s="475">
        <v>87</v>
      </c>
      <c r="E34" s="475">
        <v>50</v>
      </c>
      <c r="F34" s="475"/>
      <c r="G34" s="475">
        <f>統計tmp!BE36</f>
        <v>87</v>
      </c>
      <c r="H34" s="475">
        <f>統計tmp!BD36</f>
        <v>84</v>
      </c>
      <c r="I34" s="475"/>
      <c r="J34" s="475"/>
      <c r="K34" s="475" t="str">
        <f t="shared" si="6"/>
        <v/>
      </c>
      <c r="L34" s="475"/>
      <c r="M34" s="475"/>
      <c r="N34" s="475"/>
      <c r="O34" s="486"/>
      <c r="P34" s="490" t="s">
        <v>2946</v>
      </c>
      <c r="Q34" s="490" t="s">
        <v>2946</v>
      </c>
      <c r="R34" s="472"/>
      <c r="S34" s="472"/>
    </row>
    <row r="35" spans="1:20">
      <c r="B35" s="166" t="s">
        <v>1020</v>
      </c>
      <c r="C35" s="473">
        <v>15</v>
      </c>
      <c r="D35" s="473">
        <v>15</v>
      </c>
      <c r="E35" s="485">
        <v>11</v>
      </c>
      <c r="G35" s="473">
        <f>統計tmp!BE37</f>
        <v>15</v>
      </c>
      <c r="H35" s="473">
        <f>統計tmp!BD37</f>
        <v>15</v>
      </c>
      <c r="J35" s="473">
        <v>11</v>
      </c>
      <c r="K35" s="473">
        <v>4</v>
      </c>
      <c r="L35" s="473">
        <f t="shared" si="5"/>
        <v>15</v>
      </c>
      <c r="P35" s="489" t="s">
        <v>2946</v>
      </c>
      <c r="Q35" s="489" t="s">
        <v>2946</v>
      </c>
      <c r="R35" s="166">
        <f t="shared" si="2"/>
        <v>0</v>
      </c>
      <c r="S35" s="166">
        <f>SUM(O35:Q35)</f>
        <v>0</v>
      </c>
    </row>
    <row r="36" spans="1:20">
      <c r="B36" s="166" t="s">
        <v>1481</v>
      </c>
      <c r="C36" s="473">
        <v>12</v>
      </c>
      <c r="D36" s="473">
        <v>12</v>
      </c>
      <c r="E36" s="485">
        <v>4</v>
      </c>
      <c r="G36" s="473">
        <f>統計tmp!BE38</f>
        <v>12</v>
      </c>
      <c r="H36" s="473">
        <f>統計tmp!BD38</f>
        <v>12</v>
      </c>
      <c r="J36" s="473">
        <v>4</v>
      </c>
      <c r="K36" s="473">
        <v>8</v>
      </c>
      <c r="L36" s="473">
        <f t="shared" si="5"/>
        <v>12</v>
      </c>
      <c r="P36" s="489" t="s">
        <v>2946</v>
      </c>
      <c r="Q36" s="489" t="s">
        <v>2946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2945</v>
      </c>
      <c r="C37" s="473">
        <v>15</v>
      </c>
      <c r="D37" s="473">
        <v>15</v>
      </c>
      <c r="E37" s="485">
        <v>9</v>
      </c>
      <c r="G37" s="473">
        <f>統計tmp!BE39</f>
        <v>15</v>
      </c>
      <c r="H37" s="473">
        <f>統計tmp!BD39</f>
        <v>12</v>
      </c>
      <c r="K37" s="473" t="str">
        <f>IF(J37="V",C37,"")</f>
        <v/>
      </c>
      <c r="L37" s="473">
        <f t="shared" si="5"/>
        <v>0</v>
      </c>
      <c r="P37" s="489">
        <v>12</v>
      </c>
      <c r="Q37" s="489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3009</v>
      </c>
      <c r="C38" s="473">
        <v>15</v>
      </c>
      <c r="D38" s="473">
        <v>15</v>
      </c>
      <c r="E38" s="485"/>
      <c r="G38" s="473">
        <f>統計tmp!BE40</f>
        <v>15</v>
      </c>
      <c r="H38" s="473">
        <f>統計tmp!BD40</f>
        <v>15</v>
      </c>
      <c r="K38" s="473" t="str">
        <f>IF(J38="V",C38,"")</f>
        <v/>
      </c>
      <c r="L38" s="473">
        <f t="shared" si="5"/>
        <v>0</v>
      </c>
      <c r="N38" s="473">
        <v>14</v>
      </c>
      <c r="P38" s="489" t="s">
        <v>2946</v>
      </c>
      <c r="Q38" s="489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2965</v>
      </c>
      <c r="C39" s="473">
        <v>26</v>
      </c>
      <c r="D39" s="473">
        <v>26</v>
      </c>
      <c r="E39" s="473">
        <v>26</v>
      </c>
      <c r="F39" s="473">
        <v>26</v>
      </c>
      <c r="G39" s="473">
        <f>統計tmp!BE41</f>
        <v>26</v>
      </c>
      <c r="H39" s="473">
        <f>統計tmp!BD41</f>
        <v>26</v>
      </c>
      <c r="K39" s="473" t="str">
        <f>IF(J39="V",C39,"")</f>
        <v/>
      </c>
      <c r="L39" s="473">
        <f t="shared" si="5"/>
        <v>0</v>
      </c>
      <c r="P39" s="489" t="s">
        <v>2946</v>
      </c>
      <c r="Q39" s="489" t="s">
        <v>2946</v>
      </c>
      <c r="R39" s="166">
        <f t="shared" si="2"/>
        <v>0</v>
      </c>
      <c r="S39" s="166">
        <f t="shared" si="9"/>
        <v>0</v>
      </c>
    </row>
    <row r="40" spans="1:20">
      <c r="B40" s="166" t="s">
        <v>3010</v>
      </c>
      <c r="C40" s="473">
        <v>4</v>
      </c>
      <c r="D40" s="473">
        <v>4</v>
      </c>
      <c r="G40" s="473">
        <f>統計tmp!BE42</f>
        <v>4</v>
      </c>
      <c r="H40" s="473">
        <f>統計tmp!BD42</f>
        <v>4</v>
      </c>
      <c r="J40" s="473">
        <v>0</v>
      </c>
      <c r="K40" s="473">
        <v>4</v>
      </c>
      <c r="L40" s="473">
        <f t="shared" si="5"/>
        <v>4</v>
      </c>
      <c r="P40" s="489" t="s">
        <v>2946</v>
      </c>
      <c r="Q40" s="489" t="s">
        <v>2946</v>
      </c>
      <c r="R40" s="166">
        <f t="shared" si="2"/>
        <v>0</v>
      </c>
      <c r="S40" s="166">
        <f t="shared" si="9"/>
        <v>0</v>
      </c>
    </row>
    <row r="41" spans="1:20">
      <c r="A41" s="472" t="s">
        <v>103</v>
      </c>
      <c r="B41" s="472"/>
      <c r="C41" s="475">
        <v>88</v>
      </c>
      <c r="D41" s="475">
        <v>88</v>
      </c>
      <c r="E41" s="475">
        <v>42</v>
      </c>
      <c r="F41" s="475"/>
      <c r="G41" s="475">
        <f>統計tmp!BE43</f>
        <v>86</v>
      </c>
      <c r="H41" s="475">
        <f>統計tmp!BD43</f>
        <v>87</v>
      </c>
      <c r="I41" s="475"/>
      <c r="J41" s="475"/>
      <c r="K41" s="475" t="str">
        <f>IF(J41="V",C41,"")</f>
        <v/>
      </c>
      <c r="L41" s="475"/>
      <c r="M41" s="475"/>
      <c r="N41" s="475"/>
      <c r="O41" s="486"/>
      <c r="P41" s="490" t="s">
        <v>2946</v>
      </c>
      <c r="Q41" s="490" t="s">
        <v>2946</v>
      </c>
      <c r="R41" s="472"/>
      <c r="S41" s="472"/>
    </row>
    <row r="42" spans="1:20">
      <c r="B42" s="166" t="s">
        <v>3011</v>
      </c>
      <c r="C42" s="473">
        <v>4</v>
      </c>
      <c r="D42" s="473">
        <v>4</v>
      </c>
      <c r="E42" s="485"/>
      <c r="G42" s="473">
        <f>統計tmp!BE44</f>
        <v>3</v>
      </c>
      <c r="H42" s="473">
        <f>統計tmp!BD44</f>
        <v>3</v>
      </c>
      <c r="K42" s="473" t="str">
        <f>IF(J42="V",C42,"")</f>
        <v/>
      </c>
      <c r="L42" s="473">
        <f t="shared" si="5"/>
        <v>0</v>
      </c>
      <c r="N42" s="473">
        <v>1</v>
      </c>
      <c r="P42" s="489">
        <v>2</v>
      </c>
      <c r="Q42" s="489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3012</v>
      </c>
      <c r="C43" s="473">
        <v>9</v>
      </c>
      <c r="D43" s="473">
        <v>9</v>
      </c>
      <c r="E43" s="473">
        <v>7</v>
      </c>
      <c r="G43" s="473">
        <f>統計tmp!BE45</f>
        <v>9</v>
      </c>
      <c r="H43" s="473">
        <f>統計tmp!BD45</f>
        <v>9</v>
      </c>
      <c r="J43" s="473">
        <v>7</v>
      </c>
      <c r="K43" s="473">
        <v>2</v>
      </c>
      <c r="L43" s="473">
        <f t="shared" si="5"/>
        <v>9</v>
      </c>
      <c r="P43" s="489" t="s">
        <v>2946</v>
      </c>
      <c r="Q43" s="489" t="s">
        <v>2946</v>
      </c>
      <c r="R43" s="166">
        <f t="shared" si="2"/>
        <v>0</v>
      </c>
      <c r="S43" s="166">
        <f t="shared" ref="S43:S49" si="10">SUM(O43:Q43)</f>
        <v>0</v>
      </c>
      <c r="T43" s="166" t="s">
        <v>3063</v>
      </c>
    </row>
    <row r="44" spans="1:20">
      <c r="B44" s="166" t="s">
        <v>3013</v>
      </c>
      <c r="C44" s="473">
        <v>6</v>
      </c>
      <c r="D44" s="473">
        <v>6</v>
      </c>
      <c r="G44" s="473">
        <f>統計tmp!BE46</f>
        <v>6</v>
      </c>
      <c r="H44" s="473">
        <f>統計tmp!BD46</f>
        <v>6</v>
      </c>
      <c r="J44" s="473">
        <v>0</v>
      </c>
      <c r="K44" s="473">
        <v>6</v>
      </c>
      <c r="L44" s="473">
        <f t="shared" si="5"/>
        <v>6</v>
      </c>
      <c r="P44" s="489" t="s">
        <v>2946</v>
      </c>
      <c r="Q44" s="489" t="s">
        <v>2946</v>
      </c>
      <c r="R44" s="166">
        <f t="shared" si="2"/>
        <v>0</v>
      </c>
      <c r="S44" s="166">
        <f t="shared" si="10"/>
        <v>0</v>
      </c>
      <c r="T44" s="166" t="s">
        <v>3063</v>
      </c>
    </row>
    <row r="45" spans="1:20">
      <c r="B45" s="166" t="s">
        <v>3014</v>
      </c>
      <c r="C45" s="473">
        <v>8</v>
      </c>
      <c r="D45" s="473">
        <v>8</v>
      </c>
      <c r="E45" s="485"/>
      <c r="G45" s="473">
        <f>統計tmp!BE47</f>
        <v>8</v>
      </c>
      <c r="H45" s="473">
        <f>統計tmp!BD47</f>
        <v>8</v>
      </c>
      <c r="K45" s="473" t="str">
        <f>IF(J45="V",C45,"")</f>
        <v/>
      </c>
      <c r="L45" s="473">
        <f t="shared" si="5"/>
        <v>0</v>
      </c>
      <c r="P45" s="489">
        <v>8</v>
      </c>
      <c r="Q45" s="489" t="s">
        <v>2946</v>
      </c>
      <c r="R45" s="166">
        <f t="shared" si="2"/>
        <v>8</v>
      </c>
      <c r="S45" s="166">
        <f t="shared" si="10"/>
        <v>8</v>
      </c>
    </row>
    <row r="46" spans="1:20">
      <c r="B46" s="166" t="s">
        <v>3015</v>
      </c>
      <c r="C46" s="473">
        <v>7</v>
      </c>
      <c r="D46" s="473">
        <v>7</v>
      </c>
      <c r="E46" s="485">
        <v>4</v>
      </c>
      <c r="G46" s="473">
        <f>統計tmp!BE48</f>
        <v>7</v>
      </c>
      <c r="H46" s="473">
        <f>統計tmp!BD48</f>
        <v>7</v>
      </c>
      <c r="L46" s="473">
        <f t="shared" si="5"/>
        <v>0</v>
      </c>
      <c r="M46" s="473">
        <v>4</v>
      </c>
      <c r="N46" s="473">
        <v>2</v>
      </c>
      <c r="P46" s="489" t="s">
        <v>2946</v>
      </c>
      <c r="Q46" s="489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3016</v>
      </c>
      <c r="C47" s="473">
        <v>20</v>
      </c>
      <c r="D47" s="473">
        <v>20</v>
      </c>
      <c r="E47" s="485">
        <v>12</v>
      </c>
      <c r="G47" s="473">
        <f>統計tmp!BE49</f>
        <v>20</v>
      </c>
      <c r="H47" s="473">
        <f>統計tmp!BD49</f>
        <v>20</v>
      </c>
      <c r="J47" s="473">
        <v>12</v>
      </c>
      <c r="K47" s="473">
        <v>8</v>
      </c>
      <c r="L47" s="473">
        <f t="shared" si="5"/>
        <v>20</v>
      </c>
      <c r="P47" s="489" t="s">
        <v>2946</v>
      </c>
      <c r="Q47" s="489" t="s">
        <v>2946</v>
      </c>
      <c r="R47" s="166">
        <f t="shared" si="2"/>
        <v>0</v>
      </c>
      <c r="S47" s="166">
        <f t="shared" si="10"/>
        <v>0</v>
      </c>
    </row>
    <row r="48" spans="1:20">
      <c r="B48" s="166" t="s">
        <v>3017</v>
      </c>
      <c r="C48" s="473">
        <v>29</v>
      </c>
      <c r="D48" s="473">
        <v>29</v>
      </c>
      <c r="E48" s="485">
        <v>15</v>
      </c>
      <c r="G48" s="473">
        <f>統計tmp!BE50</f>
        <v>29</v>
      </c>
      <c r="H48" s="473">
        <f>統計tmp!BD50</f>
        <v>29</v>
      </c>
      <c r="J48" s="473">
        <v>15</v>
      </c>
      <c r="K48" s="473">
        <v>14</v>
      </c>
      <c r="L48" s="473">
        <f t="shared" si="5"/>
        <v>29</v>
      </c>
      <c r="P48" s="489" t="s">
        <v>2946</v>
      </c>
      <c r="Q48" s="489" t="s">
        <v>2946</v>
      </c>
      <c r="R48" s="166">
        <f t="shared" si="2"/>
        <v>0</v>
      </c>
      <c r="S48" s="166">
        <f t="shared" si="10"/>
        <v>0</v>
      </c>
    </row>
    <row r="49" spans="1:19">
      <c r="B49" s="166" t="s">
        <v>3018</v>
      </c>
      <c r="C49" s="473">
        <v>5</v>
      </c>
      <c r="D49" s="473">
        <v>5</v>
      </c>
      <c r="E49" s="485">
        <v>4</v>
      </c>
      <c r="G49" s="473">
        <f>統計tmp!BE51</f>
        <v>4</v>
      </c>
      <c r="H49" s="473">
        <f>統計tmp!BD51</f>
        <v>5</v>
      </c>
      <c r="K49" s="473" t="str">
        <f>IF(J49="V",C49,"")</f>
        <v/>
      </c>
      <c r="L49" s="473">
        <f t="shared" si="5"/>
        <v>0</v>
      </c>
      <c r="M49" s="473">
        <v>4</v>
      </c>
      <c r="P49" s="489">
        <v>1</v>
      </c>
      <c r="Q49" s="489" t="s">
        <v>2946</v>
      </c>
      <c r="R49" s="166">
        <f t="shared" si="2"/>
        <v>5</v>
      </c>
      <c r="S49" s="166">
        <f t="shared" si="10"/>
        <v>1</v>
      </c>
    </row>
    <row r="50" spans="1:19">
      <c r="A50" s="472" t="s">
        <v>104</v>
      </c>
      <c r="B50" s="472"/>
      <c r="C50" s="475">
        <v>10</v>
      </c>
      <c r="D50" s="475">
        <v>10</v>
      </c>
      <c r="E50" s="475"/>
      <c r="F50" s="475"/>
      <c r="G50" s="475">
        <f>統計tmp!BE52</f>
        <v>10</v>
      </c>
      <c r="H50" s="475">
        <f>統計tmp!BD52</f>
        <v>9</v>
      </c>
      <c r="I50" s="475"/>
      <c r="J50" s="475"/>
      <c r="K50" s="475" t="str">
        <f>IF(J50="V",C50,"")</f>
        <v/>
      </c>
      <c r="L50" s="475"/>
      <c r="M50" s="475"/>
      <c r="N50" s="475"/>
      <c r="O50" s="486"/>
      <c r="P50" s="490" t="s">
        <v>2946</v>
      </c>
      <c r="Q50" s="490" t="s">
        <v>2946</v>
      </c>
      <c r="R50" s="472"/>
      <c r="S50" s="472"/>
    </row>
    <row r="51" spans="1:19">
      <c r="B51" s="166" t="s">
        <v>3019</v>
      </c>
      <c r="C51" s="473">
        <v>1</v>
      </c>
      <c r="D51" s="473">
        <v>1</v>
      </c>
      <c r="E51" s="485"/>
      <c r="G51" s="473">
        <f>統計tmp!BE53</f>
        <v>1</v>
      </c>
      <c r="H51" s="473">
        <f>統計tmp!BD53</f>
        <v>1</v>
      </c>
      <c r="J51" s="473">
        <v>0</v>
      </c>
      <c r="K51" s="473">
        <v>1</v>
      </c>
      <c r="L51" s="473">
        <f t="shared" si="5"/>
        <v>1</v>
      </c>
      <c r="P51" s="489" t="s">
        <v>2946</v>
      </c>
      <c r="Q51" s="489" t="s">
        <v>2946</v>
      </c>
      <c r="R51" s="166">
        <f t="shared" si="2"/>
        <v>0</v>
      </c>
      <c r="S51" s="166">
        <f>SUM(O51:Q51)</f>
        <v>0</v>
      </c>
    </row>
    <row r="52" spans="1:19">
      <c r="B52" s="166" t="s">
        <v>2964</v>
      </c>
      <c r="C52" s="473">
        <v>9</v>
      </c>
      <c r="D52" s="473">
        <v>9</v>
      </c>
      <c r="E52" s="485"/>
      <c r="G52" s="473">
        <f>統計tmp!BE54</f>
        <v>9</v>
      </c>
      <c r="H52" s="473">
        <f>統計tmp!BD54</f>
        <v>8</v>
      </c>
      <c r="K52" s="473" t="str">
        <f>IF(J52="V",C52,"")</f>
        <v/>
      </c>
      <c r="L52" s="473">
        <f t="shared" si="5"/>
        <v>0</v>
      </c>
      <c r="N52" s="473">
        <v>8</v>
      </c>
      <c r="P52" s="489" t="s">
        <v>2946</v>
      </c>
      <c r="Q52" s="489">
        <v>1</v>
      </c>
      <c r="R52" s="166">
        <f t="shared" si="2"/>
        <v>9</v>
      </c>
      <c r="S52" s="166">
        <f>SUM(O52:Q52)</f>
        <v>1</v>
      </c>
    </row>
    <row r="53" spans="1:19">
      <c r="A53" s="472" t="s">
        <v>105</v>
      </c>
      <c r="B53" s="472"/>
      <c r="C53" s="475">
        <v>134</v>
      </c>
      <c r="D53" s="475">
        <v>134</v>
      </c>
      <c r="E53" s="475">
        <v>4</v>
      </c>
      <c r="F53" s="475"/>
      <c r="G53" s="475">
        <f>統計tmp!BE55</f>
        <v>134</v>
      </c>
      <c r="H53" s="475">
        <f>統計tmp!BD55</f>
        <v>97</v>
      </c>
      <c r="I53" s="475"/>
      <c r="J53" s="475"/>
      <c r="K53" s="475" t="str">
        <f>IF(J53="V",C53,"")</f>
        <v/>
      </c>
      <c r="L53" s="475"/>
      <c r="M53" s="475"/>
      <c r="N53" s="475"/>
      <c r="O53" s="486"/>
      <c r="P53" s="490" t="s">
        <v>2946</v>
      </c>
      <c r="Q53" s="490" t="s">
        <v>2946</v>
      </c>
      <c r="R53" s="472"/>
      <c r="S53" s="472"/>
    </row>
    <row r="54" spans="1:19">
      <c r="B54" s="166" t="s">
        <v>932</v>
      </c>
      <c r="C54" s="473">
        <v>7</v>
      </c>
      <c r="D54" s="473">
        <v>7</v>
      </c>
      <c r="E54" s="485">
        <v>2</v>
      </c>
      <c r="F54" s="485"/>
      <c r="G54" s="473">
        <f>統計tmp!BE56</f>
        <v>7</v>
      </c>
      <c r="H54" s="473">
        <f>統計tmp!BD56</f>
        <v>7</v>
      </c>
      <c r="K54" s="473" t="str">
        <f>IF(J54="V",C54,"")</f>
        <v/>
      </c>
      <c r="L54" s="473">
        <f t="shared" si="5"/>
        <v>0</v>
      </c>
      <c r="M54" s="473">
        <v>2</v>
      </c>
      <c r="P54" s="489">
        <v>5</v>
      </c>
      <c r="Q54" s="489" t="s">
        <v>2946</v>
      </c>
      <c r="R54" s="166">
        <f t="shared" si="2"/>
        <v>7</v>
      </c>
      <c r="S54" s="166">
        <f>SUM(O54:Q54)</f>
        <v>5</v>
      </c>
    </row>
    <row r="55" spans="1:19">
      <c r="B55" s="166" t="s">
        <v>953</v>
      </c>
      <c r="C55" s="473">
        <v>9</v>
      </c>
      <c r="D55" s="473">
        <v>9</v>
      </c>
      <c r="E55" s="485">
        <v>2</v>
      </c>
      <c r="F55" s="485"/>
      <c r="G55" s="473">
        <f>統計tmp!BE57</f>
        <v>9</v>
      </c>
      <c r="H55" s="473">
        <f>統計tmp!BD57</f>
        <v>9</v>
      </c>
      <c r="K55" s="473" t="str">
        <f>IF(J55="V",C55,"")</f>
        <v/>
      </c>
      <c r="L55" s="473">
        <f t="shared" si="5"/>
        <v>0</v>
      </c>
      <c r="M55" s="473">
        <v>2</v>
      </c>
      <c r="N55" s="473">
        <v>6</v>
      </c>
      <c r="P55" s="489" t="s">
        <v>2946</v>
      </c>
      <c r="Q55" s="489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3020</v>
      </c>
      <c r="C56" s="473">
        <v>112</v>
      </c>
      <c r="D56" s="473">
        <v>112</v>
      </c>
      <c r="E56" s="485"/>
      <c r="F56" s="485"/>
      <c r="G56" s="473">
        <f>統計tmp!BE58</f>
        <v>112</v>
      </c>
      <c r="H56" s="473">
        <f>統計tmp!BD58</f>
        <v>75</v>
      </c>
      <c r="K56" s="473" t="str">
        <f>IF(J56="V",C56,"")</f>
        <v/>
      </c>
      <c r="L56" s="473">
        <f t="shared" si="5"/>
        <v>0</v>
      </c>
      <c r="N56" s="473">
        <v>75</v>
      </c>
      <c r="P56" s="489" t="s">
        <v>2946</v>
      </c>
      <c r="Q56" s="489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3021</v>
      </c>
      <c r="C57" s="473">
        <v>2</v>
      </c>
      <c r="D57" s="473">
        <v>2</v>
      </c>
      <c r="E57" s="485"/>
      <c r="F57" s="485"/>
      <c r="G57" s="473">
        <f>統計tmp!BE59</f>
        <v>2</v>
      </c>
      <c r="H57" s="473">
        <f>統計tmp!BD59</f>
        <v>2</v>
      </c>
      <c r="J57" s="473">
        <v>0</v>
      </c>
      <c r="K57" s="473">
        <v>2</v>
      </c>
      <c r="L57" s="473">
        <f t="shared" si="5"/>
        <v>2</v>
      </c>
      <c r="P57" s="489" t="s">
        <v>2946</v>
      </c>
      <c r="Q57" s="489" t="s">
        <v>2946</v>
      </c>
      <c r="R57" s="166">
        <f t="shared" si="2"/>
        <v>0</v>
      </c>
      <c r="S57" s="166">
        <f t="shared" si="11"/>
        <v>0</v>
      </c>
    </row>
    <row r="58" spans="1:19">
      <c r="B58" s="166" t="s">
        <v>3022</v>
      </c>
      <c r="C58" s="473">
        <v>3</v>
      </c>
      <c r="D58" s="473">
        <v>3</v>
      </c>
      <c r="E58" s="485"/>
      <c r="F58" s="485"/>
      <c r="G58" s="473">
        <f>統計tmp!BE60</f>
        <v>3</v>
      </c>
      <c r="H58" s="473">
        <f>統計tmp!BD60</f>
        <v>3</v>
      </c>
      <c r="J58" s="473">
        <v>0</v>
      </c>
      <c r="K58" s="473">
        <v>3</v>
      </c>
      <c r="L58" s="473">
        <f t="shared" si="5"/>
        <v>3</v>
      </c>
      <c r="P58" s="489" t="s">
        <v>2946</v>
      </c>
      <c r="Q58" s="489" t="s">
        <v>2946</v>
      </c>
      <c r="R58" s="166">
        <f t="shared" si="2"/>
        <v>0</v>
      </c>
      <c r="S58" s="166">
        <f t="shared" si="11"/>
        <v>0</v>
      </c>
    </row>
    <row r="59" spans="1:19">
      <c r="B59" s="166" t="s">
        <v>949</v>
      </c>
      <c r="C59" s="473">
        <v>1</v>
      </c>
      <c r="D59" s="473">
        <v>1</v>
      </c>
      <c r="E59" s="485"/>
      <c r="F59" s="485"/>
      <c r="G59" s="473">
        <f>統計tmp!BE61</f>
        <v>1</v>
      </c>
      <c r="H59" s="473">
        <f>統計tmp!BD61</f>
        <v>1</v>
      </c>
      <c r="J59" s="473">
        <v>0</v>
      </c>
      <c r="K59" s="473">
        <v>1</v>
      </c>
      <c r="L59" s="473">
        <f t="shared" si="5"/>
        <v>1</v>
      </c>
      <c r="P59" s="489" t="s">
        <v>2946</v>
      </c>
      <c r="Q59" s="489" t="s">
        <v>2946</v>
      </c>
      <c r="R59" s="166">
        <f t="shared" si="2"/>
        <v>0</v>
      </c>
      <c r="S59" s="166">
        <f t="shared" si="11"/>
        <v>0</v>
      </c>
    </row>
    <row r="60" spans="1:19">
      <c r="A60" s="472" t="s">
        <v>106</v>
      </c>
      <c r="B60" s="472"/>
      <c r="C60" s="475">
        <v>1</v>
      </c>
      <c r="D60" s="475">
        <v>1</v>
      </c>
      <c r="E60" s="475"/>
      <c r="F60" s="475"/>
      <c r="G60" s="475">
        <f>統計tmp!BE62</f>
        <v>1</v>
      </c>
      <c r="H60" s="475">
        <f>統計tmp!BD62</f>
        <v>1</v>
      </c>
      <c r="I60" s="475"/>
      <c r="J60" s="475"/>
      <c r="K60" s="475" t="str">
        <f>IF(J60="V",C60,"")</f>
        <v/>
      </c>
      <c r="L60" s="475"/>
      <c r="M60" s="475"/>
      <c r="N60" s="475"/>
      <c r="O60" s="486"/>
      <c r="P60" s="490" t="s">
        <v>2946</v>
      </c>
      <c r="Q60" s="490" t="s">
        <v>2946</v>
      </c>
      <c r="R60" s="472"/>
      <c r="S60" s="472"/>
    </row>
    <row r="61" spans="1:19">
      <c r="B61" s="166" t="s">
        <v>3023</v>
      </c>
      <c r="C61" s="473">
        <v>1</v>
      </c>
      <c r="D61" s="473">
        <v>1</v>
      </c>
      <c r="E61" s="485"/>
      <c r="G61" s="473">
        <f>統計tmp!BE63</f>
        <v>1</v>
      </c>
      <c r="H61" s="473">
        <f>統計tmp!BD63</f>
        <v>1</v>
      </c>
      <c r="J61" s="473">
        <v>0</v>
      </c>
      <c r="K61" s="473">
        <v>1</v>
      </c>
      <c r="L61" s="473">
        <f t="shared" si="5"/>
        <v>1</v>
      </c>
      <c r="P61" s="489" t="s">
        <v>2946</v>
      </c>
      <c r="Q61" s="489" t="s">
        <v>2946</v>
      </c>
      <c r="R61" s="166">
        <f t="shared" si="2"/>
        <v>0</v>
      </c>
      <c r="S61" s="166">
        <f>SUM(O61:Q61)</f>
        <v>0</v>
      </c>
    </row>
    <row r="62" spans="1:19">
      <c r="A62" s="166" t="s">
        <v>107</v>
      </c>
      <c r="G62" s="473">
        <f>統計tmp!BE64</f>
        <v>0</v>
      </c>
      <c r="H62" s="473">
        <f>統計tmp!BD64</f>
        <v>0</v>
      </c>
      <c r="K62" s="473" t="str">
        <f>IF(J62="V",C62,"")</f>
        <v/>
      </c>
      <c r="L62" s="473">
        <f t="shared" si="5"/>
        <v>0</v>
      </c>
      <c r="P62" s="489" t="s">
        <v>2946</v>
      </c>
      <c r="Q62" s="489" t="s">
        <v>2946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107</v>
      </c>
      <c r="G63" s="473">
        <f>統計tmp!BE65</f>
        <v>0</v>
      </c>
      <c r="H63" s="473">
        <f>統計tmp!BD65</f>
        <v>0</v>
      </c>
      <c r="K63" s="473" t="str">
        <f>IF(J63="V",C63,"")</f>
        <v/>
      </c>
      <c r="L63" s="473">
        <f t="shared" si="5"/>
        <v>0</v>
      </c>
      <c r="P63" s="489" t="s">
        <v>2946</v>
      </c>
      <c r="Q63" s="489" t="s">
        <v>2946</v>
      </c>
      <c r="R63" s="166">
        <f t="shared" si="2"/>
        <v>0</v>
      </c>
      <c r="S63" s="166">
        <f t="shared" si="12"/>
        <v>0</v>
      </c>
    </row>
    <row r="64" spans="1:19">
      <c r="A64" s="472" t="s">
        <v>3024</v>
      </c>
      <c r="B64" s="472"/>
      <c r="C64" s="475">
        <v>9</v>
      </c>
      <c r="D64" s="475">
        <v>7</v>
      </c>
      <c r="E64" s="475"/>
      <c r="F64" s="475"/>
      <c r="G64" s="475">
        <f>統計tmp!BE66</f>
        <v>9</v>
      </c>
      <c r="H64" s="475">
        <f>統計tmp!BD66</f>
        <v>0</v>
      </c>
      <c r="I64" s="475"/>
      <c r="J64" s="475"/>
      <c r="K64" s="475" t="str">
        <f>IF(J64="V",C64,"")</f>
        <v/>
      </c>
      <c r="L64" s="475"/>
      <c r="M64" s="475"/>
      <c r="N64" s="475"/>
      <c r="O64" s="486"/>
      <c r="P64" s="490" t="s">
        <v>2946</v>
      </c>
      <c r="Q64" s="490" t="s">
        <v>2946</v>
      </c>
      <c r="R64" s="472"/>
      <c r="S64" s="472"/>
    </row>
    <row r="65" spans="1:21">
      <c r="B65" s="166" t="s">
        <v>3024</v>
      </c>
      <c r="C65" s="473">
        <v>9</v>
      </c>
      <c r="D65" s="473">
        <v>7</v>
      </c>
      <c r="E65" s="485"/>
      <c r="G65" s="473">
        <f>統計tmp!BE67</f>
        <v>9</v>
      </c>
      <c r="H65" s="473">
        <f>統計tmp!BD67</f>
        <v>0</v>
      </c>
      <c r="K65" s="473" t="str">
        <f>IF(J65="V",C65,"")</f>
        <v/>
      </c>
      <c r="L65" s="473">
        <f t="shared" si="5"/>
        <v>0</v>
      </c>
      <c r="P65" s="489" t="s">
        <v>2946</v>
      </c>
      <c r="Q65" s="489">
        <v>9</v>
      </c>
      <c r="R65" s="166">
        <f t="shared" si="2"/>
        <v>9</v>
      </c>
      <c r="S65" s="166">
        <f>SUM(O65:Q65)</f>
        <v>9</v>
      </c>
    </row>
    <row r="66" spans="1:21">
      <c r="A66" s="472"/>
      <c r="B66" s="472" t="s">
        <v>3060</v>
      </c>
      <c r="C66" s="475">
        <f>C4+C9+C18+C24+C34+C41+C50+C53+C60+C64</f>
        <v>536</v>
      </c>
      <c r="D66" s="475"/>
      <c r="E66" s="475"/>
      <c r="F66" s="503">
        <f>SUM(F5:F65)</f>
        <v>78</v>
      </c>
      <c r="G66" s="475">
        <f>G4+G9+G18+G24+G34+G41+G50+G53+G60+G64</f>
        <v>530</v>
      </c>
      <c r="H66" s="475">
        <f>H4+H9+H18+H24+H34+H41+H50+H53+H60+H64</f>
        <v>480</v>
      </c>
      <c r="I66" s="504">
        <f>SUM(I5:I65)</f>
        <v>48</v>
      </c>
      <c r="J66" s="486">
        <f>SUM(J5:J65)</f>
        <v>86</v>
      </c>
      <c r="K66" s="486">
        <f>SUM(K5:K65)</f>
        <v>67</v>
      </c>
      <c r="L66" s="505">
        <f>SUM(L5:L65)</f>
        <v>153</v>
      </c>
      <c r="M66" s="486">
        <f>SUM(M5:M65)</f>
        <v>60</v>
      </c>
      <c r="N66" s="486">
        <f t="shared" ref="N66:Q66" si="13">SUM(N5:N65)</f>
        <v>107</v>
      </c>
      <c r="O66" s="486">
        <f t="shared" si="13"/>
        <v>0</v>
      </c>
      <c r="P66" s="487">
        <f t="shared" si="13"/>
        <v>31</v>
      </c>
      <c r="Q66" s="487">
        <f t="shared" si="13"/>
        <v>59</v>
      </c>
      <c r="R66" s="506">
        <f>SUM(R5:R65)</f>
        <v>257</v>
      </c>
      <c r="S66" s="472">
        <f>SUM(S6:S65)</f>
        <v>90</v>
      </c>
      <c r="T66" s="495" t="s">
        <v>3070</v>
      </c>
      <c r="U66" s="514">
        <f>F66+I66+L66+R66</f>
        <v>536</v>
      </c>
    </row>
    <row r="67" spans="1:21">
      <c r="B67" s="166" t="s">
        <v>3064</v>
      </c>
      <c r="F67" s="492">
        <f t="shared" ref="F67:L67" si="14">F66/$C$66</f>
        <v>0.1455223880597015</v>
      </c>
      <c r="G67" s="492"/>
      <c r="H67" s="492"/>
      <c r="I67" s="492">
        <f t="shared" si="14"/>
        <v>8.9552238805970144E-2</v>
      </c>
      <c r="J67" s="492"/>
      <c r="K67" s="492"/>
      <c r="L67" s="492">
        <f t="shared" si="14"/>
        <v>0.28544776119402987</v>
      </c>
      <c r="M67" s="492"/>
      <c r="N67" s="492"/>
      <c r="O67" s="492"/>
      <c r="P67" s="492"/>
      <c r="Q67" s="513"/>
      <c r="R67" s="488">
        <f>R66/C66</f>
        <v>0.47947761194029853</v>
      </c>
      <c r="S67" s="491">
        <f>S66/$C$66</f>
        <v>0.16791044776119404</v>
      </c>
      <c r="T67" s="512" t="s">
        <v>3080</v>
      </c>
    </row>
    <row r="68" spans="1:21">
      <c r="R68" s="509"/>
    </row>
    <row r="69" spans="1:21">
      <c r="F69" s="479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9"/>
  <sheetViews>
    <sheetView zoomScaleNormal="100" workbookViewId="0">
      <pane ySplit="2" topLeftCell="A3" activePane="bottomLeft" state="frozen"/>
      <selection pane="bottomLeft" activeCell="F5" sqref="F5"/>
    </sheetView>
  </sheetViews>
  <sheetFormatPr defaultColWidth="8.75" defaultRowHeight="15"/>
  <cols>
    <col min="1" max="1" width="8.75" style="166"/>
    <col min="2" max="2" width="28.75" style="166" customWidth="1"/>
    <col min="3" max="3" width="5.75" style="473" customWidth="1"/>
    <col min="4" max="5" width="8" style="473" customWidth="1"/>
    <col min="6" max="6" width="8.25" style="473" customWidth="1"/>
    <col min="7" max="7" width="9.125" style="473" hidden="1" customWidth="1"/>
    <col min="8" max="8" width="5.75" style="473" hidden="1" customWidth="1"/>
    <col min="9" max="9" width="10.25" style="473" bestFit="1" customWidth="1"/>
    <col min="10" max="10" width="8.75" style="473" customWidth="1"/>
    <col min="11" max="11" width="4.75" style="473" bestFit="1" customWidth="1"/>
    <col min="12" max="12" width="5.75" style="473" bestFit="1" customWidth="1"/>
    <col min="13" max="14" width="4.75" style="473" customWidth="1"/>
    <col min="15" max="15" width="7" style="480" customWidth="1"/>
    <col min="16" max="16" width="8" style="489" customWidth="1"/>
    <col min="17" max="17" width="12.625" style="489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93" customFormat="1" ht="52.05" customHeight="1">
      <c r="C1" s="494"/>
      <c r="D1" s="494"/>
      <c r="E1" s="494"/>
      <c r="F1" s="496" t="s">
        <v>3069</v>
      </c>
      <c r="G1" s="494"/>
      <c r="H1" s="494"/>
      <c r="I1" s="502" t="s">
        <v>3068</v>
      </c>
      <c r="J1" s="530" t="s">
        <v>3066</v>
      </c>
      <c r="K1" s="530"/>
      <c r="L1" s="530"/>
      <c r="M1" s="510" t="s">
        <v>3067</v>
      </c>
      <c r="N1" s="510"/>
      <c r="O1" s="511"/>
      <c r="P1" s="511"/>
      <c r="Q1" s="511"/>
      <c r="R1" s="511"/>
      <c r="S1" s="511"/>
    </row>
    <row r="2" spans="1:21" s="474" customFormat="1" ht="49.2">
      <c r="A2" s="476"/>
      <c r="B2" s="476"/>
      <c r="C2" s="477" t="s">
        <v>3026</v>
      </c>
      <c r="D2" s="477" t="s">
        <v>3028</v>
      </c>
      <c r="E2" s="477" t="s">
        <v>3027</v>
      </c>
      <c r="F2" s="501" t="s">
        <v>3029</v>
      </c>
      <c r="G2" s="477" t="s">
        <v>2879</v>
      </c>
      <c r="H2" s="478" t="s">
        <v>3030</v>
      </c>
      <c r="I2" s="500" t="s">
        <v>3031</v>
      </c>
      <c r="J2" s="499" t="s">
        <v>3027</v>
      </c>
      <c r="K2" s="499" t="s">
        <v>3061</v>
      </c>
      <c r="L2" s="499" t="s">
        <v>3060</v>
      </c>
      <c r="M2" s="497" t="s">
        <v>3073</v>
      </c>
      <c r="N2" s="497" t="s">
        <v>3074</v>
      </c>
      <c r="O2" s="498" t="s">
        <v>3032</v>
      </c>
      <c r="P2" s="498" t="s">
        <v>3082</v>
      </c>
      <c r="Q2" s="498" t="s">
        <v>3083</v>
      </c>
      <c r="R2" s="476" t="s">
        <v>3060</v>
      </c>
      <c r="S2" s="497" t="s">
        <v>3065</v>
      </c>
      <c r="T2" s="477" t="s">
        <v>3062</v>
      </c>
      <c r="U2" s="476"/>
    </row>
    <row r="3" spans="1:21" s="518" customFormat="1" ht="11.4">
      <c r="C3" s="507"/>
      <c r="D3" s="507"/>
      <c r="E3" s="507"/>
      <c r="F3" s="507">
        <v>1</v>
      </c>
      <c r="G3" s="507"/>
      <c r="H3" s="507"/>
      <c r="I3" s="507">
        <v>2</v>
      </c>
      <c r="J3" s="507">
        <v>3</v>
      </c>
      <c r="K3" s="507">
        <v>4</v>
      </c>
      <c r="L3" s="507"/>
      <c r="M3" s="507">
        <v>5</v>
      </c>
      <c r="N3" s="507">
        <v>6</v>
      </c>
      <c r="O3" s="519">
        <v>7</v>
      </c>
      <c r="P3" s="519"/>
      <c r="Q3" s="519"/>
      <c r="S3" s="507"/>
    </row>
    <row r="4" spans="1:21">
      <c r="A4" s="472" t="s">
        <v>98</v>
      </c>
      <c r="B4" s="472"/>
      <c r="C4" s="475">
        <v>16</v>
      </c>
      <c r="D4" s="475">
        <v>16</v>
      </c>
      <c r="E4" s="475">
        <v>16</v>
      </c>
      <c r="F4" s="475"/>
      <c r="G4" s="475">
        <v>16</v>
      </c>
      <c r="H4" s="475">
        <v>16</v>
      </c>
      <c r="I4" s="475"/>
      <c r="J4" s="475"/>
      <c r="K4" s="475" t="str">
        <f t="shared" ref="K4:K10" si="0">IF(J4="V",C4,"")</f>
        <v/>
      </c>
      <c r="L4" s="475"/>
      <c r="M4" s="475"/>
      <c r="N4" s="475"/>
      <c r="O4" s="486"/>
      <c r="P4" s="490"/>
      <c r="Q4" s="490"/>
      <c r="R4" s="472"/>
      <c r="S4" s="472"/>
    </row>
    <row r="5" spans="1:21">
      <c r="B5" s="166" t="s">
        <v>2949</v>
      </c>
      <c r="C5" s="473">
        <v>11</v>
      </c>
      <c r="D5" s="473">
        <v>11</v>
      </c>
      <c r="E5" s="473">
        <v>11</v>
      </c>
      <c r="F5" s="473">
        <v>11</v>
      </c>
      <c r="G5" s="473">
        <v>11</v>
      </c>
      <c r="H5" s="473">
        <v>11</v>
      </c>
      <c r="K5" s="473" t="str">
        <f t="shared" si="0"/>
        <v/>
      </c>
      <c r="L5" s="473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2951</v>
      </c>
      <c r="C6" s="473">
        <v>2</v>
      </c>
      <c r="D6" s="473">
        <v>2</v>
      </c>
      <c r="E6" s="473">
        <v>2</v>
      </c>
      <c r="F6" s="473">
        <v>2</v>
      </c>
      <c r="G6" s="473">
        <v>2</v>
      </c>
      <c r="H6" s="473">
        <v>2</v>
      </c>
      <c r="K6" s="473" t="str">
        <f t="shared" si="0"/>
        <v/>
      </c>
      <c r="L6" s="473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2950</v>
      </c>
      <c r="C7" s="473">
        <v>2</v>
      </c>
      <c r="D7" s="473">
        <v>2</v>
      </c>
      <c r="E7" s="473">
        <v>2</v>
      </c>
      <c r="F7" s="473">
        <v>2</v>
      </c>
      <c r="G7" s="473">
        <v>2</v>
      </c>
      <c r="H7" s="473">
        <v>2</v>
      </c>
      <c r="K7" s="473" t="str">
        <f t="shared" si="0"/>
        <v/>
      </c>
      <c r="L7" s="473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3025</v>
      </c>
      <c r="C8" s="473">
        <v>1</v>
      </c>
      <c r="D8" s="473">
        <v>1</v>
      </c>
      <c r="E8" s="473">
        <v>1</v>
      </c>
      <c r="F8" s="473">
        <v>1</v>
      </c>
      <c r="G8" s="473">
        <v>1</v>
      </c>
      <c r="H8" s="473">
        <v>1</v>
      </c>
      <c r="K8" s="473" t="str">
        <f t="shared" si="0"/>
        <v/>
      </c>
      <c r="L8" s="473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72" t="s">
        <v>99</v>
      </c>
      <c r="B9" s="472"/>
      <c r="C9" s="475">
        <v>78</v>
      </c>
      <c r="D9" s="475">
        <v>78</v>
      </c>
      <c r="E9" s="475">
        <v>62</v>
      </c>
      <c r="F9" s="475"/>
      <c r="G9" s="475">
        <v>77</v>
      </c>
      <c r="H9" s="475">
        <v>78</v>
      </c>
      <c r="I9" s="475"/>
      <c r="J9" s="475"/>
      <c r="K9" s="475" t="str">
        <f t="shared" si="0"/>
        <v/>
      </c>
      <c r="L9" s="475"/>
      <c r="M9" s="475"/>
      <c r="N9" s="475"/>
      <c r="O9" s="486"/>
      <c r="P9" s="490"/>
      <c r="Q9" s="490"/>
      <c r="R9" s="472"/>
      <c r="S9" s="472"/>
    </row>
    <row r="10" spans="1:21">
      <c r="B10" s="166" t="s">
        <v>2947</v>
      </c>
      <c r="C10" s="473">
        <v>2</v>
      </c>
      <c r="D10" s="473">
        <v>2</v>
      </c>
      <c r="E10" s="473">
        <v>2</v>
      </c>
      <c r="G10" s="473">
        <v>2</v>
      </c>
      <c r="H10" s="473">
        <v>2</v>
      </c>
      <c r="I10" s="473">
        <v>2</v>
      </c>
      <c r="K10" s="473" t="str">
        <f t="shared" si="0"/>
        <v/>
      </c>
      <c r="L10" s="473">
        <f t="shared" si="1"/>
        <v>0</v>
      </c>
      <c r="P10" s="489" t="s">
        <v>2946</v>
      </c>
      <c r="Q10" s="489" t="s">
        <v>2946</v>
      </c>
      <c r="R10" s="166">
        <f t="shared" si="2"/>
        <v>0</v>
      </c>
      <c r="S10" s="166">
        <f>SUM(O10:Q10)</f>
        <v>0</v>
      </c>
    </row>
    <row r="11" spans="1:21">
      <c r="B11" s="166" t="s">
        <v>2948</v>
      </c>
      <c r="C11" s="473">
        <v>20</v>
      </c>
      <c r="D11" s="473">
        <v>20</v>
      </c>
      <c r="E11" s="485">
        <v>18</v>
      </c>
      <c r="G11" s="473">
        <v>20</v>
      </c>
      <c r="H11" s="473">
        <v>20</v>
      </c>
      <c r="J11" s="473">
        <v>18</v>
      </c>
      <c r="K11" s="473">
        <v>2</v>
      </c>
      <c r="L11" s="473">
        <f>SUM(J11:K11)</f>
        <v>20</v>
      </c>
      <c r="P11" s="489" t="s">
        <v>2946</v>
      </c>
      <c r="Q11" s="489" t="s">
        <v>2946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3000</v>
      </c>
      <c r="C12" s="473">
        <v>10</v>
      </c>
      <c r="D12" s="473">
        <v>10</v>
      </c>
      <c r="E12" s="485">
        <v>10</v>
      </c>
      <c r="G12" s="473">
        <v>10</v>
      </c>
      <c r="H12" s="473">
        <v>10</v>
      </c>
      <c r="I12" s="473">
        <v>10</v>
      </c>
      <c r="K12" s="473" t="str">
        <f>IF(J12="V",C12,"")</f>
        <v/>
      </c>
      <c r="L12" s="473">
        <f t="shared" ref="L12:L65" si="5">SUM(J12:K12)</f>
        <v>0</v>
      </c>
      <c r="P12" s="489" t="s">
        <v>2946</v>
      </c>
      <c r="Q12" s="489" t="s">
        <v>2946</v>
      </c>
      <c r="R12" s="166">
        <f t="shared" si="2"/>
        <v>0</v>
      </c>
      <c r="S12" s="166">
        <f t="shared" si="4"/>
        <v>0</v>
      </c>
    </row>
    <row r="13" spans="1:21">
      <c r="B13" s="166" t="s">
        <v>3001</v>
      </c>
      <c r="C13" s="473">
        <v>19</v>
      </c>
      <c r="D13" s="473">
        <v>19</v>
      </c>
      <c r="E13" s="485">
        <v>10</v>
      </c>
      <c r="G13" s="473">
        <v>19</v>
      </c>
      <c r="H13" s="473">
        <v>19</v>
      </c>
      <c r="J13" s="473">
        <v>10</v>
      </c>
      <c r="K13" s="473">
        <v>9</v>
      </c>
      <c r="L13" s="473">
        <f t="shared" si="5"/>
        <v>19</v>
      </c>
      <c r="P13" s="489" t="s">
        <v>2946</v>
      </c>
      <c r="Q13" s="489" t="s">
        <v>2946</v>
      </c>
      <c r="R13" s="166">
        <f t="shared" si="2"/>
        <v>0</v>
      </c>
      <c r="S13" s="166">
        <f t="shared" si="4"/>
        <v>0</v>
      </c>
    </row>
    <row r="14" spans="1:21">
      <c r="B14" s="166" t="s">
        <v>3002</v>
      </c>
      <c r="C14" s="473">
        <v>9</v>
      </c>
      <c r="D14" s="473">
        <v>9</v>
      </c>
      <c r="E14" s="473">
        <v>9</v>
      </c>
      <c r="G14" s="473">
        <v>9</v>
      </c>
      <c r="H14" s="473">
        <v>9</v>
      </c>
      <c r="I14" s="473">
        <v>9</v>
      </c>
      <c r="K14" s="473" t="str">
        <f>IF(J14="V",C14,"")</f>
        <v/>
      </c>
      <c r="L14" s="473">
        <f t="shared" si="5"/>
        <v>0</v>
      </c>
      <c r="P14" s="489" t="s">
        <v>2946</v>
      </c>
      <c r="Q14" s="489" t="s">
        <v>2946</v>
      </c>
      <c r="R14" s="166">
        <f t="shared" si="2"/>
        <v>0</v>
      </c>
      <c r="S14" s="166">
        <f t="shared" si="4"/>
        <v>0</v>
      </c>
    </row>
    <row r="15" spans="1:21">
      <c r="B15" s="166" t="s">
        <v>3003</v>
      </c>
      <c r="C15" s="473">
        <v>6</v>
      </c>
      <c r="D15" s="473">
        <v>6</v>
      </c>
      <c r="E15" s="473">
        <v>3</v>
      </c>
      <c r="G15" s="473">
        <v>5</v>
      </c>
      <c r="H15" s="473">
        <v>6</v>
      </c>
      <c r="K15" s="473" t="str">
        <f>IF(J15="V",C15,"")</f>
        <v/>
      </c>
      <c r="L15" s="473">
        <f t="shared" si="5"/>
        <v>0</v>
      </c>
      <c r="M15" s="473">
        <v>2</v>
      </c>
      <c r="N15" s="473">
        <v>1</v>
      </c>
      <c r="P15" s="489">
        <v>3</v>
      </c>
      <c r="Q15" s="489" t="s">
        <v>2946</v>
      </c>
      <c r="R15" s="166">
        <f t="shared" si="2"/>
        <v>6</v>
      </c>
      <c r="S15" s="166">
        <f t="shared" si="4"/>
        <v>3</v>
      </c>
      <c r="T15" s="166" t="s">
        <v>3063</v>
      </c>
    </row>
    <row r="16" spans="1:21">
      <c r="B16" s="166" t="s">
        <v>3004</v>
      </c>
      <c r="C16" s="473">
        <v>11</v>
      </c>
      <c r="D16" s="473">
        <v>11</v>
      </c>
      <c r="E16" s="485">
        <v>9</v>
      </c>
      <c r="G16" s="473">
        <v>11</v>
      </c>
      <c r="H16" s="473">
        <v>11</v>
      </c>
      <c r="J16" s="473">
        <v>9</v>
      </c>
      <c r="K16" s="473">
        <v>2</v>
      </c>
      <c r="L16" s="473">
        <f t="shared" si="5"/>
        <v>11</v>
      </c>
      <c r="P16" s="489" t="s">
        <v>2946</v>
      </c>
      <c r="Q16" s="489" t="s">
        <v>2946</v>
      </c>
      <c r="R16" s="166">
        <f t="shared" si="2"/>
        <v>0</v>
      </c>
      <c r="S16" s="166">
        <f t="shared" si="4"/>
        <v>0</v>
      </c>
    </row>
    <row r="17" spans="1:20">
      <c r="B17" s="166" t="s">
        <v>838</v>
      </c>
      <c r="C17" s="473">
        <v>1</v>
      </c>
      <c r="D17" s="473">
        <v>1</v>
      </c>
      <c r="E17" s="473">
        <v>1</v>
      </c>
      <c r="G17" s="473">
        <v>1</v>
      </c>
      <c r="H17" s="473">
        <v>1</v>
      </c>
      <c r="I17" s="473">
        <v>1</v>
      </c>
      <c r="K17" s="473" t="str">
        <f t="shared" ref="K17:K34" si="6">IF(J17="V",C17,"")</f>
        <v/>
      </c>
      <c r="L17" s="473">
        <f t="shared" si="5"/>
        <v>0</v>
      </c>
      <c r="P17" s="489" t="s">
        <v>2946</v>
      </c>
      <c r="Q17" s="489" t="s">
        <v>2946</v>
      </c>
      <c r="R17" s="166">
        <f t="shared" si="2"/>
        <v>0</v>
      </c>
      <c r="S17" s="166">
        <f t="shared" si="4"/>
        <v>0</v>
      </c>
    </row>
    <row r="18" spans="1:20">
      <c r="A18" s="472" t="s">
        <v>100</v>
      </c>
      <c r="B18" s="472"/>
      <c r="C18" s="475">
        <v>38</v>
      </c>
      <c r="D18" s="475">
        <v>38</v>
      </c>
      <c r="E18" s="475">
        <v>36</v>
      </c>
      <c r="F18" s="475"/>
      <c r="G18" s="475">
        <v>38</v>
      </c>
      <c r="H18" s="475">
        <v>38</v>
      </c>
      <c r="I18" s="475"/>
      <c r="J18" s="475"/>
      <c r="K18" s="475" t="str">
        <f t="shared" si="6"/>
        <v/>
      </c>
      <c r="L18" s="475"/>
      <c r="M18" s="475"/>
      <c r="N18" s="475"/>
      <c r="O18" s="486"/>
      <c r="P18" s="490" t="s">
        <v>2946</v>
      </c>
      <c r="Q18" s="490" t="s">
        <v>2946</v>
      </c>
      <c r="R18" s="472"/>
      <c r="S18" s="472"/>
    </row>
    <row r="19" spans="1:20">
      <c r="B19" s="166" t="s">
        <v>3005</v>
      </c>
      <c r="C19" s="473">
        <v>7</v>
      </c>
      <c r="D19" s="473">
        <v>7</v>
      </c>
      <c r="E19" s="473">
        <v>7</v>
      </c>
      <c r="F19" s="473">
        <v>7</v>
      </c>
      <c r="G19" s="473">
        <v>7</v>
      </c>
      <c r="H19" s="473">
        <v>7</v>
      </c>
      <c r="K19" s="473" t="str">
        <f t="shared" si="6"/>
        <v/>
      </c>
      <c r="L19" s="473">
        <f t="shared" si="5"/>
        <v>0</v>
      </c>
      <c r="P19" s="489" t="s">
        <v>2946</v>
      </c>
      <c r="Q19" s="489" t="s">
        <v>2946</v>
      </c>
      <c r="R19" s="166">
        <f t="shared" si="2"/>
        <v>0</v>
      </c>
      <c r="S19" s="166">
        <f>SUM(O19:Q19)</f>
        <v>0</v>
      </c>
    </row>
    <row r="20" spans="1:20">
      <c r="B20" s="166" t="s">
        <v>3006</v>
      </c>
      <c r="C20" s="473">
        <v>9</v>
      </c>
      <c r="D20" s="473">
        <v>9</v>
      </c>
      <c r="E20" s="473">
        <v>9</v>
      </c>
      <c r="F20" s="473">
        <v>9</v>
      </c>
      <c r="G20" s="473">
        <v>9</v>
      </c>
      <c r="H20" s="473">
        <v>9</v>
      </c>
      <c r="K20" s="473" t="str">
        <f t="shared" si="6"/>
        <v/>
      </c>
      <c r="L20" s="473">
        <f t="shared" si="5"/>
        <v>0</v>
      </c>
      <c r="P20" s="489" t="s">
        <v>2946</v>
      </c>
      <c r="Q20" s="489" t="s">
        <v>2946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1445</v>
      </c>
      <c r="C21" s="473">
        <v>16</v>
      </c>
      <c r="D21" s="473">
        <v>16</v>
      </c>
      <c r="E21" s="473">
        <v>14</v>
      </c>
      <c r="F21" s="473">
        <v>14</v>
      </c>
      <c r="G21" s="473">
        <v>16</v>
      </c>
      <c r="H21" s="473">
        <v>16</v>
      </c>
      <c r="I21" s="473">
        <v>2</v>
      </c>
      <c r="K21" s="473" t="str">
        <f t="shared" si="6"/>
        <v/>
      </c>
      <c r="L21" s="473">
        <f t="shared" si="5"/>
        <v>0</v>
      </c>
      <c r="P21" s="489" t="s">
        <v>2946</v>
      </c>
      <c r="Q21" s="489" t="s">
        <v>2946</v>
      </c>
      <c r="R21" s="166">
        <f t="shared" si="2"/>
        <v>0</v>
      </c>
      <c r="S21" s="166">
        <f t="shared" si="7"/>
        <v>0</v>
      </c>
      <c r="T21" s="166" t="s">
        <v>2920</v>
      </c>
    </row>
    <row r="22" spans="1:20">
      <c r="B22" s="166" t="s">
        <v>3007</v>
      </c>
      <c r="C22" s="473">
        <v>3</v>
      </c>
      <c r="D22" s="473">
        <v>3</v>
      </c>
      <c r="E22" s="473">
        <v>3</v>
      </c>
      <c r="F22" s="473">
        <v>3</v>
      </c>
      <c r="G22" s="473">
        <v>3</v>
      </c>
      <c r="H22" s="473">
        <v>3</v>
      </c>
      <c r="K22" s="473" t="str">
        <f t="shared" si="6"/>
        <v/>
      </c>
      <c r="L22" s="473">
        <f t="shared" si="5"/>
        <v>0</v>
      </c>
      <c r="P22" s="489" t="s">
        <v>2946</v>
      </c>
      <c r="Q22" s="489" t="s">
        <v>2946</v>
      </c>
      <c r="R22" s="166">
        <f t="shared" si="2"/>
        <v>0</v>
      </c>
      <c r="S22" s="166">
        <f t="shared" si="7"/>
        <v>0</v>
      </c>
    </row>
    <row r="23" spans="1:20">
      <c r="B23" s="166" t="s">
        <v>3008</v>
      </c>
      <c r="C23" s="473">
        <v>3</v>
      </c>
      <c r="D23" s="473">
        <v>3</v>
      </c>
      <c r="E23" s="473">
        <v>3</v>
      </c>
      <c r="F23" s="473">
        <v>3</v>
      </c>
      <c r="G23" s="473">
        <v>3</v>
      </c>
      <c r="H23" s="473">
        <v>3</v>
      </c>
      <c r="K23" s="473" t="str">
        <f t="shared" si="6"/>
        <v/>
      </c>
      <c r="L23" s="473">
        <f t="shared" si="5"/>
        <v>0</v>
      </c>
      <c r="P23" s="489" t="s">
        <v>2946</v>
      </c>
      <c r="Q23" s="489" t="s">
        <v>2946</v>
      </c>
      <c r="R23" s="166">
        <f t="shared" si="2"/>
        <v>0</v>
      </c>
      <c r="S23" s="166">
        <f t="shared" si="7"/>
        <v>0</v>
      </c>
    </row>
    <row r="24" spans="1:20">
      <c r="A24" s="472" t="s">
        <v>101</v>
      </c>
      <c r="B24" s="472"/>
      <c r="C24" s="475">
        <v>75</v>
      </c>
      <c r="D24" s="475">
        <v>75</v>
      </c>
      <c r="E24" s="475">
        <v>75</v>
      </c>
      <c r="F24" s="475"/>
      <c r="G24" s="475">
        <v>71</v>
      </c>
      <c r="H24" s="475">
        <v>70</v>
      </c>
      <c r="I24" s="475"/>
      <c r="J24" s="475"/>
      <c r="K24" s="475" t="str">
        <f t="shared" si="6"/>
        <v/>
      </c>
      <c r="L24" s="475"/>
      <c r="M24" s="475"/>
      <c r="N24" s="475"/>
      <c r="O24" s="486"/>
      <c r="P24" s="490" t="s">
        <v>2946</v>
      </c>
      <c r="Q24" s="490" t="s">
        <v>2946</v>
      </c>
      <c r="R24" s="472"/>
      <c r="S24" s="472"/>
    </row>
    <row r="25" spans="1:20">
      <c r="B25" s="166" t="s">
        <v>380</v>
      </c>
      <c r="C25" s="473">
        <v>5</v>
      </c>
      <c r="D25" s="473">
        <v>5</v>
      </c>
      <c r="E25" s="473">
        <v>5</v>
      </c>
      <c r="G25" s="473">
        <v>5</v>
      </c>
      <c r="H25" s="473">
        <v>5</v>
      </c>
      <c r="I25" s="473">
        <v>5</v>
      </c>
      <c r="K25" s="473" t="str">
        <f t="shared" si="6"/>
        <v/>
      </c>
      <c r="L25" s="473">
        <f t="shared" si="5"/>
        <v>0</v>
      </c>
      <c r="P25" s="489" t="s">
        <v>2946</v>
      </c>
      <c r="Q25" s="489" t="s">
        <v>2946</v>
      </c>
      <c r="R25" s="166">
        <f t="shared" si="2"/>
        <v>0</v>
      </c>
      <c r="S25" s="166">
        <f>SUM(O25:Q25)</f>
        <v>0</v>
      </c>
    </row>
    <row r="26" spans="1:20">
      <c r="B26" s="166" t="s">
        <v>423</v>
      </c>
      <c r="C26" s="473">
        <v>17</v>
      </c>
      <c r="D26" s="473">
        <v>17</v>
      </c>
      <c r="E26" s="473">
        <v>17</v>
      </c>
      <c r="G26" s="473">
        <v>16</v>
      </c>
      <c r="H26" s="473">
        <v>16</v>
      </c>
      <c r="K26" s="473" t="str">
        <f t="shared" si="6"/>
        <v/>
      </c>
      <c r="L26" s="473">
        <f t="shared" si="5"/>
        <v>0</v>
      </c>
      <c r="M26" s="473">
        <v>16</v>
      </c>
      <c r="P26" s="489" t="s">
        <v>2946</v>
      </c>
      <c r="Q26" s="489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838</v>
      </c>
      <c r="C27" s="473">
        <v>8</v>
      </c>
      <c r="D27" s="473">
        <v>8</v>
      </c>
      <c r="E27" s="473">
        <v>8</v>
      </c>
      <c r="G27" s="473">
        <v>8</v>
      </c>
      <c r="H27" s="473">
        <v>8</v>
      </c>
      <c r="I27" s="473">
        <v>8</v>
      </c>
      <c r="K27" s="473" t="str">
        <f t="shared" si="6"/>
        <v/>
      </c>
      <c r="L27" s="473">
        <f t="shared" si="5"/>
        <v>0</v>
      </c>
      <c r="P27" s="489" t="s">
        <v>2946</v>
      </c>
      <c r="Q27" s="489" t="s">
        <v>2946</v>
      </c>
      <c r="R27" s="166">
        <f t="shared" si="2"/>
        <v>0</v>
      </c>
      <c r="S27" s="166">
        <f t="shared" si="8"/>
        <v>0</v>
      </c>
    </row>
    <row r="28" spans="1:20">
      <c r="B28" s="166" t="s">
        <v>479</v>
      </c>
      <c r="C28" s="473">
        <v>7</v>
      </c>
      <c r="D28" s="473">
        <v>7</v>
      </c>
      <c r="E28" s="473">
        <v>7</v>
      </c>
      <c r="G28" s="473">
        <v>6</v>
      </c>
      <c r="H28" s="473">
        <v>6</v>
      </c>
      <c r="K28" s="473" t="str">
        <f t="shared" si="6"/>
        <v/>
      </c>
      <c r="L28" s="473">
        <f t="shared" si="5"/>
        <v>0</v>
      </c>
      <c r="M28" s="473">
        <v>6</v>
      </c>
      <c r="P28" s="489" t="s">
        <v>2946</v>
      </c>
      <c r="Q28" s="489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391</v>
      </c>
      <c r="C29" s="473">
        <v>10</v>
      </c>
      <c r="D29" s="473">
        <v>10</v>
      </c>
      <c r="E29" s="473">
        <v>10</v>
      </c>
      <c r="G29" s="473">
        <v>10</v>
      </c>
      <c r="H29" s="473">
        <v>10</v>
      </c>
      <c r="I29" s="473">
        <v>10</v>
      </c>
      <c r="K29" s="473" t="str">
        <f t="shared" si="6"/>
        <v/>
      </c>
      <c r="L29" s="473">
        <f t="shared" si="5"/>
        <v>0</v>
      </c>
      <c r="P29" s="489" t="s">
        <v>2946</v>
      </c>
      <c r="Q29" s="489" t="s">
        <v>2946</v>
      </c>
      <c r="R29" s="166">
        <f t="shared" si="2"/>
        <v>0</v>
      </c>
      <c r="S29" s="166">
        <f t="shared" si="8"/>
        <v>0</v>
      </c>
    </row>
    <row r="30" spans="1:20">
      <c r="B30" s="166" t="s">
        <v>638</v>
      </c>
      <c r="C30" s="473">
        <v>7</v>
      </c>
      <c r="D30" s="473">
        <v>7</v>
      </c>
      <c r="E30" s="473">
        <v>7</v>
      </c>
      <c r="G30" s="473">
        <v>7</v>
      </c>
      <c r="H30" s="473">
        <v>6</v>
      </c>
      <c r="K30" s="473" t="str">
        <f t="shared" si="6"/>
        <v/>
      </c>
      <c r="L30" s="473">
        <f t="shared" si="5"/>
        <v>0</v>
      </c>
      <c r="M30" s="473">
        <v>6</v>
      </c>
      <c r="P30" s="489" t="s">
        <v>2946</v>
      </c>
      <c r="Q30" s="489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656</v>
      </c>
      <c r="C31" s="473">
        <v>1</v>
      </c>
      <c r="D31" s="473">
        <v>1</v>
      </c>
      <c r="E31" s="473">
        <v>1</v>
      </c>
      <c r="G31" s="473">
        <v>1</v>
      </c>
      <c r="H31" s="473">
        <v>1</v>
      </c>
      <c r="I31" s="473">
        <v>1</v>
      </c>
      <c r="K31" s="473" t="str">
        <f t="shared" si="6"/>
        <v/>
      </c>
      <c r="L31" s="473">
        <f t="shared" si="5"/>
        <v>0</v>
      </c>
      <c r="P31" s="489" t="s">
        <v>2946</v>
      </c>
      <c r="Q31" s="489" t="s">
        <v>2946</v>
      </c>
      <c r="R31" s="166">
        <f t="shared" si="2"/>
        <v>0</v>
      </c>
      <c r="S31" s="166">
        <f t="shared" si="8"/>
        <v>0</v>
      </c>
    </row>
    <row r="32" spans="1:20">
      <c r="B32" s="166" t="s">
        <v>453</v>
      </c>
      <c r="C32" s="473">
        <v>17</v>
      </c>
      <c r="D32" s="473">
        <v>17</v>
      </c>
      <c r="E32" s="473">
        <v>17</v>
      </c>
      <c r="G32" s="473">
        <v>16</v>
      </c>
      <c r="H32" s="473">
        <v>16</v>
      </c>
      <c r="K32" s="473" t="str">
        <f t="shared" si="6"/>
        <v/>
      </c>
      <c r="L32" s="473">
        <f t="shared" si="5"/>
        <v>0</v>
      </c>
      <c r="M32" s="473">
        <v>16</v>
      </c>
      <c r="P32" s="489" t="s">
        <v>2946</v>
      </c>
      <c r="Q32" s="489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432</v>
      </c>
      <c r="C33" s="473">
        <v>3</v>
      </c>
      <c r="D33" s="473">
        <v>3</v>
      </c>
      <c r="E33" s="473">
        <v>3</v>
      </c>
      <c r="G33" s="473">
        <v>2</v>
      </c>
      <c r="H33" s="473">
        <v>2</v>
      </c>
      <c r="K33" s="473" t="str">
        <f t="shared" si="6"/>
        <v/>
      </c>
      <c r="L33" s="473">
        <f t="shared" si="5"/>
        <v>0</v>
      </c>
      <c r="M33" s="473">
        <v>2</v>
      </c>
      <c r="P33" s="489" t="s">
        <v>2946</v>
      </c>
      <c r="Q33" s="489">
        <v>1</v>
      </c>
      <c r="R33" s="166">
        <f t="shared" si="2"/>
        <v>3</v>
      </c>
      <c r="S33" s="166">
        <f t="shared" si="8"/>
        <v>1</v>
      </c>
    </row>
    <row r="34" spans="1:20">
      <c r="A34" s="472" t="s">
        <v>102</v>
      </c>
      <c r="B34" s="472"/>
      <c r="C34" s="475">
        <v>87</v>
      </c>
      <c r="D34" s="475">
        <v>87</v>
      </c>
      <c r="E34" s="475">
        <v>50</v>
      </c>
      <c r="F34" s="475"/>
      <c r="G34" s="475">
        <v>86</v>
      </c>
      <c r="H34" s="475">
        <v>82</v>
      </c>
      <c r="I34" s="475"/>
      <c r="J34" s="475"/>
      <c r="K34" s="475" t="str">
        <f t="shared" si="6"/>
        <v/>
      </c>
      <c r="L34" s="475"/>
      <c r="M34" s="475"/>
      <c r="N34" s="475"/>
      <c r="O34" s="486"/>
      <c r="P34" s="490" t="s">
        <v>2946</v>
      </c>
      <c r="Q34" s="490" t="s">
        <v>2946</v>
      </c>
      <c r="R34" s="472"/>
      <c r="S34" s="472"/>
    </row>
    <row r="35" spans="1:20">
      <c r="B35" s="166" t="s">
        <v>1020</v>
      </c>
      <c r="C35" s="473">
        <v>15</v>
      </c>
      <c r="D35" s="473">
        <v>15</v>
      </c>
      <c r="E35" s="485">
        <v>11</v>
      </c>
      <c r="G35" s="473">
        <v>15</v>
      </c>
      <c r="H35" s="473">
        <v>15</v>
      </c>
      <c r="J35" s="473">
        <v>11</v>
      </c>
      <c r="K35" s="473">
        <v>4</v>
      </c>
      <c r="L35" s="473">
        <f t="shared" si="5"/>
        <v>15</v>
      </c>
      <c r="P35" s="489" t="s">
        <v>2946</v>
      </c>
      <c r="Q35" s="489" t="s">
        <v>2946</v>
      </c>
      <c r="R35" s="166">
        <f t="shared" si="2"/>
        <v>0</v>
      </c>
      <c r="S35" s="166">
        <f>SUM(O35:Q35)</f>
        <v>0</v>
      </c>
    </row>
    <row r="36" spans="1:20">
      <c r="B36" s="166" t="s">
        <v>1481</v>
      </c>
      <c r="C36" s="473">
        <v>12</v>
      </c>
      <c r="D36" s="473">
        <v>12</v>
      </c>
      <c r="E36" s="485">
        <v>4</v>
      </c>
      <c r="G36" s="473">
        <v>11</v>
      </c>
      <c r="H36" s="473">
        <v>11</v>
      </c>
      <c r="J36" s="473">
        <v>4</v>
      </c>
      <c r="K36" s="473">
        <v>8</v>
      </c>
      <c r="L36" s="473">
        <f t="shared" si="5"/>
        <v>12</v>
      </c>
      <c r="P36" s="489" t="s">
        <v>2946</v>
      </c>
      <c r="Q36" s="489" t="s">
        <v>2946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2945</v>
      </c>
      <c r="C37" s="473">
        <v>15</v>
      </c>
      <c r="D37" s="473">
        <v>15</v>
      </c>
      <c r="E37" s="485">
        <v>9</v>
      </c>
      <c r="G37" s="473">
        <v>15</v>
      </c>
      <c r="H37" s="473">
        <v>12</v>
      </c>
      <c r="K37" s="473" t="str">
        <f>IF(J37="V",C37,"")</f>
        <v/>
      </c>
      <c r="L37" s="473">
        <f t="shared" si="5"/>
        <v>0</v>
      </c>
      <c r="P37" s="489">
        <v>12</v>
      </c>
      <c r="Q37" s="489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3009</v>
      </c>
      <c r="C38" s="473">
        <v>15</v>
      </c>
      <c r="D38" s="473">
        <v>15</v>
      </c>
      <c r="E38" s="485"/>
      <c r="G38" s="473">
        <v>15</v>
      </c>
      <c r="H38" s="473">
        <v>14</v>
      </c>
      <c r="K38" s="473" t="str">
        <f>IF(J38="V",C38,"")</f>
        <v/>
      </c>
      <c r="L38" s="473">
        <f t="shared" si="5"/>
        <v>0</v>
      </c>
      <c r="N38" s="473">
        <v>14</v>
      </c>
      <c r="P38" s="489" t="s">
        <v>2946</v>
      </c>
      <c r="Q38" s="489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2965</v>
      </c>
      <c r="C39" s="473">
        <v>26</v>
      </c>
      <c r="D39" s="473">
        <v>26</v>
      </c>
      <c r="E39" s="473">
        <v>26</v>
      </c>
      <c r="F39" s="473">
        <v>26</v>
      </c>
      <c r="G39" s="473">
        <v>26</v>
      </c>
      <c r="H39" s="473">
        <v>26</v>
      </c>
      <c r="K39" s="473" t="str">
        <f>IF(J39="V",C39,"")</f>
        <v/>
      </c>
      <c r="L39" s="473">
        <f t="shared" si="5"/>
        <v>0</v>
      </c>
      <c r="P39" s="489" t="s">
        <v>2946</v>
      </c>
      <c r="Q39" s="489" t="s">
        <v>2946</v>
      </c>
      <c r="R39" s="166">
        <f t="shared" si="2"/>
        <v>0</v>
      </c>
      <c r="S39" s="166">
        <f t="shared" si="9"/>
        <v>0</v>
      </c>
    </row>
    <row r="40" spans="1:20">
      <c r="B40" s="166" t="s">
        <v>3010</v>
      </c>
      <c r="C40" s="473">
        <v>4</v>
      </c>
      <c r="D40" s="473">
        <v>4</v>
      </c>
      <c r="G40" s="473">
        <v>4</v>
      </c>
      <c r="H40" s="473">
        <v>4</v>
      </c>
      <c r="J40" s="473">
        <v>0</v>
      </c>
      <c r="K40" s="473">
        <v>4</v>
      </c>
      <c r="L40" s="473">
        <f t="shared" si="5"/>
        <v>4</v>
      </c>
      <c r="P40" s="489" t="s">
        <v>2946</v>
      </c>
      <c r="Q40" s="489" t="s">
        <v>2946</v>
      </c>
      <c r="R40" s="166">
        <f t="shared" si="2"/>
        <v>0</v>
      </c>
      <c r="S40" s="166">
        <f t="shared" si="9"/>
        <v>0</v>
      </c>
    </row>
    <row r="41" spans="1:20">
      <c r="A41" s="472" t="s">
        <v>103</v>
      </c>
      <c r="B41" s="472"/>
      <c r="C41" s="475">
        <v>88</v>
      </c>
      <c r="D41" s="475">
        <v>88</v>
      </c>
      <c r="E41" s="475">
        <v>42</v>
      </c>
      <c r="F41" s="475"/>
      <c r="G41" s="475">
        <v>85</v>
      </c>
      <c r="H41" s="475">
        <v>86</v>
      </c>
      <c r="I41" s="475"/>
      <c r="J41" s="475"/>
      <c r="K41" s="475" t="str">
        <f>IF(J41="V",C41,"")</f>
        <v/>
      </c>
      <c r="L41" s="475"/>
      <c r="M41" s="475"/>
      <c r="N41" s="475"/>
      <c r="O41" s="486"/>
      <c r="P41" s="490" t="s">
        <v>2946</v>
      </c>
      <c r="Q41" s="490" t="s">
        <v>2946</v>
      </c>
      <c r="R41" s="472"/>
      <c r="S41" s="472"/>
    </row>
    <row r="42" spans="1:20">
      <c r="B42" s="166" t="s">
        <v>3011</v>
      </c>
      <c r="C42" s="473">
        <v>4</v>
      </c>
      <c r="D42" s="473">
        <v>4</v>
      </c>
      <c r="E42" s="485"/>
      <c r="G42" s="473">
        <v>3</v>
      </c>
      <c r="H42" s="473">
        <v>3</v>
      </c>
      <c r="K42" s="473" t="str">
        <f>IF(J42="V",C42,"")</f>
        <v/>
      </c>
      <c r="L42" s="473">
        <f t="shared" si="5"/>
        <v>0</v>
      </c>
      <c r="N42" s="473">
        <v>1</v>
      </c>
      <c r="P42" s="489">
        <v>2</v>
      </c>
      <c r="Q42" s="489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3012</v>
      </c>
      <c r="C43" s="473">
        <v>9</v>
      </c>
      <c r="D43" s="473">
        <v>9</v>
      </c>
      <c r="E43" s="473">
        <v>7</v>
      </c>
      <c r="G43" s="473">
        <v>9</v>
      </c>
      <c r="H43" s="473">
        <v>9</v>
      </c>
      <c r="J43" s="473">
        <v>7</v>
      </c>
      <c r="K43" s="473">
        <v>2</v>
      </c>
      <c r="L43" s="473">
        <f t="shared" si="5"/>
        <v>9</v>
      </c>
      <c r="P43" s="489" t="s">
        <v>2946</v>
      </c>
      <c r="Q43" s="489" t="s">
        <v>2946</v>
      </c>
      <c r="R43" s="166">
        <f t="shared" si="2"/>
        <v>0</v>
      </c>
      <c r="S43" s="166">
        <f t="shared" ref="S43:S49" si="10">SUM(O43:Q43)</f>
        <v>0</v>
      </c>
      <c r="T43" s="166" t="s">
        <v>3063</v>
      </c>
    </row>
    <row r="44" spans="1:20">
      <c r="B44" s="166" t="s">
        <v>3013</v>
      </c>
      <c r="C44" s="473">
        <v>6</v>
      </c>
      <c r="D44" s="473">
        <v>6</v>
      </c>
      <c r="G44" s="473">
        <v>6</v>
      </c>
      <c r="H44" s="473">
        <v>6</v>
      </c>
      <c r="J44" s="473">
        <v>0</v>
      </c>
      <c r="K44" s="473">
        <v>6</v>
      </c>
      <c r="L44" s="473">
        <f t="shared" si="5"/>
        <v>6</v>
      </c>
      <c r="P44" s="489" t="s">
        <v>2946</v>
      </c>
      <c r="Q44" s="489" t="s">
        <v>2946</v>
      </c>
      <c r="R44" s="166">
        <f t="shared" si="2"/>
        <v>0</v>
      </c>
      <c r="S44" s="166">
        <f t="shared" si="10"/>
        <v>0</v>
      </c>
      <c r="T44" s="166" t="s">
        <v>3063</v>
      </c>
    </row>
    <row r="45" spans="1:20">
      <c r="B45" s="166" t="s">
        <v>3014</v>
      </c>
      <c r="C45" s="473">
        <v>8</v>
      </c>
      <c r="D45" s="473">
        <v>8</v>
      </c>
      <c r="E45" s="485"/>
      <c r="G45" s="473">
        <v>7</v>
      </c>
      <c r="H45" s="473">
        <v>8</v>
      </c>
      <c r="K45" s="473" t="str">
        <f>IF(J45="V",C45,"")</f>
        <v/>
      </c>
      <c r="L45" s="473">
        <f t="shared" si="5"/>
        <v>0</v>
      </c>
      <c r="P45" s="489">
        <v>8</v>
      </c>
      <c r="Q45" s="489" t="s">
        <v>2946</v>
      </c>
      <c r="R45" s="166">
        <f t="shared" si="2"/>
        <v>8</v>
      </c>
      <c r="S45" s="166">
        <f t="shared" si="10"/>
        <v>8</v>
      </c>
    </row>
    <row r="46" spans="1:20">
      <c r="B46" s="166" t="s">
        <v>3015</v>
      </c>
      <c r="C46" s="473">
        <v>7</v>
      </c>
      <c r="D46" s="473">
        <v>7</v>
      </c>
      <c r="E46" s="485">
        <v>4</v>
      </c>
      <c r="G46" s="473">
        <v>6</v>
      </c>
      <c r="H46" s="473">
        <v>6</v>
      </c>
      <c r="L46" s="473">
        <f t="shared" si="5"/>
        <v>0</v>
      </c>
      <c r="M46" s="473">
        <v>4</v>
      </c>
      <c r="N46" s="473">
        <v>2</v>
      </c>
      <c r="P46" s="489" t="s">
        <v>2946</v>
      </c>
      <c r="Q46" s="489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3016</v>
      </c>
      <c r="C47" s="473">
        <v>20</v>
      </c>
      <c r="D47" s="473">
        <v>20</v>
      </c>
      <c r="E47" s="485">
        <v>12</v>
      </c>
      <c r="G47" s="473">
        <v>20</v>
      </c>
      <c r="H47" s="473">
        <v>20</v>
      </c>
      <c r="J47" s="473">
        <v>12</v>
      </c>
      <c r="K47" s="473">
        <v>8</v>
      </c>
      <c r="L47" s="473">
        <f t="shared" si="5"/>
        <v>20</v>
      </c>
      <c r="P47" s="489" t="s">
        <v>2946</v>
      </c>
      <c r="Q47" s="489" t="s">
        <v>2946</v>
      </c>
      <c r="R47" s="166">
        <f t="shared" si="2"/>
        <v>0</v>
      </c>
      <c r="S47" s="166">
        <f t="shared" si="10"/>
        <v>0</v>
      </c>
    </row>
    <row r="48" spans="1:20">
      <c r="B48" s="166" t="s">
        <v>3017</v>
      </c>
      <c r="C48" s="473">
        <v>29</v>
      </c>
      <c r="D48" s="473">
        <v>29</v>
      </c>
      <c r="E48" s="485">
        <v>15</v>
      </c>
      <c r="G48" s="473">
        <v>29</v>
      </c>
      <c r="H48" s="473">
        <v>29</v>
      </c>
      <c r="J48" s="473">
        <v>15</v>
      </c>
      <c r="K48" s="473">
        <v>14</v>
      </c>
      <c r="L48" s="473">
        <f t="shared" si="5"/>
        <v>29</v>
      </c>
      <c r="P48" s="489" t="s">
        <v>2946</v>
      </c>
      <c r="Q48" s="489" t="s">
        <v>2946</v>
      </c>
      <c r="R48" s="166">
        <f t="shared" si="2"/>
        <v>0</v>
      </c>
      <c r="S48" s="166">
        <f t="shared" si="10"/>
        <v>0</v>
      </c>
    </row>
    <row r="49" spans="1:19">
      <c r="B49" s="166" t="s">
        <v>3018</v>
      </c>
      <c r="C49" s="473">
        <v>5</v>
      </c>
      <c r="D49" s="473">
        <v>5</v>
      </c>
      <c r="E49" s="485">
        <v>4</v>
      </c>
      <c r="G49" s="473">
        <v>5</v>
      </c>
      <c r="H49" s="473">
        <v>5</v>
      </c>
      <c r="K49" s="473" t="str">
        <f>IF(J49="V",C49,"")</f>
        <v/>
      </c>
      <c r="L49" s="473">
        <f t="shared" si="5"/>
        <v>0</v>
      </c>
      <c r="M49" s="473">
        <v>4</v>
      </c>
      <c r="P49" s="489">
        <v>1</v>
      </c>
      <c r="Q49" s="489" t="s">
        <v>2946</v>
      </c>
      <c r="R49" s="166">
        <f t="shared" si="2"/>
        <v>5</v>
      </c>
      <c r="S49" s="166">
        <f t="shared" si="10"/>
        <v>1</v>
      </c>
    </row>
    <row r="50" spans="1:19">
      <c r="A50" s="472" t="s">
        <v>104</v>
      </c>
      <c r="B50" s="472"/>
      <c r="C50" s="475">
        <v>10</v>
      </c>
      <c r="D50" s="475">
        <v>10</v>
      </c>
      <c r="E50" s="475"/>
      <c r="F50" s="475"/>
      <c r="G50" s="475">
        <v>10</v>
      </c>
      <c r="H50" s="475">
        <v>9</v>
      </c>
      <c r="I50" s="475"/>
      <c r="J50" s="475"/>
      <c r="K50" s="475" t="str">
        <f>IF(J50="V",C50,"")</f>
        <v/>
      </c>
      <c r="L50" s="475"/>
      <c r="M50" s="475"/>
      <c r="N50" s="475"/>
      <c r="O50" s="486"/>
      <c r="P50" s="490" t="s">
        <v>2946</v>
      </c>
      <c r="Q50" s="490" t="s">
        <v>2946</v>
      </c>
      <c r="R50" s="472"/>
      <c r="S50" s="472"/>
    </row>
    <row r="51" spans="1:19">
      <c r="B51" s="166" t="s">
        <v>3019</v>
      </c>
      <c r="C51" s="473">
        <v>1</v>
      </c>
      <c r="D51" s="473">
        <v>1</v>
      </c>
      <c r="E51" s="485"/>
      <c r="G51" s="473">
        <v>1</v>
      </c>
      <c r="H51" s="473">
        <v>1</v>
      </c>
      <c r="J51" s="473">
        <v>0</v>
      </c>
      <c r="K51" s="473">
        <v>1</v>
      </c>
      <c r="L51" s="473">
        <f t="shared" si="5"/>
        <v>1</v>
      </c>
      <c r="P51" s="489" t="s">
        <v>2946</v>
      </c>
      <c r="Q51" s="489" t="s">
        <v>2946</v>
      </c>
      <c r="R51" s="166">
        <f t="shared" si="2"/>
        <v>0</v>
      </c>
      <c r="S51" s="166">
        <f>SUM(O51:Q51)</f>
        <v>0</v>
      </c>
    </row>
    <row r="52" spans="1:19">
      <c r="B52" s="166" t="s">
        <v>2964</v>
      </c>
      <c r="C52" s="473">
        <v>9</v>
      </c>
      <c r="D52" s="473">
        <v>9</v>
      </c>
      <c r="E52" s="485"/>
      <c r="G52" s="473">
        <v>9</v>
      </c>
      <c r="H52" s="473">
        <v>8</v>
      </c>
      <c r="K52" s="473" t="str">
        <f>IF(J52="V",C52,"")</f>
        <v/>
      </c>
      <c r="L52" s="473">
        <f t="shared" si="5"/>
        <v>0</v>
      </c>
      <c r="N52" s="473">
        <v>8</v>
      </c>
      <c r="P52" s="489" t="s">
        <v>2946</v>
      </c>
      <c r="Q52" s="489">
        <v>1</v>
      </c>
      <c r="R52" s="166">
        <f t="shared" si="2"/>
        <v>9</v>
      </c>
      <c r="S52" s="166">
        <f>SUM(O52:Q52)</f>
        <v>1</v>
      </c>
    </row>
    <row r="53" spans="1:19">
      <c r="A53" s="472" t="s">
        <v>105</v>
      </c>
      <c r="B53" s="472"/>
      <c r="C53" s="475">
        <v>134</v>
      </c>
      <c r="D53" s="475">
        <v>134</v>
      </c>
      <c r="E53" s="475">
        <v>4</v>
      </c>
      <c r="F53" s="475"/>
      <c r="G53" s="475">
        <v>133</v>
      </c>
      <c r="H53" s="475">
        <v>91</v>
      </c>
      <c r="I53" s="475"/>
      <c r="J53" s="475"/>
      <c r="K53" s="475" t="str">
        <f>IF(J53="V",C53,"")</f>
        <v/>
      </c>
      <c r="L53" s="475"/>
      <c r="M53" s="475"/>
      <c r="N53" s="475"/>
      <c r="O53" s="486"/>
      <c r="P53" s="490" t="s">
        <v>2946</v>
      </c>
      <c r="Q53" s="490" t="s">
        <v>2946</v>
      </c>
      <c r="R53" s="472"/>
      <c r="S53" s="472"/>
    </row>
    <row r="54" spans="1:19">
      <c r="B54" s="166" t="s">
        <v>932</v>
      </c>
      <c r="C54" s="473">
        <v>7</v>
      </c>
      <c r="D54" s="473">
        <v>7</v>
      </c>
      <c r="E54" s="485">
        <v>2</v>
      </c>
      <c r="F54" s="485"/>
      <c r="G54" s="473">
        <v>7</v>
      </c>
      <c r="H54" s="473">
        <v>2</v>
      </c>
      <c r="K54" s="473" t="str">
        <f>IF(J54="V",C54,"")</f>
        <v/>
      </c>
      <c r="L54" s="473">
        <f t="shared" si="5"/>
        <v>0</v>
      </c>
      <c r="M54" s="473">
        <v>2</v>
      </c>
      <c r="P54" s="489">
        <v>5</v>
      </c>
      <c r="Q54" s="489" t="s">
        <v>2946</v>
      </c>
      <c r="R54" s="166">
        <f t="shared" si="2"/>
        <v>7</v>
      </c>
      <c r="S54" s="166">
        <f>SUM(O54:Q54)</f>
        <v>5</v>
      </c>
    </row>
    <row r="55" spans="1:19">
      <c r="B55" s="166" t="s">
        <v>953</v>
      </c>
      <c r="C55" s="473">
        <v>9</v>
      </c>
      <c r="D55" s="473">
        <v>9</v>
      </c>
      <c r="E55" s="485">
        <v>2</v>
      </c>
      <c r="F55" s="485"/>
      <c r="G55" s="473">
        <v>8</v>
      </c>
      <c r="H55" s="473">
        <v>8</v>
      </c>
      <c r="K55" s="473" t="str">
        <f>IF(J55="V",C55,"")</f>
        <v/>
      </c>
      <c r="L55" s="473">
        <f t="shared" si="5"/>
        <v>0</v>
      </c>
      <c r="M55" s="473">
        <v>2</v>
      </c>
      <c r="N55" s="473">
        <v>6</v>
      </c>
      <c r="P55" s="489" t="s">
        <v>2946</v>
      </c>
      <c r="Q55" s="489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3020</v>
      </c>
      <c r="C56" s="473">
        <v>112</v>
      </c>
      <c r="D56" s="473">
        <v>112</v>
      </c>
      <c r="E56" s="485"/>
      <c r="F56" s="485"/>
      <c r="G56" s="473">
        <v>112</v>
      </c>
      <c r="H56" s="473">
        <v>75</v>
      </c>
      <c r="K56" s="473" t="str">
        <f>IF(J56="V",C56,"")</f>
        <v/>
      </c>
      <c r="L56" s="473">
        <f t="shared" si="5"/>
        <v>0</v>
      </c>
      <c r="N56" s="473">
        <v>75</v>
      </c>
      <c r="P56" s="489" t="s">
        <v>2946</v>
      </c>
      <c r="Q56" s="489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3021</v>
      </c>
      <c r="C57" s="473">
        <v>2</v>
      </c>
      <c r="D57" s="473">
        <v>2</v>
      </c>
      <c r="E57" s="485"/>
      <c r="F57" s="485"/>
      <c r="G57" s="473">
        <v>2</v>
      </c>
      <c r="H57" s="473">
        <v>2</v>
      </c>
      <c r="J57" s="473">
        <v>0</v>
      </c>
      <c r="K57" s="473">
        <v>2</v>
      </c>
      <c r="L57" s="473">
        <f t="shared" si="5"/>
        <v>2</v>
      </c>
      <c r="P57" s="489" t="s">
        <v>2946</v>
      </c>
      <c r="Q57" s="489" t="s">
        <v>2946</v>
      </c>
      <c r="R57" s="166">
        <f t="shared" si="2"/>
        <v>0</v>
      </c>
      <c r="S57" s="166">
        <f t="shared" si="11"/>
        <v>0</v>
      </c>
    </row>
    <row r="58" spans="1:19">
      <c r="B58" s="166" t="s">
        <v>3022</v>
      </c>
      <c r="C58" s="473">
        <v>3</v>
      </c>
      <c r="D58" s="473">
        <v>3</v>
      </c>
      <c r="E58" s="485"/>
      <c r="F58" s="485"/>
      <c r="G58" s="473">
        <v>3</v>
      </c>
      <c r="H58" s="473">
        <v>3</v>
      </c>
      <c r="J58" s="473">
        <v>0</v>
      </c>
      <c r="K58" s="473">
        <v>3</v>
      </c>
      <c r="L58" s="473">
        <f t="shared" si="5"/>
        <v>3</v>
      </c>
      <c r="P58" s="489" t="s">
        <v>2946</v>
      </c>
      <c r="Q58" s="489" t="s">
        <v>2946</v>
      </c>
      <c r="R58" s="166">
        <f t="shared" si="2"/>
        <v>0</v>
      </c>
      <c r="S58" s="166">
        <f t="shared" si="11"/>
        <v>0</v>
      </c>
    </row>
    <row r="59" spans="1:19">
      <c r="B59" s="166" t="s">
        <v>949</v>
      </c>
      <c r="C59" s="473">
        <v>1</v>
      </c>
      <c r="D59" s="473">
        <v>1</v>
      </c>
      <c r="E59" s="485"/>
      <c r="F59" s="485"/>
      <c r="G59" s="473">
        <v>1</v>
      </c>
      <c r="H59" s="473">
        <v>1</v>
      </c>
      <c r="J59" s="473">
        <v>0</v>
      </c>
      <c r="K59" s="473">
        <v>1</v>
      </c>
      <c r="L59" s="473">
        <f t="shared" si="5"/>
        <v>1</v>
      </c>
      <c r="P59" s="489" t="s">
        <v>2946</v>
      </c>
      <c r="Q59" s="489" t="s">
        <v>2946</v>
      </c>
      <c r="R59" s="166">
        <f t="shared" si="2"/>
        <v>0</v>
      </c>
      <c r="S59" s="166">
        <f t="shared" si="11"/>
        <v>0</v>
      </c>
    </row>
    <row r="60" spans="1:19">
      <c r="A60" s="472" t="s">
        <v>106</v>
      </c>
      <c r="B60" s="472"/>
      <c r="C60" s="475">
        <v>1</v>
      </c>
      <c r="D60" s="475">
        <v>1</v>
      </c>
      <c r="E60" s="475"/>
      <c r="F60" s="475"/>
      <c r="G60" s="475">
        <v>1</v>
      </c>
      <c r="H60" s="475">
        <v>1</v>
      </c>
      <c r="I60" s="475"/>
      <c r="J60" s="475"/>
      <c r="K60" s="475" t="str">
        <f>IF(J60="V",C60,"")</f>
        <v/>
      </c>
      <c r="L60" s="475"/>
      <c r="M60" s="475"/>
      <c r="N60" s="475"/>
      <c r="O60" s="486"/>
      <c r="P60" s="490" t="s">
        <v>2946</v>
      </c>
      <c r="Q60" s="490" t="s">
        <v>2946</v>
      </c>
      <c r="R60" s="472"/>
      <c r="S60" s="472"/>
    </row>
    <row r="61" spans="1:19">
      <c r="B61" s="166" t="s">
        <v>3023</v>
      </c>
      <c r="C61" s="473">
        <v>1</v>
      </c>
      <c r="D61" s="473">
        <v>1</v>
      </c>
      <c r="E61" s="485"/>
      <c r="G61" s="473">
        <v>1</v>
      </c>
      <c r="H61" s="473">
        <v>1</v>
      </c>
      <c r="J61" s="473">
        <v>0</v>
      </c>
      <c r="K61" s="473">
        <v>1</v>
      </c>
      <c r="L61" s="473">
        <f t="shared" si="5"/>
        <v>1</v>
      </c>
      <c r="P61" s="489" t="s">
        <v>2946</v>
      </c>
      <c r="Q61" s="489" t="s">
        <v>2946</v>
      </c>
      <c r="R61" s="166">
        <f t="shared" si="2"/>
        <v>0</v>
      </c>
      <c r="S61" s="166">
        <f>SUM(O61:Q61)</f>
        <v>0</v>
      </c>
    </row>
    <row r="62" spans="1:19">
      <c r="A62" s="166" t="s">
        <v>107</v>
      </c>
      <c r="K62" s="473" t="str">
        <f>IF(J62="V",C62,"")</f>
        <v/>
      </c>
      <c r="L62" s="473">
        <f t="shared" si="5"/>
        <v>0</v>
      </c>
      <c r="P62" s="489" t="s">
        <v>2946</v>
      </c>
      <c r="Q62" s="489" t="s">
        <v>2946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107</v>
      </c>
      <c r="K63" s="473" t="str">
        <f>IF(J63="V",C63,"")</f>
        <v/>
      </c>
      <c r="L63" s="473">
        <f t="shared" si="5"/>
        <v>0</v>
      </c>
      <c r="P63" s="489" t="s">
        <v>2946</v>
      </c>
      <c r="Q63" s="489" t="s">
        <v>2946</v>
      </c>
      <c r="R63" s="166">
        <f t="shared" si="2"/>
        <v>0</v>
      </c>
      <c r="S63" s="166">
        <f t="shared" si="12"/>
        <v>0</v>
      </c>
    </row>
    <row r="64" spans="1:19">
      <c r="A64" s="472" t="s">
        <v>3024</v>
      </c>
      <c r="B64" s="472"/>
      <c r="C64" s="475">
        <v>9</v>
      </c>
      <c r="D64" s="475">
        <v>7</v>
      </c>
      <c r="E64" s="475"/>
      <c r="F64" s="475"/>
      <c r="G64" s="475">
        <v>9</v>
      </c>
      <c r="H64" s="475"/>
      <c r="I64" s="475"/>
      <c r="J64" s="475"/>
      <c r="K64" s="475" t="str">
        <f>IF(J64="V",C64,"")</f>
        <v/>
      </c>
      <c r="L64" s="475"/>
      <c r="M64" s="475"/>
      <c r="N64" s="475"/>
      <c r="O64" s="486"/>
      <c r="P64" s="490" t="s">
        <v>2946</v>
      </c>
      <c r="Q64" s="490" t="s">
        <v>2946</v>
      </c>
      <c r="R64" s="472"/>
      <c r="S64" s="472"/>
    </row>
    <row r="65" spans="1:21">
      <c r="B65" s="166" t="s">
        <v>3024</v>
      </c>
      <c r="C65" s="473">
        <v>9</v>
      </c>
      <c r="D65" s="473">
        <v>7</v>
      </c>
      <c r="E65" s="485"/>
      <c r="G65" s="473">
        <v>9</v>
      </c>
      <c r="K65" s="473" t="str">
        <f>IF(J65="V",C65,"")</f>
        <v/>
      </c>
      <c r="L65" s="473">
        <f t="shared" si="5"/>
        <v>0</v>
      </c>
      <c r="P65" s="489" t="s">
        <v>2946</v>
      </c>
      <c r="Q65" s="489">
        <v>9</v>
      </c>
      <c r="R65" s="166">
        <f t="shared" si="2"/>
        <v>9</v>
      </c>
      <c r="S65" s="166">
        <f>SUM(O65:Q65)</f>
        <v>9</v>
      </c>
    </row>
    <row r="66" spans="1:21">
      <c r="A66" s="472"/>
      <c r="B66" s="472" t="s">
        <v>3060</v>
      </c>
      <c r="C66" s="475">
        <f>C4+C9+C18+C24+C34+C41+C50+C53+C60+C64</f>
        <v>536</v>
      </c>
      <c r="D66" s="475"/>
      <c r="E66" s="475"/>
      <c r="F66" s="503">
        <f>SUM(F5:F65)</f>
        <v>78</v>
      </c>
      <c r="G66" s="475"/>
      <c r="H66" s="475"/>
      <c r="I66" s="504">
        <f>SUM(I5:I65)</f>
        <v>48</v>
      </c>
      <c r="J66" s="486">
        <f>SUM(J5:J65)</f>
        <v>86</v>
      </c>
      <c r="K66" s="486">
        <f>SUM(K5:K65)</f>
        <v>67</v>
      </c>
      <c r="L66" s="505">
        <f>SUM(L5:L65)</f>
        <v>153</v>
      </c>
      <c r="M66" s="486">
        <f>SUM(M5:M65)</f>
        <v>60</v>
      </c>
      <c r="N66" s="486">
        <f t="shared" ref="N66:Q66" si="13">SUM(N5:N65)</f>
        <v>107</v>
      </c>
      <c r="O66" s="486">
        <f t="shared" si="13"/>
        <v>0</v>
      </c>
      <c r="P66" s="487">
        <f t="shared" si="13"/>
        <v>31</v>
      </c>
      <c r="Q66" s="487">
        <f t="shared" si="13"/>
        <v>59</v>
      </c>
      <c r="R66" s="506">
        <f>SUM(R5:R65)</f>
        <v>257</v>
      </c>
      <c r="S66" s="472">
        <f>SUM(S6:S65)</f>
        <v>90</v>
      </c>
      <c r="T66" s="495" t="s">
        <v>3070</v>
      </c>
      <c r="U66" s="514">
        <f>F66+I66+L66+R66</f>
        <v>536</v>
      </c>
    </row>
    <row r="67" spans="1:21">
      <c r="B67" s="166" t="s">
        <v>3064</v>
      </c>
      <c r="F67" s="492">
        <f t="shared" ref="F67:L67" si="14">F66/$C$66</f>
        <v>0.1455223880597015</v>
      </c>
      <c r="G67" s="492">
        <f t="shared" si="14"/>
        <v>0</v>
      </c>
      <c r="H67" s="492">
        <f t="shared" si="14"/>
        <v>0</v>
      </c>
      <c r="I67" s="492">
        <f t="shared" si="14"/>
        <v>8.9552238805970144E-2</v>
      </c>
      <c r="J67" s="492"/>
      <c r="K67" s="492"/>
      <c r="L67" s="492">
        <f t="shared" si="14"/>
        <v>0.28544776119402987</v>
      </c>
      <c r="M67" s="492"/>
      <c r="N67" s="492"/>
      <c r="O67" s="492"/>
      <c r="P67" s="492"/>
      <c r="Q67" s="513"/>
      <c r="R67" s="488">
        <f>R66/C66</f>
        <v>0.47947761194029853</v>
      </c>
      <c r="S67" s="491">
        <f>S66/$C$66</f>
        <v>0.16791044776119404</v>
      </c>
      <c r="T67" s="512" t="s">
        <v>3080</v>
      </c>
    </row>
    <row r="68" spans="1:21">
      <c r="R68" s="509"/>
    </row>
    <row r="69" spans="1:21">
      <c r="F69" s="479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39"/>
  <sheetViews>
    <sheetView tabSelected="1" zoomScale="115" zoomScaleNormal="115" workbookViewId="0">
      <pane xSplit="6" ySplit="1" topLeftCell="G386" activePane="bottomRight" state="frozen"/>
      <selection pane="topRight" activeCell="H1" sqref="H1"/>
      <selection pane="bottomLeft" activeCell="A2" sqref="A2"/>
      <selection pane="bottomRight" activeCell="G400" sqref="A399:G400"/>
    </sheetView>
  </sheetViews>
  <sheetFormatPr defaultColWidth="8.75" defaultRowHeight="15"/>
  <cols>
    <col min="1" max="1" width="14" style="300" customWidth="1"/>
    <col min="2" max="2" width="2.375" style="293" customWidth="1"/>
    <col min="3" max="3" width="15.875" style="292" customWidth="1"/>
    <col min="4" max="4" width="22.75" style="222" customWidth="1"/>
    <col min="5" max="5" width="9.25" style="293" customWidth="1"/>
    <col min="6" max="6" width="27.25" style="306" customWidth="1"/>
    <col min="7" max="7" width="19.875" style="306" customWidth="1"/>
    <col min="8" max="8" width="9" style="293" customWidth="1"/>
    <col min="9" max="9" width="11.375" style="306" customWidth="1"/>
    <col min="10" max="10" width="10" style="307" customWidth="1"/>
    <col min="11" max="11" width="11.875" style="292" hidden="1" customWidth="1"/>
    <col min="12" max="12" width="11.875" style="308" customWidth="1"/>
    <col min="13" max="13" width="12.375" style="292" customWidth="1"/>
    <col min="14" max="14" width="14.125" style="293" hidden="1" customWidth="1"/>
    <col min="15" max="15" width="11.375" style="293" hidden="1" customWidth="1"/>
    <col min="16" max="16" width="15.625" style="271" hidden="1" customWidth="1"/>
    <col min="17" max="17" width="9.375" style="292" hidden="1" customWidth="1"/>
    <col min="18" max="18" width="5.375" style="292" hidden="1" customWidth="1"/>
    <col min="19" max="19" width="9.375" style="292" hidden="1" customWidth="1"/>
    <col min="20" max="20" width="5.375" style="308" hidden="1" customWidth="1"/>
    <col min="21" max="21" width="5.375" style="292" hidden="1" customWidth="1"/>
    <col min="22" max="22" width="5.375" style="293" hidden="1" customWidth="1"/>
    <col min="23" max="23" width="9.125" style="293" hidden="1" customWidth="1"/>
    <col min="24" max="24" width="16.125" style="293" hidden="1" customWidth="1"/>
    <col min="25" max="25" width="12.875" style="292" customWidth="1"/>
    <col min="26" max="26" width="15.375" style="292" hidden="1" customWidth="1"/>
    <col min="27" max="27" width="16.25" style="293" hidden="1" customWidth="1"/>
    <col min="28" max="28" width="12.375" style="293" customWidth="1"/>
    <col min="29" max="29" width="13.125" style="293" customWidth="1"/>
    <col min="30" max="30" width="15.875" style="293" bestFit="1" customWidth="1"/>
    <col min="31" max="31" width="18.125" style="356" customWidth="1"/>
    <col min="32" max="32" width="11.75" style="223" customWidth="1"/>
    <col min="33" max="33" width="9.375" style="293" customWidth="1"/>
    <col min="34" max="35" width="11.375" style="306" customWidth="1"/>
    <col min="36" max="36" width="8.75" style="306" customWidth="1"/>
    <col min="37" max="37" width="14.375" style="225" customWidth="1"/>
    <col min="38" max="38" width="14.25" style="292" customWidth="1"/>
    <col min="39" max="39" width="33.375" style="293" bestFit="1" customWidth="1"/>
    <col min="40" max="40" width="10.5" style="293" bestFit="1" customWidth="1"/>
    <col min="41" max="41" width="16.75" style="357" bestFit="1" customWidth="1"/>
    <col min="42" max="16384" width="8.75" style="293"/>
  </cols>
  <sheetData>
    <row r="1" spans="1:42" ht="29.25" customHeight="1" thickBot="1">
      <c r="A1" s="515" t="s">
        <v>3072</v>
      </c>
      <c r="B1" s="219" t="s">
        <v>3081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81" t="s">
        <v>117</v>
      </c>
      <c r="M1" s="481" t="s">
        <v>2879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82" t="s">
        <v>2915</v>
      </c>
      <c r="Z1" s="309" t="s">
        <v>128</v>
      </c>
      <c r="AA1" s="301" t="s">
        <v>129</v>
      </c>
      <c r="AB1" s="482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2994</v>
      </c>
      <c r="AP1" s="285" t="s">
        <v>3084</v>
      </c>
    </row>
    <row r="2" spans="1:42">
      <c r="B2" s="293">
        <v>1</v>
      </c>
      <c r="C2" s="293" t="s">
        <v>98</v>
      </c>
      <c r="D2" s="293" t="s">
        <v>2949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  <c r="AP2" s="293">
        <f t="shared" ref="AP2:AP65" si="0">COUNT(AC2)</f>
        <v>1</v>
      </c>
    </row>
    <row r="3" spans="1:42">
      <c r="B3" s="293">
        <v>1</v>
      </c>
      <c r="C3" s="293" t="s">
        <v>98</v>
      </c>
      <c r="D3" s="293" t="s">
        <v>2949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  <c r="AP3" s="293">
        <f t="shared" si="0"/>
        <v>1</v>
      </c>
    </row>
    <row r="4" spans="1:42">
      <c r="B4" s="293">
        <v>1</v>
      </c>
      <c r="C4" s="293" t="s">
        <v>98</v>
      </c>
      <c r="D4" s="293" t="s">
        <v>2949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  <c r="AP4" s="293">
        <f t="shared" si="0"/>
        <v>1</v>
      </c>
    </row>
    <row r="5" spans="1:42">
      <c r="B5" s="293">
        <v>1</v>
      </c>
      <c r="C5" s="293" t="s">
        <v>98</v>
      </c>
      <c r="D5" s="293" t="s">
        <v>2949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  <c r="AP5" s="293">
        <f t="shared" si="0"/>
        <v>1</v>
      </c>
    </row>
    <row r="6" spans="1:42">
      <c r="B6" s="293">
        <v>1</v>
      </c>
      <c r="C6" s="293" t="s">
        <v>98</v>
      </c>
      <c r="D6" s="293" t="s">
        <v>2949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  <c r="AP6" s="293">
        <f t="shared" si="0"/>
        <v>1</v>
      </c>
    </row>
    <row r="7" spans="1:42">
      <c r="B7" s="293">
        <v>1</v>
      </c>
      <c r="C7" s="293" t="s">
        <v>98</v>
      </c>
      <c r="D7" s="293" t="s">
        <v>2949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  <c r="AP7" s="293">
        <f t="shared" si="0"/>
        <v>1</v>
      </c>
    </row>
    <row r="8" spans="1:42">
      <c r="B8" s="293">
        <v>1</v>
      </c>
      <c r="C8" s="293" t="s">
        <v>98</v>
      </c>
      <c r="D8" s="293" t="s">
        <v>2949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  <c r="AP8" s="293">
        <f t="shared" si="0"/>
        <v>1</v>
      </c>
    </row>
    <row r="9" spans="1:42">
      <c r="B9" s="293">
        <v>1</v>
      </c>
      <c r="C9" s="293" t="s">
        <v>98</v>
      </c>
      <c r="D9" s="293" t="s">
        <v>2949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  <c r="AP9" s="293">
        <f t="shared" si="0"/>
        <v>1</v>
      </c>
    </row>
    <row r="10" spans="1:42">
      <c r="B10" s="293">
        <v>1</v>
      </c>
      <c r="C10" s="293" t="s">
        <v>98</v>
      </c>
      <c r="D10" s="293" t="s">
        <v>2949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  <c r="AP10" s="293">
        <f t="shared" si="0"/>
        <v>1</v>
      </c>
    </row>
    <row r="11" spans="1:42">
      <c r="B11" s="293">
        <v>1</v>
      </c>
      <c r="C11" s="293" t="s">
        <v>98</v>
      </c>
      <c r="D11" s="293" t="s">
        <v>2993</v>
      </c>
      <c r="E11" s="292" t="s">
        <v>2990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  <c r="AP11" s="293">
        <f t="shared" si="0"/>
        <v>1</v>
      </c>
    </row>
    <row r="12" spans="1:42">
      <c r="B12" s="293">
        <v>1</v>
      </c>
      <c r="C12" s="293" t="s">
        <v>98</v>
      </c>
      <c r="D12" s="293" t="s">
        <v>2950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  <c r="AP12" s="293">
        <f t="shared" si="0"/>
        <v>1</v>
      </c>
    </row>
    <row r="13" spans="1:42">
      <c r="B13" s="293">
        <v>1</v>
      </c>
      <c r="C13" s="293" t="s">
        <v>98</v>
      </c>
      <c r="D13" s="293" t="s">
        <v>2950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  <c r="AP13" s="293">
        <f t="shared" si="0"/>
        <v>1</v>
      </c>
    </row>
    <row r="14" spans="1:42">
      <c r="B14" s="293">
        <v>1</v>
      </c>
      <c r="C14" s="293" t="s">
        <v>98</v>
      </c>
      <c r="D14" s="293" t="s">
        <v>2949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  <c r="AP14" s="293">
        <f t="shared" si="0"/>
        <v>1</v>
      </c>
    </row>
    <row r="15" spans="1:42">
      <c r="B15" s="293">
        <v>1</v>
      </c>
      <c r="C15" s="293" t="s">
        <v>98</v>
      </c>
      <c r="D15" s="293" t="s">
        <v>2951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  <c r="AP15" s="293">
        <f t="shared" si="0"/>
        <v>1</v>
      </c>
    </row>
    <row r="16" spans="1:42">
      <c r="B16" s="293">
        <v>1</v>
      </c>
      <c r="C16" s="293" t="s">
        <v>98</v>
      </c>
      <c r="D16" s="293" t="s">
        <v>2951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  <c r="AP16" s="293">
        <f t="shared" si="0"/>
        <v>1</v>
      </c>
    </row>
    <row r="17" spans="2:42" ht="14.25" customHeight="1">
      <c r="B17" s="293">
        <v>1</v>
      </c>
      <c r="C17" s="293" t="s">
        <v>98</v>
      </c>
      <c r="D17" s="293" t="s">
        <v>2949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  <c r="AP17" s="293">
        <f t="shared" si="0"/>
        <v>1</v>
      </c>
    </row>
    <row r="18" spans="2:42" ht="14.25" customHeight="1">
      <c r="C18" s="293" t="s">
        <v>99</v>
      </c>
      <c r="D18" s="293" t="s">
        <v>2947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204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  <c r="AP18" s="293">
        <f t="shared" si="0"/>
        <v>0</v>
      </c>
    </row>
    <row r="19" spans="2:42" ht="14.25" customHeight="1">
      <c r="C19" s="293" t="s">
        <v>99</v>
      </c>
      <c r="D19" s="293" t="s">
        <v>2947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204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  <c r="AP19" s="293">
        <f t="shared" si="0"/>
        <v>0</v>
      </c>
    </row>
    <row r="20" spans="2:42" ht="14.25" customHeight="1">
      <c r="C20" s="293" t="s">
        <v>99</v>
      </c>
      <c r="D20" s="293" t="s">
        <v>2948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  <c r="AP20" s="293">
        <f t="shared" si="0"/>
        <v>0</v>
      </c>
    </row>
    <row r="21" spans="2:42" ht="14.25" customHeight="1">
      <c r="C21" s="293" t="s">
        <v>99</v>
      </c>
      <c r="D21" s="227" t="s">
        <v>2948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  <c r="AP21" s="293">
        <f t="shared" si="0"/>
        <v>0</v>
      </c>
    </row>
    <row r="22" spans="2:42" ht="14.25" customHeight="1">
      <c r="C22" s="293" t="s">
        <v>99</v>
      </c>
      <c r="D22" s="227" t="s">
        <v>2948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  <c r="AP22" s="293">
        <f t="shared" si="0"/>
        <v>0</v>
      </c>
    </row>
    <row r="23" spans="2:42" ht="14.25" customHeight="1">
      <c r="C23" s="293" t="s">
        <v>99</v>
      </c>
      <c r="D23" s="227" t="s">
        <v>2948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3045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  <c r="AP23" s="293">
        <f t="shared" si="0"/>
        <v>0</v>
      </c>
    </row>
    <row r="24" spans="2:42" ht="14.25" customHeight="1">
      <c r="C24" s="293" t="s">
        <v>99</v>
      </c>
      <c r="D24" s="227" t="s">
        <v>2948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  <c r="AP24" s="293">
        <f t="shared" si="0"/>
        <v>0</v>
      </c>
    </row>
    <row r="25" spans="2:42" ht="14.25" customHeight="1">
      <c r="C25" s="293" t="s">
        <v>99</v>
      </c>
      <c r="D25" s="227" t="s">
        <v>2948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  <c r="AP25" s="293">
        <f t="shared" si="0"/>
        <v>0</v>
      </c>
    </row>
    <row r="26" spans="2:42" ht="14.25" customHeight="1">
      <c r="C26" s="293" t="s">
        <v>99</v>
      </c>
      <c r="D26" s="227" t="s">
        <v>2948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  <c r="AP26" s="293">
        <f t="shared" si="0"/>
        <v>0</v>
      </c>
    </row>
    <row r="27" spans="2:42" ht="14.25" customHeight="1">
      <c r="C27" s="293" t="s">
        <v>99</v>
      </c>
      <c r="D27" s="227" t="s">
        <v>2948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  <c r="AP27" s="293">
        <f t="shared" si="0"/>
        <v>0</v>
      </c>
    </row>
    <row r="28" spans="2:42" ht="14.25" customHeight="1">
      <c r="C28" s="293" t="s">
        <v>99</v>
      </c>
      <c r="D28" s="293" t="s">
        <v>2982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236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  <c r="AP28" s="293">
        <f t="shared" si="0"/>
        <v>0</v>
      </c>
    </row>
    <row r="29" spans="2:42" ht="14.25" customHeight="1">
      <c r="C29" s="293" t="s">
        <v>99</v>
      </c>
      <c r="D29" s="293" t="s">
        <v>2982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236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  <c r="AP29" s="293">
        <f t="shared" si="0"/>
        <v>0</v>
      </c>
    </row>
    <row r="30" spans="2:42" ht="14.25" customHeight="1">
      <c r="C30" s="293" t="s">
        <v>99</v>
      </c>
      <c r="D30" s="293" t="s">
        <v>2982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236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  <c r="AP30" s="293">
        <f t="shared" si="0"/>
        <v>0</v>
      </c>
    </row>
    <row r="31" spans="2:42" ht="14.25" customHeight="1">
      <c r="C31" s="293" t="s">
        <v>103</v>
      </c>
      <c r="D31" s="293" t="s">
        <v>2983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P31" s="293">
        <f t="shared" si="0"/>
        <v>0</v>
      </c>
    </row>
    <row r="32" spans="2:42" ht="14.25" customHeight="1">
      <c r="C32" s="293" t="s">
        <v>103</v>
      </c>
      <c r="D32" s="293" t="s">
        <v>2983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P32" s="293">
        <f t="shared" si="0"/>
        <v>0</v>
      </c>
    </row>
    <row r="33" spans="3:42" ht="14.25" customHeight="1">
      <c r="C33" s="293" t="s">
        <v>99</v>
      </c>
      <c r="D33" s="227" t="s">
        <v>2948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  <c r="AP33" s="293">
        <f t="shared" si="0"/>
        <v>0</v>
      </c>
    </row>
    <row r="34" spans="3:42" ht="14.25" customHeight="1">
      <c r="C34" s="293" t="s">
        <v>99</v>
      </c>
      <c r="D34" s="227" t="s">
        <v>2948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  <c r="AP34" s="293">
        <f t="shared" si="0"/>
        <v>0</v>
      </c>
    </row>
    <row r="35" spans="3:42" ht="14.25" customHeight="1">
      <c r="C35" s="293" t="s">
        <v>99</v>
      </c>
      <c r="D35" s="227" t="s">
        <v>2948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  <c r="AP35" s="293">
        <f t="shared" si="0"/>
        <v>0</v>
      </c>
    </row>
    <row r="36" spans="3:42" ht="14.25" customHeight="1">
      <c r="C36" s="293" t="s">
        <v>99</v>
      </c>
      <c r="D36" s="227" t="s">
        <v>2948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  <c r="AP36" s="293">
        <f t="shared" si="0"/>
        <v>0</v>
      </c>
    </row>
    <row r="37" spans="3:42" ht="14.25" customHeight="1">
      <c r="C37" s="293" t="s">
        <v>99</v>
      </c>
      <c r="D37" s="227" t="s">
        <v>2948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  <c r="AP37" s="293">
        <f t="shared" si="0"/>
        <v>0</v>
      </c>
    </row>
    <row r="38" spans="3:42" ht="14.25" customHeight="1">
      <c r="C38" s="293" t="s">
        <v>99</v>
      </c>
      <c r="D38" s="227" t="s">
        <v>2948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  <c r="AP38" s="293">
        <f t="shared" si="0"/>
        <v>0</v>
      </c>
    </row>
    <row r="39" spans="3:42" ht="14.25" customHeight="1">
      <c r="C39" s="293" t="s">
        <v>99</v>
      </c>
      <c r="D39" s="227" t="s">
        <v>2948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  <c r="AP39" s="293">
        <f t="shared" si="0"/>
        <v>0</v>
      </c>
    </row>
    <row r="40" spans="3:42" ht="14.25" customHeight="1">
      <c r="C40" s="293" t="s">
        <v>99</v>
      </c>
      <c r="D40" s="227" t="s">
        <v>2948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  <c r="AP40" s="293">
        <f t="shared" si="0"/>
        <v>0</v>
      </c>
    </row>
    <row r="41" spans="3:42" ht="14.25" customHeight="1">
      <c r="C41" s="293" t="s">
        <v>99</v>
      </c>
      <c r="D41" s="293" t="s">
        <v>2982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236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  <c r="AP41" s="293">
        <f t="shared" si="0"/>
        <v>0</v>
      </c>
    </row>
    <row r="42" spans="3:42" ht="14.25" customHeight="1">
      <c r="C42" s="293" t="s">
        <v>99</v>
      </c>
      <c r="D42" s="293" t="s">
        <v>2982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236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  <c r="AP42" s="293">
        <f t="shared" si="0"/>
        <v>0</v>
      </c>
    </row>
    <row r="43" spans="3:42" ht="14.25" customHeight="1">
      <c r="C43" s="293" t="s">
        <v>99</v>
      </c>
      <c r="D43" s="293" t="s">
        <v>2972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44533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  <c r="AP43" s="293">
        <f t="shared" si="0"/>
        <v>0</v>
      </c>
    </row>
    <row r="44" spans="3:42" ht="14.25" customHeight="1">
      <c r="C44" s="293" t="s">
        <v>99</v>
      </c>
      <c r="D44" s="293" t="s">
        <v>2972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44533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  <c r="AP44" s="293">
        <f t="shared" si="0"/>
        <v>0</v>
      </c>
    </row>
    <row r="45" spans="3:42" ht="14.25" customHeight="1">
      <c r="C45" s="293" t="s">
        <v>99</v>
      </c>
      <c r="D45" s="293" t="s">
        <v>2972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44533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  <c r="AP45" s="293">
        <f t="shared" si="0"/>
        <v>0</v>
      </c>
    </row>
    <row r="46" spans="3:42" ht="14.25" customHeight="1">
      <c r="C46" s="293" t="s">
        <v>99</v>
      </c>
      <c r="D46" s="293" t="s">
        <v>2972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44533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  <c r="AP46" s="293">
        <f t="shared" si="0"/>
        <v>0</v>
      </c>
    </row>
    <row r="47" spans="3:42" ht="14.25" customHeight="1">
      <c r="C47" s="293" t="s">
        <v>99</v>
      </c>
      <c r="D47" s="293" t="s">
        <v>2972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3045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  <c r="AP47" s="293">
        <f t="shared" si="0"/>
        <v>0</v>
      </c>
    </row>
    <row r="48" spans="3:42" ht="14.25" customHeight="1">
      <c r="C48" s="293" t="s">
        <v>99</v>
      </c>
      <c r="D48" s="293" t="s">
        <v>2972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3045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  <c r="AP48" s="293">
        <f t="shared" si="0"/>
        <v>0</v>
      </c>
    </row>
    <row r="49" spans="2:42" ht="14.25" customHeight="1">
      <c r="C49" s="293" t="s">
        <v>99</v>
      </c>
      <c r="D49" s="293" t="s">
        <v>2972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3045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  <c r="AP49" s="293">
        <f t="shared" si="0"/>
        <v>0</v>
      </c>
    </row>
    <row r="50" spans="2:42" ht="14.25" customHeight="1">
      <c r="C50" s="293" t="s">
        <v>99</v>
      </c>
      <c r="D50" s="293" t="s">
        <v>2972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  <c r="AP50" s="293">
        <f t="shared" si="0"/>
        <v>0</v>
      </c>
    </row>
    <row r="51" spans="2:42" ht="14.25" customHeight="1">
      <c r="C51" s="293" t="s">
        <v>99</v>
      </c>
      <c r="D51" s="293" t="s">
        <v>2972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  <c r="AP51" s="293">
        <f t="shared" si="0"/>
        <v>0</v>
      </c>
    </row>
    <row r="52" spans="2:42" ht="14.25" customHeight="1">
      <c r="C52" s="293" t="s">
        <v>99</v>
      </c>
      <c r="D52" s="293" t="s">
        <v>2972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44533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  <c r="AP52" s="293">
        <f t="shared" si="0"/>
        <v>0</v>
      </c>
    </row>
    <row r="53" spans="2:42" ht="14.25" customHeight="1">
      <c r="C53" s="293" t="s">
        <v>99</v>
      </c>
      <c r="D53" s="293" t="s">
        <v>2972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3045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  <c r="AP53" s="293">
        <f t="shared" si="0"/>
        <v>0</v>
      </c>
    </row>
    <row r="54" spans="2:42" ht="14.25" customHeight="1">
      <c r="C54" s="293" t="s">
        <v>99</v>
      </c>
      <c r="D54" s="293" t="s">
        <v>2972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44533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  <c r="AP54" s="293">
        <f t="shared" si="0"/>
        <v>0</v>
      </c>
    </row>
    <row r="55" spans="2:42" ht="14.25" customHeight="1">
      <c r="C55" s="293" t="s">
        <v>99</v>
      </c>
      <c r="D55" s="293" t="s">
        <v>2972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3045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  <c r="AP55" s="293">
        <f t="shared" si="0"/>
        <v>0</v>
      </c>
    </row>
    <row r="56" spans="2:42" ht="14.25" customHeight="1">
      <c r="C56" s="293" t="s">
        <v>99</v>
      </c>
      <c r="D56" s="293" t="s">
        <v>2972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/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  <c r="AP56" s="293">
        <f t="shared" si="0"/>
        <v>0</v>
      </c>
    </row>
    <row r="57" spans="2:42" ht="14.25" customHeight="1">
      <c r="C57" s="293" t="s">
        <v>99</v>
      </c>
      <c r="D57" s="293" t="s">
        <v>2972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/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  <c r="AP57" s="293">
        <f t="shared" si="0"/>
        <v>0</v>
      </c>
    </row>
    <row r="58" spans="2:42" ht="14.25" customHeight="1">
      <c r="C58" s="293" t="s">
        <v>99</v>
      </c>
      <c r="D58" s="293" t="s">
        <v>2972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/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  <c r="AP58" s="293">
        <f t="shared" si="0"/>
        <v>0</v>
      </c>
    </row>
    <row r="59" spans="2:42" ht="14.25" customHeight="1">
      <c r="C59" s="293" t="s">
        <v>99</v>
      </c>
      <c r="D59" s="293" t="s">
        <v>2972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3045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  <c r="AP59" s="293">
        <f t="shared" si="0"/>
        <v>0</v>
      </c>
    </row>
    <row r="60" spans="2:42" ht="14.25" customHeight="1">
      <c r="C60" s="293" t="s">
        <v>99</v>
      </c>
      <c r="D60" s="293" t="s">
        <v>2984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  <c r="AP60" s="293">
        <f t="shared" si="0"/>
        <v>0</v>
      </c>
    </row>
    <row r="61" spans="2:42" ht="14.25" customHeight="1">
      <c r="C61" s="293" t="s">
        <v>99</v>
      </c>
      <c r="D61" s="293" t="s">
        <v>2984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  <c r="AP61" s="293">
        <f t="shared" si="0"/>
        <v>0</v>
      </c>
    </row>
    <row r="62" spans="2:42" ht="14.25" customHeight="1">
      <c r="B62" s="293">
        <v>1</v>
      </c>
      <c r="C62" s="293" t="s">
        <v>100</v>
      </c>
      <c r="D62" s="293" t="s">
        <v>2975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  <c r="AP62" s="293">
        <f t="shared" si="0"/>
        <v>1</v>
      </c>
    </row>
    <row r="63" spans="2:42" ht="14.25" customHeight="1">
      <c r="C63" s="293" t="s">
        <v>106</v>
      </c>
      <c r="D63" s="293" t="s">
        <v>2952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  <c r="AP63" s="293">
        <f t="shared" si="0"/>
        <v>0</v>
      </c>
    </row>
    <row r="64" spans="2:42" ht="14.25" customHeight="1">
      <c r="B64" s="293">
        <v>1</v>
      </c>
      <c r="C64" s="293" t="s">
        <v>100</v>
      </c>
      <c r="D64" s="293" t="s">
        <v>2976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  <c r="AP64" s="293">
        <f t="shared" si="0"/>
        <v>1</v>
      </c>
    </row>
    <row r="65" spans="2:42" ht="14.25" customHeight="1">
      <c r="B65" s="293">
        <v>1</v>
      </c>
      <c r="C65" s="293" t="s">
        <v>100</v>
      </c>
      <c r="D65" s="293" t="s">
        <v>2976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  <c r="AP65" s="293">
        <f t="shared" si="0"/>
        <v>1</v>
      </c>
    </row>
    <row r="66" spans="2:42" ht="14.25" customHeight="1">
      <c r="B66" s="293">
        <v>1</v>
      </c>
      <c r="C66" s="293" t="s">
        <v>100</v>
      </c>
      <c r="D66" s="293" t="s">
        <v>2976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  <c r="AP66" s="293">
        <f t="shared" ref="AP66:AP129" si="1">COUNT(AC66)</f>
        <v>1</v>
      </c>
    </row>
    <row r="67" spans="2:42" ht="14.25" customHeight="1">
      <c r="C67" s="293" t="s">
        <v>103</v>
      </c>
      <c r="D67" s="293" t="s">
        <v>2980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  <c r="AP67" s="293">
        <f t="shared" si="1"/>
        <v>0</v>
      </c>
    </row>
    <row r="68" spans="2:42" ht="14.25" customHeight="1">
      <c r="B68" s="293">
        <v>1</v>
      </c>
      <c r="C68" s="293" t="s">
        <v>100</v>
      </c>
      <c r="D68" s="293" t="s">
        <v>2976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  <c r="AP68" s="293">
        <f t="shared" si="1"/>
        <v>1</v>
      </c>
    </row>
    <row r="69" spans="2:42" ht="14.25" customHeight="1">
      <c r="B69" s="293">
        <v>1</v>
      </c>
      <c r="C69" s="293" t="s">
        <v>100</v>
      </c>
      <c r="D69" s="293" t="s">
        <v>2976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  <c r="AP69" s="293">
        <f t="shared" si="1"/>
        <v>1</v>
      </c>
    </row>
    <row r="70" spans="2:42" ht="14.25" customHeight="1">
      <c r="B70" s="293">
        <v>1</v>
      </c>
      <c r="C70" s="293" t="s">
        <v>100</v>
      </c>
      <c r="D70" s="293" t="s">
        <v>2976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  <c r="AP70" s="293">
        <f t="shared" si="1"/>
        <v>1</v>
      </c>
    </row>
    <row r="71" spans="2:42" ht="14.25" customHeight="1">
      <c r="B71" s="293">
        <v>1</v>
      </c>
      <c r="C71" s="293" t="s">
        <v>100</v>
      </c>
      <c r="D71" s="293" t="s">
        <v>2976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  <c r="AP71" s="293">
        <f t="shared" si="1"/>
        <v>1</v>
      </c>
    </row>
    <row r="72" spans="2:42" ht="14.25" customHeight="1">
      <c r="C72" s="293" t="s">
        <v>99</v>
      </c>
      <c r="D72" s="293" t="s">
        <v>2973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  <c r="AP72" s="293">
        <f t="shared" si="1"/>
        <v>0</v>
      </c>
    </row>
    <row r="73" spans="2:42" ht="14.25" customHeight="1">
      <c r="C73" s="293" t="s">
        <v>99</v>
      </c>
      <c r="D73" s="293" t="s">
        <v>2973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  <c r="AP73" s="293">
        <f t="shared" si="1"/>
        <v>0</v>
      </c>
    </row>
    <row r="74" spans="2:42" ht="14.25" customHeight="1">
      <c r="C74" s="293" t="s">
        <v>99</v>
      </c>
      <c r="D74" s="293" t="s">
        <v>2973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  <c r="AP74" s="293">
        <f t="shared" si="1"/>
        <v>0</v>
      </c>
    </row>
    <row r="75" spans="2:42" ht="14.25" customHeight="1">
      <c r="C75" s="293" t="s">
        <v>99</v>
      </c>
      <c r="D75" s="293" t="s">
        <v>2973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  <c r="AP75" s="293">
        <f t="shared" si="1"/>
        <v>0</v>
      </c>
    </row>
    <row r="76" spans="2:42" ht="13.5" customHeight="1">
      <c r="C76" s="293" t="s">
        <v>103</v>
      </c>
      <c r="D76" s="293" t="s">
        <v>2981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  <c r="AP76" s="293">
        <f t="shared" si="1"/>
        <v>0</v>
      </c>
    </row>
    <row r="77" spans="2:42" ht="13.5" customHeight="1">
      <c r="C77" s="293" t="s">
        <v>103</v>
      </c>
      <c r="D77" s="293" t="s">
        <v>2981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  <c r="AP77" s="293">
        <f t="shared" si="1"/>
        <v>0</v>
      </c>
    </row>
    <row r="78" spans="2:42" ht="14.25" customHeight="1">
      <c r="B78" s="293">
        <v>1</v>
      </c>
      <c r="C78" s="293" t="s">
        <v>100</v>
      </c>
      <c r="D78" s="293" t="s">
        <v>2976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  <c r="AP78" s="293">
        <f t="shared" si="1"/>
        <v>1</v>
      </c>
    </row>
    <row r="79" spans="2:42" ht="14.25" customHeight="1">
      <c r="B79" s="293">
        <v>1</v>
      </c>
      <c r="C79" s="293" t="s">
        <v>100</v>
      </c>
      <c r="D79" s="293" t="s">
        <v>2976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  <c r="AP79" s="293">
        <f t="shared" si="1"/>
        <v>1</v>
      </c>
    </row>
    <row r="80" spans="2:42" ht="14.25" customHeight="1">
      <c r="B80" s="293">
        <v>1</v>
      </c>
      <c r="C80" s="293" t="s">
        <v>100</v>
      </c>
      <c r="D80" s="293" t="s">
        <v>2977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  <c r="AP80" s="293">
        <f t="shared" si="1"/>
        <v>1</v>
      </c>
    </row>
    <row r="81" spans="1:42" ht="14.25" customHeight="1">
      <c r="B81" s="293">
        <v>1</v>
      </c>
      <c r="C81" s="293" t="s">
        <v>100</v>
      </c>
      <c r="D81" s="293" t="s">
        <v>2977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  <c r="AP81" s="293">
        <f t="shared" si="1"/>
        <v>1</v>
      </c>
    </row>
    <row r="82" spans="1:42" ht="14.25" customHeight="1">
      <c r="B82" s="293">
        <v>1</v>
      </c>
      <c r="C82" s="293" t="s">
        <v>100</v>
      </c>
      <c r="D82" s="293" t="s">
        <v>2977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  <c r="AP82" s="293">
        <f t="shared" si="1"/>
        <v>1</v>
      </c>
    </row>
    <row r="83" spans="1:42" ht="14.25" customHeight="1"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  <c r="AP83" s="293">
        <f t="shared" si="1"/>
        <v>0</v>
      </c>
    </row>
    <row r="84" spans="1:42" ht="14.25" customHeight="1"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  <c r="AP84" s="293">
        <f t="shared" si="1"/>
        <v>0</v>
      </c>
    </row>
    <row r="85" spans="1:42" ht="14.25" customHeight="1"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  <c r="AP85" s="293">
        <f t="shared" si="1"/>
        <v>0</v>
      </c>
    </row>
    <row r="86" spans="1:42" ht="14.25" customHeight="1">
      <c r="A86" s="300">
        <v>44540</v>
      </c>
      <c r="C86" s="293" t="s">
        <v>103</v>
      </c>
      <c r="D86" s="293" t="s">
        <v>2980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/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  <c r="AP86" s="293">
        <f t="shared" si="1"/>
        <v>0</v>
      </c>
    </row>
    <row r="87" spans="1:42" ht="14.25" customHeight="1"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  <c r="AP87" s="293">
        <f t="shared" si="1"/>
        <v>0</v>
      </c>
    </row>
    <row r="88" spans="1:42" ht="14.25" customHeight="1"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  <c r="AP88" s="293">
        <f t="shared" si="1"/>
        <v>0</v>
      </c>
    </row>
    <row r="89" spans="1:42" ht="14.25" customHeight="1"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  <c r="AP89" s="293">
        <f t="shared" si="1"/>
        <v>0</v>
      </c>
    </row>
    <row r="90" spans="1:42" ht="14.25" customHeight="1"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  <c r="AP90" s="293">
        <f t="shared" si="1"/>
        <v>0</v>
      </c>
    </row>
    <row r="91" spans="1:42" ht="14.25" customHeight="1"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  <c r="AP91" s="293">
        <f t="shared" si="1"/>
        <v>0</v>
      </c>
    </row>
    <row r="92" spans="1:42" ht="14.25" customHeight="1"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  <c r="AP92" s="293">
        <f t="shared" si="1"/>
        <v>0</v>
      </c>
    </row>
    <row r="93" spans="1:42" ht="14.25" customHeight="1"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  <c r="AP93" s="293">
        <f t="shared" si="1"/>
        <v>0</v>
      </c>
    </row>
    <row r="94" spans="1:42" ht="14.25" customHeight="1"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  <c r="AP94" s="293">
        <f t="shared" si="1"/>
        <v>0</v>
      </c>
    </row>
    <row r="95" spans="1:42" ht="14.25" customHeight="1"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  <c r="AP95" s="293">
        <f t="shared" si="1"/>
        <v>0</v>
      </c>
    </row>
    <row r="96" spans="1:42" ht="14.25" customHeight="1"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  <c r="AP96" s="293">
        <f t="shared" si="1"/>
        <v>0</v>
      </c>
    </row>
    <row r="97" spans="1:42" ht="14.25" customHeight="1">
      <c r="B97" s="293">
        <v>1</v>
      </c>
      <c r="C97" s="293" t="s">
        <v>100</v>
      </c>
      <c r="D97" s="360" t="s">
        <v>2978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  <c r="AP97" s="293">
        <f t="shared" si="1"/>
        <v>1</v>
      </c>
    </row>
    <row r="98" spans="1:42" ht="14.25" customHeight="1">
      <c r="B98" s="293">
        <v>1</v>
      </c>
      <c r="C98" s="293" t="s">
        <v>100</v>
      </c>
      <c r="D98" s="360" t="s">
        <v>2978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  <c r="AP98" s="293">
        <f t="shared" si="1"/>
        <v>1</v>
      </c>
    </row>
    <row r="99" spans="1:42" ht="14.25" customHeight="1"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  <c r="AP99" s="293">
        <f t="shared" si="1"/>
        <v>0</v>
      </c>
    </row>
    <row r="100" spans="1:42" ht="14.25" customHeight="1"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  <c r="AP100" s="293">
        <f t="shared" si="1"/>
        <v>0</v>
      </c>
    </row>
    <row r="101" spans="1:42" ht="14.25" customHeight="1"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44523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  <c r="AP101" s="293">
        <f t="shared" si="1"/>
        <v>0</v>
      </c>
    </row>
    <row r="102" spans="1:42" ht="14.25" customHeight="1"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44523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  <c r="AP102" s="293">
        <f t="shared" si="1"/>
        <v>0</v>
      </c>
    </row>
    <row r="103" spans="1:42" ht="14.25" customHeight="1">
      <c r="A103" s="300">
        <v>44538</v>
      </c>
      <c r="C103" s="293" t="s">
        <v>103</v>
      </c>
      <c r="D103" s="293" t="s">
        <v>2953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  <c r="AP103" s="293">
        <f t="shared" si="1"/>
        <v>0</v>
      </c>
    </row>
    <row r="104" spans="1:42" ht="14.25" customHeight="1"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  <c r="AP104" s="293">
        <f t="shared" si="1"/>
        <v>0</v>
      </c>
    </row>
    <row r="105" spans="1:42" ht="14.25" customHeight="1">
      <c r="B105" s="293">
        <v>1</v>
      </c>
      <c r="C105" s="293" t="s">
        <v>100</v>
      </c>
      <c r="D105" s="360" t="s">
        <v>2978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  <c r="AP105" s="293">
        <f t="shared" si="1"/>
        <v>1</v>
      </c>
    </row>
    <row r="106" spans="1:42" ht="14.25" customHeight="1">
      <c r="B106" s="293">
        <v>1</v>
      </c>
      <c r="C106" s="293" t="s">
        <v>100</v>
      </c>
      <c r="D106" s="360" t="s">
        <v>2978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  <c r="AP106" s="293">
        <f t="shared" si="1"/>
        <v>1</v>
      </c>
    </row>
    <row r="107" spans="1:42" ht="14.25" customHeight="1">
      <c r="B107" s="293">
        <v>1</v>
      </c>
      <c r="C107" s="293" t="s">
        <v>100</v>
      </c>
      <c r="D107" s="360" t="s">
        <v>2978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  <c r="AP107" s="293">
        <f t="shared" si="1"/>
        <v>1</v>
      </c>
    </row>
    <row r="108" spans="1:42" ht="14.25" customHeight="1">
      <c r="C108" s="293" t="s">
        <v>99</v>
      </c>
      <c r="D108" s="293" t="s">
        <v>2984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  <c r="AP108" s="293">
        <f t="shared" si="1"/>
        <v>0</v>
      </c>
    </row>
    <row r="109" spans="1:42" ht="14.25" customHeight="1">
      <c r="C109" s="293" t="s">
        <v>99</v>
      </c>
      <c r="D109" s="293" t="s">
        <v>2984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  <c r="AP109" s="293">
        <f t="shared" si="1"/>
        <v>0</v>
      </c>
    </row>
    <row r="110" spans="1:42" ht="14.25" customHeight="1">
      <c r="C110" s="293" t="s">
        <v>99</v>
      </c>
      <c r="D110" s="293" t="s">
        <v>2984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  <c r="AP110" s="293">
        <f t="shared" si="1"/>
        <v>0</v>
      </c>
    </row>
    <row r="111" spans="1:42" ht="14.25" customHeight="1"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2902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  <c r="AP111" s="293">
        <f t="shared" si="1"/>
        <v>0</v>
      </c>
    </row>
    <row r="112" spans="1:42" ht="14.25" customHeight="1"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2902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2859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  <c r="AP112" s="293">
        <f t="shared" si="1"/>
        <v>0</v>
      </c>
    </row>
    <row r="113" spans="1:42" ht="14.25" customHeight="1"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2902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  <c r="AP113" s="293">
        <f t="shared" si="1"/>
        <v>0</v>
      </c>
    </row>
    <row r="114" spans="1:42" ht="14.25" customHeight="1"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2902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  <c r="AP114" s="293">
        <f t="shared" si="1"/>
        <v>0</v>
      </c>
    </row>
    <row r="115" spans="1:42" ht="14.25" customHeight="1"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2902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  <c r="AP115" s="293">
        <f t="shared" si="1"/>
        <v>0</v>
      </c>
    </row>
    <row r="116" spans="1:42" ht="14.25" customHeight="1"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2902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  <c r="AP116" s="293">
        <f t="shared" si="1"/>
        <v>0</v>
      </c>
    </row>
    <row r="117" spans="1:42" ht="14.25" customHeight="1">
      <c r="A117" s="300">
        <v>44547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2902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  <c r="AP117" s="293">
        <f t="shared" si="1"/>
        <v>0</v>
      </c>
    </row>
    <row r="118" spans="1:42" ht="14.25" customHeight="1"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2902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  <c r="AP118" s="293">
        <f t="shared" si="1"/>
        <v>0</v>
      </c>
    </row>
    <row r="119" spans="1:42" ht="14.25" customHeight="1"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2902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  <c r="AP119" s="293">
        <f t="shared" si="1"/>
        <v>0</v>
      </c>
    </row>
    <row r="120" spans="1:42" ht="14.25" customHeight="1"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2902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  <c r="AP120" s="293">
        <f t="shared" si="1"/>
        <v>0</v>
      </c>
    </row>
    <row r="121" spans="1:42" ht="14.25" customHeight="1"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2902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  <c r="AP121" s="293">
        <f t="shared" si="1"/>
        <v>0</v>
      </c>
    </row>
    <row r="122" spans="1:42" ht="14.25" customHeight="1"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2902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  <c r="AP122" s="293">
        <f t="shared" si="1"/>
        <v>0</v>
      </c>
    </row>
    <row r="123" spans="1:42" ht="14.25" customHeight="1"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2902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  <c r="AP123" s="293">
        <f t="shared" si="1"/>
        <v>0</v>
      </c>
    </row>
    <row r="124" spans="1:42" ht="14.25" customHeight="1"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2902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  <c r="AP124" s="293">
        <f t="shared" si="1"/>
        <v>0</v>
      </c>
    </row>
    <row r="125" spans="1:42" ht="14.25" customHeight="1"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2902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  <c r="AP125" s="293">
        <f t="shared" si="1"/>
        <v>0</v>
      </c>
    </row>
    <row r="126" spans="1:42" ht="14.25" customHeight="1"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2902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  <c r="AP126" s="293">
        <f t="shared" si="1"/>
        <v>0</v>
      </c>
    </row>
    <row r="127" spans="1:42" ht="14.25" customHeight="1"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2902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  <c r="AP127" s="293">
        <f t="shared" si="1"/>
        <v>0</v>
      </c>
    </row>
    <row r="128" spans="1:42" ht="14.25" customHeight="1">
      <c r="C128" s="293" t="s">
        <v>102</v>
      </c>
      <c r="D128" s="293" t="s">
        <v>2965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  <c r="AP128" s="293">
        <f t="shared" si="1"/>
        <v>1</v>
      </c>
    </row>
    <row r="129" spans="3:42" ht="14.25" customHeight="1">
      <c r="C129" s="293" t="s">
        <v>102</v>
      </c>
      <c r="D129" s="293" t="s">
        <v>2965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  <c r="AP129" s="293">
        <f t="shared" si="1"/>
        <v>1</v>
      </c>
    </row>
    <row r="130" spans="3:42" ht="13.2" customHeight="1">
      <c r="C130" s="293" t="s">
        <v>102</v>
      </c>
      <c r="D130" s="293" t="s">
        <v>2965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  <c r="AP130" s="293">
        <f t="shared" ref="AP130:AP193" si="2">COUNT(AC130)</f>
        <v>1</v>
      </c>
    </row>
    <row r="131" spans="3:42" ht="14.25" customHeight="1">
      <c r="C131" s="293" t="s">
        <v>102</v>
      </c>
      <c r="D131" s="293" t="s">
        <v>2965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  <c r="AP131" s="293">
        <f t="shared" si="2"/>
        <v>1</v>
      </c>
    </row>
    <row r="132" spans="3:42" ht="14.25" customHeight="1">
      <c r="C132" s="293" t="s">
        <v>102</v>
      </c>
      <c r="D132" s="293" t="s">
        <v>2965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  <c r="AP132" s="293">
        <f t="shared" si="2"/>
        <v>1</v>
      </c>
    </row>
    <row r="133" spans="3:42" ht="14.25" customHeight="1">
      <c r="C133" s="293" t="s">
        <v>102</v>
      </c>
      <c r="D133" s="293" t="s">
        <v>2965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  <c r="AP133" s="293">
        <f t="shared" si="2"/>
        <v>1</v>
      </c>
    </row>
    <row r="134" spans="3:42" ht="14.25" customHeight="1">
      <c r="C134" s="293" t="s">
        <v>102</v>
      </c>
      <c r="D134" s="293" t="s">
        <v>2965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  <c r="AP134" s="293">
        <f t="shared" si="2"/>
        <v>1</v>
      </c>
    </row>
    <row r="135" spans="3:42" ht="14.25" customHeight="1">
      <c r="C135" s="293" t="s">
        <v>102</v>
      </c>
      <c r="D135" s="293" t="s">
        <v>2965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  <c r="AP135" s="293">
        <f t="shared" si="2"/>
        <v>1</v>
      </c>
    </row>
    <row r="136" spans="3:42" ht="14.25" customHeight="1">
      <c r="C136" s="293" t="s">
        <v>102</v>
      </c>
      <c r="D136" s="293" t="s">
        <v>2965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  <c r="AP136" s="293">
        <f t="shared" si="2"/>
        <v>1</v>
      </c>
    </row>
    <row r="137" spans="3:42" ht="14.25" customHeight="1">
      <c r="C137" s="293" t="s">
        <v>102</v>
      </c>
      <c r="D137" s="293" t="s">
        <v>2965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  <c r="AP137" s="293">
        <f t="shared" si="2"/>
        <v>1</v>
      </c>
    </row>
    <row r="138" spans="3:42" ht="14.25" customHeight="1">
      <c r="C138" s="293" t="s">
        <v>102</v>
      </c>
      <c r="D138" s="293" t="s">
        <v>2965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  <c r="AP138" s="293">
        <f t="shared" si="2"/>
        <v>1</v>
      </c>
    </row>
    <row r="139" spans="3:42" ht="14.25" customHeight="1">
      <c r="C139" s="293" t="s">
        <v>102</v>
      </c>
      <c r="D139" s="293" t="s">
        <v>2965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  <c r="AP139" s="293">
        <f t="shared" si="2"/>
        <v>1</v>
      </c>
    </row>
    <row r="140" spans="3:42" ht="14.25" customHeight="1">
      <c r="C140" s="293" t="s">
        <v>102</v>
      </c>
      <c r="D140" s="293" t="s">
        <v>2965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  <c r="AP140" s="293">
        <f t="shared" si="2"/>
        <v>1</v>
      </c>
    </row>
    <row r="141" spans="3:42" ht="14.25" customHeight="1">
      <c r="C141" s="293" t="s">
        <v>102</v>
      </c>
      <c r="D141" s="293" t="s">
        <v>2965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  <c r="AP141" s="293">
        <f t="shared" si="2"/>
        <v>1</v>
      </c>
    </row>
    <row r="142" spans="3:42" ht="14.25" customHeight="1">
      <c r="C142" s="293" t="s">
        <v>102</v>
      </c>
      <c r="D142" s="293" t="s">
        <v>2965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  <c r="AP142" s="293">
        <f t="shared" si="2"/>
        <v>1</v>
      </c>
    </row>
    <row r="143" spans="3:42" ht="14.25" customHeight="1">
      <c r="C143" s="293" t="s">
        <v>102</v>
      </c>
      <c r="D143" s="293" t="s">
        <v>2965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  <c r="AP143" s="293">
        <f t="shared" si="2"/>
        <v>1</v>
      </c>
    </row>
    <row r="144" spans="3:42" ht="14.25" customHeight="1">
      <c r="C144" s="293" t="s">
        <v>102</v>
      </c>
      <c r="D144" s="293" t="s">
        <v>2965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  <c r="AP144" s="293">
        <f t="shared" si="2"/>
        <v>1</v>
      </c>
    </row>
    <row r="145" spans="3:42" ht="14.25" customHeight="1">
      <c r="C145" s="293" t="s">
        <v>102</v>
      </c>
      <c r="D145" s="293" t="s">
        <v>2965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  <c r="AP145" s="293">
        <f t="shared" si="2"/>
        <v>1</v>
      </c>
    </row>
    <row r="146" spans="3:42" ht="14.25" customHeight="1">
      <c r="C146" s="293" t="s">
        <v>102</v>
      </c>
      <c r="D146" s="293" t="s">
        <v>2965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  <c r="AP146" s="293">
        <f t="shared" si="2"/>
        <v>1</v>
      </c>
    </row>
    <row r="147" spans="3:42" ht="14.25" customHeight="1">
      <c r="C147" s="293" t="s">
        <v>102</v>
      </c>
      <c r="D147" s="293" t="s">
        <v>2965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  <c r="AP147" s="293">
        <f t="shared" si="2"/>
        <v>1</v>
      </c>
    </row>
    <row r="148" spans="3:42" ht="14.25" customHeight="1">
      <c r="C148" s="293" t="s">
        <v>102</v>
      </c>
      <c r="D148" s="293" t="s">
        <v>2965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  <c r="AP148" s="293">
        <f t="shared" si="2"/>
        <v>1</v>
      </c>
    </row>
    <row r="149" spans="3:42" ht="14.25" customHeight="1">
      <c r="C149" s="293" t="s">
        <v>102</v>
      </c>
      <c r="D149" s="293" t="s">
        <v>2965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  <c r="AP149" s="293">
        <f t="shared" si="2"/>
        <v>1</v>
      </c>
    </row>
    <row r="150" spans="3:42" ht="14.25" customHeight="1">
      <c r="C150" s="293" t="s">
        <v>102</v>
      </c>
      <c r="D150" s="293" t="s">
        <v>2965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  <c r="AP150" s="293">
        <f t="shared" si="2"/>
        <v>1</v>
      </c>
    </row>
    <row r="151" spans="3:42" ht="14.25" customHeight="1">
      <c r="C151" s="293" t="s">
        <v>102</v>
      </c>
      <c r="D151" s="293" t="s">
        <v>2965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  <c r="AP151" s="293">
        <f t="shared" si="2"/>
        <v>1</v>
      </c>
    </row>
    <row r="152" spans="3:42" ht="14.25" customHeight="1">
      <c r="C152" s="293" t="s">
        <v>102</v>
      </c>
      <c r="D152" s="293" t="s">
        <v>2965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  <c r="AP152" s="293">
        <f t="shared" si="2"/>
        <v>1</v>
      </c>
    </row>
    <row r="153" spans="3:42" ht="14.25" customHeight="1">
      <c r="C153" s="293" t="s">
        <v>102</v>
      </c>
      <c r="D153" s="293" t="s">
        <v>2965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  <c r="AP153" s="293">
        <f t="shared" si="2"/>
        <v>1</v>
      </c>
    </row>
    <row r="154" spans="3:42" ht="14.25" customHeight="1">
      <c r="C154" s="293" t="s">
        <v>103</v>
      </c>
      <c r="D154" s="293" t="s">
        <v>2959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  <c r="AP154" s="293">
        <f t="shared" si="2"/>
        <v>0</v>
      </c>
    </row>
    <row r="155" spans="3:42" ht="14.25" customHeight="1">
      <c r="C155" s="293" t="s">
        <v>103</v>
      </c>
      <c r="D155" s="293" t="s">
        <v>2959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  <c r="AP155" s="293">
        <f t="shared" si="2"/>
        <v>0</v>
      </c>
    </row>
    <row r="156" spans="3:42" ht="14.25" customHeight="1">
      <c r="C156" s="293" t="s">
        <v>103</v>
      </c>
      <c r="D156" s="293" t="s">
        <v>2959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  <c r="AP156" s="293">
        <f t="shared" si="2"/>
        <v>0</v>
      </c>
    </row>
    <row r="157" spans="3:42" ht="14.25" customHeight="1">
      <c r="C157" s="293" t="s">
        <v>103</v>
      </c>
      <c r="D157" s="293" t="s">
        <v>2955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  <c r="AP157" s="293">
        <f t="shared" si="2"/>
        <v>0</v>
      </c>
    </row>
    <row r="158" spans="3:42" ht="14.25" customHeight="1">
      <c r="C158" s="293" t="s">
        <v>103</v>
      </c>
      <c r="D158" s="293" t="s">
        <v>2955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  <c r="AP158" s="293">
        <f t="shared" si="2"/>
        <v>0</v>
      </c>
    </row>
    <row r="159" spans="3:42" ht="14.25" customHeight="1">
      <c r="C159" s="293" t="s">
        <v>103</v>
      </c>
      <c r="D159" s="293" t="s">
        <v>2958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  <c r="AP159" s="293">
        <f t="shared" si="2"/>
        <v>0</v>
      </c>
    </row>
    <row r="160" spans="3:42" ht="14.25" customHeight="1">
      <c r="C160" s="293" t="s">
        <v>103</v>
      </c>
      <c r="D160" s="293" t="s">
        <v>2958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  <c r="AP160" s="293">
        <f t="shared" si="2"/>
        <v>0</v>
      </c>
    </row>
    <row r="161" spans="3:42" ht="14.25" customHeight="1">
      <c r="C161" s="293" t="s">
        <v>103</v>
      </c>
      <c r="D161" s="293" t="s">
        <v>2958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  <c r="AP161" s="293">
        <f t="shared" si="2"/>
        <v>0</v>
      </c>
    </row>
    <row r="162" spans="3:42" ht="14.25" customHeight="1">
      <c r="C162" s="293" t="s">
        <v>103</v>
      </c>
      <c r="D162" s="293" t="s">
        <v>2958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  <c r="AP162" s="293">
        <f t="shared" si="2"/>
        <v>0</v>
      </c>
    </row>
    <row r="163" spans="3:42" ht="14.25" customHeight="1">
      <c r="C163" s="293" t="s">
        <v>103</v>
      </c>
      <c r="D163" s="293" t="s">
        <v>2959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  <c r="AP163" s="293">
        <f t="shared" si="2"/>
        <v>0</v>
      </c>
    </row>
    <row r="164" spans="3:42" ht="14.25" customHeight="1">
      <c r="C164" s="293" t="s">
        <v>103</v>
      </c>
      <c r="D164" s="293" t="s">
        <v>2959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  <c r="AP164" s="293">
        <f t="shared" si="2"/>
        <v>0</v>
      </c>
    </row>
    <row r="165" spans="3:42" ht="14.25" customHeight="1">
      <c r="C165" s="293" t="s">
        <v>103</v>
      </c>
      <c r="D165" s="293" t="s">
        <v>2959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  <c r="AP165" s="293">
        <f t="shared" si="2"/>
        <v>0</v>
      </c>
    </row>
    <row r="166" spans="3:42" ht="14.25" customHeight="1">
      <c r="C166" s="293" t="s">
        <v>103</v>
      </c>
      <c r="D166" s="293" t="s">
        <v>2959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3046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  <c r="AP166" s="293">
        <f t="shared" si="2"/>
        <v>0</v>
      </c>
    </row>
    <row r="167" spans="3:42" ht="14.25" customHeight="1">
      <c r="C167" s="293" t="s">
        <v>103</v>
      </c>
      <c r="D167" s="293" t="s">
        <v>2958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  <c r="AP167" s="293">
        <f t="shared" si="2"/>
        <v>0</v>
      </c>
    </row>
    <row r="168" spans="3:42" ht="14.25" customHeight="1">
      <c r="C168" s="293" t="s">
        <v>103</v>
      </c>
      <c r="D168" s="293" t="s">
        <v>2958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  <c r="AP168" s="293">
        <f t="shared" si="2"/>
        <v>0</v>
      </c>
    </row>
    <row r="169" spans="3:42" ht="14.25" customHeight="1">
      <c r="C169" s="293" t="s">
        <v>103</v>
      </c>
      <c r="D169" s="293" t="s">
        <v>2958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  <c r="AP169" s="293">
        <f t="shared" si="2"/>
        <v>0</v>
      </c>
    </row>
    <row r="170" spans="3:42" ht="14.25" customHeight="1">
      <c r="C170" s="293" t="s">
        <v>103</v>
      </c>
      <c r="D170" s="293" t="s">
        <v>2958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  <c r="AP170" s="293">
        <f t="shared" si="2"/>
        <v>0</v>
      </c>
    </row>
    <row r="171" spans="3:42" ht="14.25" customHeight="1">
      <c r="C171" s="293" t="s">
        <v>103</v>
      </c>
      <c r="D171" s="293" t="s">
        <v>2959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  <c r="AP171" s="293">
        <f t="shared" si="2"/>
        <v>0</v>
      </c>
    </row>
    <row r="172" spans="3:42" ht="14.25" customHeight="1">
      <c r="C172" s="293" t="s">
        <v>103</v>
      </c>
      <c r="D172" s="293" t="s">
        <v>2959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  <c r="AP172" s="293">
        <f t="shared" si="2"/>
        <v>0</v>
      </c>
    </row>
    <row r="173" spans="3:42" ht="14.25" customHeight="1">
      <c r="C173" s="293" t="s">
        <v>103</v>
      </c>
      <c r="D173" s="293" t="s">
        <v>2958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  <c r="AP173" s="293">
        <f t="shared" si="2"/>
        <v>0</v>
      </c>
    </row>
    <row r="174" spans="3:42" ht="14.25" customHeight="1">
      <c r="C174" s="293" t="s">
        <v>103</v>
      </c>
      <c r="D174" s="293" t="s">
        <v>2958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  <c r="AP174" s="293">
        <f t="shared" si="2"/>
        <v>0</v>
      </c>
    </row>
    <row r="175" spans="3:42" ht="14.25" customHeight="1">
      <c r="C175" s="293" t="s">
        <v>103</v>
      </c>
      <c r="D175" s="293" t="s">
        <v>2959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  <c r="AP175" s="293">
        <f t="shared" si="2"/>
        <v>0</v>
      </c>
    </row>
    <row r="176" spans="3:42" ht="14.25" customHeight="1">
      <c r="C176" s="293" t="s">
        <v>103</v>
      </c>
      <c r="D176" s="293" t="s">
        <v>2959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  <c r="AP176" s="293">
        <f t="shared" si="2"/>
        <v>0</v>
      </c>
    </row>
    <row r="177" spans="3:42" ht="14.25" customHeight="1">
      <c r="C177" s="293" t="s">
        <v>103</v>
      </c>
      <c r="D177" s="293" t="s">
        <v>2958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  <c r="AP177" s="293">
        <f t="shared" si="2"/>
        <v>0</v>
      </c>
    </row>
    <row r="178" spans="3:42" ht="14.25" customHeight="1">
      <c r="C178" s="293" t="s">
        <v>103</v>
      </c>
      <c r="D178" s="293" t="s">
        <v>2958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  <c r="AP178" s="293">
        <f t="shared" si="2"/>
        <v>0</v>
      </c>
    </row>
    <row r="179" spans="3:42" ht="14.25" customHeight="1">
      <c r="C179" s="293" t="s">
        <v>103</v>
      </c>
      <c r="D179" s="293" t="s">
        <v>2958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  <c r="AP179" s="293">
        <f t="shared" si="2"/>
        <v>0</v>
      </c>
    </row>
    <row r="180" spans="3:42" ht="14.25" customHeight="1">
      <c r="C180" s="293" t="s">
        <v>103</v>
      </c>
      <c r="D180" s="293" t="s">
        <v>2958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  <c r="AP180" s="293">
        <f t="shared" si="2"/>
        <v>0</v>
      </c>
    </row>
    <row r="181" spans="3:42" ht="14.25" customHeight="1">
      <c r="C181" s="293" t="s">
        <v>103</v>
      </c>
      <c r="D181" s="293" t="s">
        <v>2959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  <c r="AP181" s="293">
        <f t="shared" si="2"/>
        <v>0</v>
      </c>
    </row>
    <row r="182" spans="3:42" ht="14.25" customHeight="1">
      <c r="C182" s="293" t="s">
        <v>103</v>
      </c>
      <c r="D182" s="293" t="s">
        <v>2959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  <c r="AP182" s="293">
        <f t="shared" si="2"/>
        <v>0</v>
      </c>
    </row>
    <row r="183" spans="3:42" ht="14.25" customHeight="1">
      <c r="C183" s="293" t="s">
        <v>103</v>
      </c>
      <c r="D183" s="293" t="s">
        <v>2959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  <c r="AP183" s="293">
        <f t="shared" si="2"/>
        <v>0</v>
      </c>
    </row>
    <row r="184" spans="3:42" ht="14.25" customHeight="1">
      <c r="C184" s="293" t="s">
        <v>103</v>
      </c>
      <c r="D184" s="293" t="s">
        <v>2959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  <c r="AP184" s="293">
        <f t="shared" si="2"/>
        <v>0</v>
      </c>
    </row>
    <row r="185" spans="3:42" ht="14.25" customHeight="1">
      <c r="C185" s="293" t="s">
        <v>103</v>
      </c>
      <c r="D185" s="293" t="s">
        <v>2959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  <c r="AP185" s="293">
        <f t="shared" si="2"/>
        <v>0</v>
      </c>
    </row>
    <row r="186" spans="3:42" ht="14.25" customHeight="1">
      <c r="C186" s="293" t="s">
        <v>103</v>
      </c>
      <c r="D186" s="293" t="s">
        <v>2959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  <c r="AP186" s="293">
        <f t="shared" si="2"/>
        <v>0</v>
      </c>
    </row>
    <row r="187" spans="3:42" ht="14.25" customHeight="1">
      <c r="C187" s="293" t="s">
        <v>103</v>
      </c>
      <c r="D187" s="231" t="s">
        <v>2957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  <c r="AP187" s="293">
        <f t="shared" si="2"/>
        <v>0</v>
      </c>
    </row>
    <row r="188" spans="3:42" ht="14.25" customHeight="1">
      <c r="C188" s="293" t="s">
        <v>103</v>
      </c>
      <c r="D188" s="231" t="s">
        <v>2957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  <c r="AP188" s="293">
        <f t="shared" si="2"/>
        <v>0</v>
      </c>
    </row>
    <row r="189" spans="3:42" ht="14.25" customHeight="1"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2902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2859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  <c r="AP189" s="293">
        <f t="shared" si="2"/>
        <v>0</v>
      </c>
    </row>
    <row r="190" spans="3:42" ht="14.25" customHeight="1"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2902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  <c r="AP190" s="293">
        <f t="shared" si="2"/>
        <v>0</v>
      </c>
    </row>
    <row r="191" spans="3:42" ht="14.25" customHeight="1"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2902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  <c r="AP191" s="293">
        <f t="shared" si="2"/>
        <v>0</v>
      </c>
    </row>
    <row r="192" spans="3:42" ht="14.25" customHeight="1"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2902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  <c r="AP192" s="293">
        <f t="shared" si="2"/>
        <v>0</v>
      </c>
    </row>
    <row r="193" spans="1:42" ht="14.25" customHeight="1"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2902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  <c r="AP193" s="293">
        <f t="shared" si="2"/>
        <v>0</v>
      </c>
    </row>
    <row r="194" spans="1:42" ht="14.25" customHeight="1"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2902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  <c r="AP194" s="293">
        <f t="shared" ref="AP194:AP257" si="3">COUNT(AC194)</f>
        <v>0</v>
      </c>
    </row>
    <row r="195" spans="1:42" ht="14.25" customHeight="1"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2902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  <c r="AP195" s="293">
        <f t="shared" si="3"/>
        <v>0</v>
      </c>
    </row>
    <row r="196" spans="1:42" ht="14.25" customHeight="1">
      <c r="A196" s="300">
        <v>44547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2902</v>
      </c>
      <c r="J196" s="226"/>
      <c r="K196" s="300">
        <v>44473</v>
      </c>
      <c r="L196" s="300">
        <v>44468</v>
      </c>
      <c r="M196" s="300" t="str">
        <f>IFERROR(IF(VLOOKUP(功能_33[[#This Row],[功能代號]],討論項目!A:H,8,FALSE)=0,"",VLOOKUP(功能_33[[#This Row],[功能代號]],討論項目!A:H,8,FALSE)),"")</f>
        <v/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  <c r="AP196" s="293">
        <f t="shared" si="3"/>
        <v>0</v>
      </c>
    </row>
    <row r="197" spans="1:42" ht="14.25" customHeight="1"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2902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  <c r="AP197" s="293">
        <f t="shared" si="3"/>
        <v>0</v>
      </c>
    </row>
    <row r="198" spans="1:42" ht="14.25" customHeight="1"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2902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  <c r="AP198" s="293">
        <f t="shared" si="3"/>
        <v>0</v>
      </c>
    </row>
    <row r="199" spans="1:42" ht="14.25" customHeight="1"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2902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  <c r="AP199" s="293">
        <f t="shared" si="3"/>
        <v>0</v>
      </c>
    </row>
    <row r="200" spans="1:42" ht="14.25" customHeight="1"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2902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  <c r="AP200" s="293">
        <f t="shared" si="3"/>
        <v>0</v>
      </c>
    </row>
    <row r="201" spans="1:42" ht="14.25" customHeight="1"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2902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  <c r="AP201" s="293">
        <f t="shared" si="3"/>
        <v>0</v>
      </c>
    </row>
    <row r="202" spans="1:42" ht="14.25" customHeight="1"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2902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  <c r="AP202" s="293">
        <f t="shared" si="3"/>
        <v>0</v>
      </c>
    </row>
    <row r="203" spans="1:42" ht="14.25" customHeight="1"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2902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  <c r="AP203" s="293">
        <f t="shared" si="3"/>
        <v>0</v>
      </c>
    </row>
    <row r="204" spans="1:42" ht="14.25" customHeight="1"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2902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  <c r="AP204" s="293">
        <f t="shared" si="3"/>
        <v>0</v>
      </c>
    </row>
    <row r="205" spans="1:42" ht="14.25" customHeight="1"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2902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  <c r="AP205" s="293">
        <f t="shared" si="3"/>
        <v>0</v>
      </c>
    </row>
    <row r="206" spans="1:42" ht="14.25" customHeight="1"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2902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  <c r="AP206" s="293">
        <f t="shared" si="3"/>
        <v>0</v>
      </c>
    </row>
    <row r="207" spans="1:42" ht="14.25" customHeight="1">
      <c r="A207" s="300">
        <v>44547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2902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  <c r="AP207" s="293">
        <f t="shared" si="3"/>
        <v>0</v>
      </c>
    </row>
    <row r="208" spans="1:42" ht="14.25" customHeight="1"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2902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>
        <v>44523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  <c r="AP208" s="293">
        <f t="shared" si="3"/>
        <v>0</v>
      </c>
    </row>
    <row r="209" spans="1:42" ht="14.25" customHeight="1">
      <c r="B209" s="293">
        <v>1</v>
      </c>
      <c r="C209" s="293" t="s">
        <v>100</v>
      </c>
      <c r="D209" s="360" t="s">
        <v>2978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  <c r="AP209" s="293">
        <f t="shared" si="3"/>
        <v>1</v>
      </c>
    </row>
    <row r="210" spans="1:42" ht="14.25" customHeight="1">
      <c r="C210" s="293" t="s">
        <v>100</v>
      </c>
      <c r="D210" s="360" t="s">
        <v>2978</v>
      </c>
      <c r="E210" s="292" t="s">
        <v>2922</v>
      </c>
      <c r="F210" s="293" t="s">
        <v>2923</v>
      </c>
      <c r="G210" s="293" t="s">
        <v>2921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/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  <c r="AP210" s="293">
        <f t="shared" si="3"/>
        <v>0</v>
      </c>
    </row>
    <row r="211" spans="1:42" ht="14.25" customHeight="1">
      <c r="B211" s="293">
        <v>1</v>
      </c>
      <c r="C211" s="293" t="s">
        <v>100</v>
      </c>
      <c r="D211" s="360" t="s">
        <v>2978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  <c r="AP211" s="293">
        <f t="shared" si="3"/>
        <v>1</v>
      </c>
    </row>
    <row r="212" spans="1:42" ht="14.25" customHeight="1"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2902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  <c r="AP212" s="293">
        <f t="shared" si="3"/>
        <v>0</v>
      </c>
    </row>
    <row r="213" spans="1:42" ht="14.25" customHeight="1"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2902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  <c r="AP213" s="293">
        <f t="shared" si="3"/>
        <v>0</v>
      </c>
    </row>
    <row r="214" spans="1:42" ht="14.25" customHeight="1">
      <c r="B214" s="425"/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2902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  <c r="AP214" s="293">
        <f t="shared" si="3"/>
        <v>0</v>
      </c>
    </row>
    <row r="215" spans="1:42" ht="14.25" customHeight="1">
      <c r="A215" s="300">
        <v>44547</v>
      </c>
      <c r="C215" s="293" t="s">
        <v>101</v>
      </c>
      <c r="D215" s="293" t="s">
        <v>423</v>
      </c>
      <c r="E215" s="292" t="s">
        <v>2910</v>
      </c>
      <c r="F215" s="293" t="s">
        <v>2918</v>
      </c>
      <c r="G215" s="293" t="s">
        <v>2919</v>
      </c>
      <c r="H215" s="292" t="s">
        <v>202</v>
      </c>
      <c r="I215" s="292" t="s">
        <v>2902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2920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  <c r="AP215" s="293">
        <f t="shared" si="3"/>
        <v>0</v>
      </c>
    </row>
    <row r="216" spans="1:42" ht="14.25" customHeight="1"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2902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  <c r="AP216" s="293">
        <f t="shared" si="3"/>
        <v>0</v>
      </c>
    </row>
    <row r="217" spans="1:42" ht="14.25" customHeight="1">
      <c r="A217" s="300">
        <v>44547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2902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  <c r="AP217" s="293">
        <f t="shared" si="3"/>
        <v>0</v>
      </c>
    </row>
    <row r="218" spans="1:42" ht="14.25" customHeight="1"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2902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  <c r="AP218" s="293">
        <f t="shared" si="3"/>
        <v>0</v>
      </c>
    </row>
    <row r="219" spans="1:42" ht="14.25" customHeight="1">
      <c r="B219" s="293">
        <v>1</v>
      </c>
      <c r="C219" s="293" t="s">
        <v>100</v>
      </c>
      <c r="D219" s="293" t="s">
        <v>2975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  <c r="AP219" s="293">
        <f t="shared" si="3"/>
        <v>1</v>
      </c>
    </row>
    <row r="220" spans="1:42" ht="14.25" customHeight="1">
      <c r="B220" s="293">
        <v>1</v>
      </c>
      <c r="C220" s="293" t="s">
        <v>100</v>
      </c>
      <c r="D220" s="293" t="s">
        <v>2975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  <c r="AP220" s="293">
        <f t="shared" si="3"/>
        <v>1</v>
      </c>
    </row>
    <row r="221" spans="1:42" ht="14.25" customHeight="1">
      <c r="B221" s="293">
        <v>1</v>
      </c>
      <c r="C221" s="293" t="s">
        <v>100</v>
      </c>
      <c r="D221" s="293" t="s">
        <v>2975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  <c r="AP221" s="293">
        <f t="shared" si="3"/>
        <v>1</v>
      </c>
    </row>
    <row r="222" spans="1:42" ht="14.25" customHeight="1">
      <c r="B222" s="293">
        <v>1</v>
      </c>
      <c r="C222" s="293" t="s">
        <v>100</v>
      </c>
      <c r="D222" s="293" t="s">
        <v>2975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  <c r="AP222" s="293">
        <f t="shared" si="3"/>
        <v>1</v>
      </c>
    </row>
    <row r="223" spans="1:42" ht="14.25" customHeight="1">
      <c r="B223" s="293">
        <v>1</v>
      </c>
      <c r="C223" s="293" t="s">
        <v>100</v>
      </c>
      <c r="D223" s="293" t="s">
        <v>2975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  <c r="AP223" s="293">
        <f t="shared" si="3"/>
        <v>1</v>
      </c>
    </row>
    <row r="224" spans="1:42" ht="14.25" customHeight="1">
      <c r="B224" s="293">
        <v>1</v>
      </c>
      <c r="C224" s="293" t="s">
        <v>100</v>
      </c>
      <c r="D224" s="293" t="s">
        <v>2975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  <c r="AP224" s="293">
        <f t="shared" si="3"/>
        <v>1</v>
      </c>
    </row>
    <row r="225" spans="2:42" ht="14.25" customHeight="1">
      <c r="B225" s="293">
        <v>1</v>
      </c>
      <c r="C225" s="293" t="s">
        <v>100</v>
      </c>
      <c r="D225" s="360" t="s">
        <v>2978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  <c r="AP225" s="293">
        <f t="shared" si="3"/>
        <v>1</v>
      </c>
    </row>
    <row r="226" spans="2:42" ht="14.25" customHeight="1">
      <c r="B226" s="293">
        <v>1</v>
      </c>
      <c r="C226" s="293" t="s">
        <v>100</v>
      </c>
      <c r="D226" s="360" t="s">
        <v>2978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  <c r="AP226" s="293">
        <f t="shared" si="3"/>
        <v>1</v>
      </c>
    </row>
    <row r="227" spans="2:42" ht="14.25" customHeight="1">
      <c r="B227" s="293">
        <v>1</v>
      </c>
      <c r="C227" s="293" t="s">
        <v>100</v>
      </c>
      <c r="D227" s="360" t="s">
        <v>2978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  <c r="AP227" s="293">
        <f t="shared" si="3"/>
        <v>1</v>
      </c>
    </row>
    <row r="228" spans="2:42" ht="14.25" customHeight="1">
      <c r="B228" s="293">
        <v>1</v>
      </c>
      <c r="C228" s="293" t="s">
        <v>100</v>
      </c>
      <c r="D228" s="360" t="s">
        <v>2978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  <c r="AP228" s="293">
        <f t="shared" si="3"/>
        <v>1</v>
      </c>
    </row>
    <row r="229" spans="2:42" ht="14.25" customHeight="1">
      <c r="C229" s="293" t="s">
        <v>100</v>
      </c>
      <c r="D229" s="360" t="s">
        <v>2978</v>
      </c>
      <c r="E229" s="292" t="s">
        <v>2924</v>
      </c>
      <c r="F229" s="293" t="s">
        <v>2925</v>
      </c>
      <c r="G229" s="293" t="s">
        <v>2926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/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  <c r="AP229" s="293">
        <f t="shared" si="3"/>
        <v>0</v>
      </c>
    </row>
    <row r="230" spans="2:42" ht="14.25" customHeight="1">
      <c r="B230" s="293">
        <v>1</v>
      </c>
      <c r="C230" s="293" t="s">
        <v>100</v>
      </c>
      <c r="D230" s="360" t="s">
        <v>2979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  <c r="AP230" s="293">
        <f t="shared" si="3"/>
        <v>1</v>
      </c>
    </row>
    <row r="231" spans="2:42" ht="14.25" customHeight="1">
      <c r="B231" s="293">
        <v>1</v>
      </c>
      <c r="C231" s="293" t="s">
        <v>100</v>
      </c>
      <c r="D231" s="360" t="s">
        <v>2979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  <c r="AP231" s="293">
        <f t="shared" si="3"/>
        <v>1</v>
      </c>
    </row>
    <row r="232" spans="2:42" ht="14.25" customHeight="1">
      <c r="B232" s="293">
        <v>1</v>
      </c>
      <c r="C232" s="293" t="s">
        <v>100</v>
      </c>
      <c r="D232" s="360" t="s">
        <v>2978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  <c r="AP232" s="293">
        <f t="shared" si="3"/>
        <v>1</v>
      </c>
    </row>
    <row r="233" spans="2:42" ht="14.25" customHeight="1">
      <c r="B233" s="293">
        <v>1</v>
      </c>
      <c r="C233" s="293" t="s">
        <v>100</v>
      </c>
      <c r="D233" s="360" t="s">
        <v>2978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  <c r="AP233" s="293">
        <f t="shared" si="3"/>
        <v>1</v>
      </c>
    </row>
    <row r="234" spans="2:42" ht="14.25" customHeight="1">
      <c r="B234" s="293">
        <v>1</v>
      </c>
      <c r="C234" s="293" t="s">
        <v>100</v>
      </c>
      <c r="D234" s="360" t="s">
        <v>2978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  <c r="AP234" s="293">
        <f t="shared" si="3"/>
        <v>1</v>
      </c>
    </row>
    <row r="235" spans="2:42" ht="14.25" customHeight="1">
      <c r="C235" s="293" t="s">
        <v>99</v>
      </c>
      <c r="D235" s="293" t="s">
        <v>2985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3045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  <c r="AP235" s="293">
        <f t="shared" si="3"/>
        <v>0</v>
      </c>
    </row>
    <row r="236" spans="2:42" ht="14.25" customHeight="1">
      <c r="C236" s="293" t="s">
        <v>99</v>
      </c>
      <c r="D236" s="293" t="s">
        <v>2985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204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  <c r="AP236" s="293">
        <f t="shared" si="3"/>
        <v>0</v>
      </c>
    </row>
    <row r="237" spans="2:42" ht="14.25" customHeight="1">
      <c r="C237" s="293" t="s">
        <v>99</v>
      </c>
      <c r="D237" s="293" t="s">
        <v>2985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3045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  <c r="AP237" s="293">
        <f t="shared" si="3"/>
        <v>0</v>
      </c>
    </row>
    <row r="238" spans="2:42" ht="14.25" customHeight="1">
      <c r="C238" s="293" t="s">
        <v>99</v>
      </c>
      <c r="D238" s="293" t="s">
        <v>2985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3045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  <c r="AP238" s="293">
        <f t="shared" si="3"/>
        <v>0</v>
      </c>
    </row>
    <row r="239" spans="2:42" ht="14.25" customHeight="1">
      <c r="C239" s="293" t="s">
        <v>99</v>
      </c>
      <c r="D239" s="293" t="s">
        <v>2985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3045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  <c r="AP239" s="293">
        <f t="shared" si="3"/>
        <v>0</v>
      </c>
    </row>
    <row r="240" spans="2:42" ht="14.25" customHeight="1">
      <c r="C240" s="293" t="s">
        <v>99</v>
      </c>
      <c r="D240" s="293" t="s">
        <v>2985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3045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  <c r="AP240" s="293">
        <f t="shared" si="3"/>
        <v>0</v>
      </c>
    </row>
    <row r="241" spans="2:42" ht="14.25" customHeight="1">
      <c r="C241" s="293" t="s">
        <v>99</v>
      </c>
      <c r="D241" s="293" t="s">
        <v>2985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3045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  <c r="AP241" s="293">
        <f t="shared" si="3"/>
        <v>0</v>
      </c>
    </row>
    <row r="242" spans="2:42" ht="14.25" customHeight="1">
      <c r="C242" s="293" t="s">
        <v>99</v>
      </c>
      <c r="D242" s="293" t="s">
        <v>2985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3045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  <c r="AP242" s="293">
        <f t="shared" si="3"/>
        <v>0</v>
      </c>
    </row>
    <row r="243" spans="2:42" ht="14.25" customHeight="1">
      <c r="C243" s="293" t="s">
        <v>99</v>
      </c>
      <c r="D243" s="293" t="s">
        <v>2985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3045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  <c r="AP243" s="293">
        <f t="shared" si="3"/>
        <v>0</v>
      </c>
    </row>
    <row r="244" spans="2:42" ht="14.25" customHeight="1"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2902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  <c r="AP244" s="293">
        <f t="shared" si="3"/>
        <v>0</v>
      </c>
    </row>
    <row r="245" spans="2:42" ht="14.25" customHeight="1"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2902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  <c r="AP245" s="293">
        <f t="shared" si="3"/>
        <v>0</v>
      </c>
    </row>
    <row r="246" spans="2:42" ht="14.25" customHeight="1"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2902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  <c r="AP246" s="293">
        <f t="shared" si="3"/>
        <v>0</v>
      </c>
    </row>
    <row r="247" spans="2:42" ht="14.25" customHeight="1"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2902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  <c r="AP247" s="293">
        <f t="shared" si="3"/>
        <v>0</v>
      </c>
    </row>
    <row r="248" spans="2:42" ht="14.25" customHeight="1"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2902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>
        <v>44524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  <c r="AP248" s="293">
        <f t="shared" si="3"/>
        <v>0</v>
      </c>
    </row>
    <row r="249" spans="2:42" ht="14.25" customHeight="1">
      <c r="C249" s="293" t="s">
        <v>103</v>
      </c>
      <c r="D249" s="293" t="s">
        <v>2980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  <c r="AP249" s="293">
        <f t="shared" si="3"/>
        <v>0</v>
      </c>
    </row>
    <row r="250" spans="2:42" ht="14.25" customHeight="1">
      <c r="C250" s="293" t="s">
        <v>103</v>
      </c>
      <c r="D250" s="293" t="s">
        <v>2980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  <c r="AP250" s="293">
        <f t="shared" si="3"/>
        <v>0</v>
      </c>
    </row>
    <row r="251" spans="2:42" ht="14.25" customHeight="1">
      <c r="B251" s="293">
        <v>1</v>
      </c>
      <c r="C251" s="293" t="s">
        <v>100</v>
      </c>
      <c r="D251" s="360" t="s">
        <v>2979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  <c r="AP251" s="293">
        <f t="shared" si="3"/>
        <v>1</v>
      </c>
    </row>
    <row r="252" spans="2:42" ht="14.25" customHeight="1">
      <c r="C252" s="293" t="s">
        <v>99</v>
      </c>
      <c r="D252" s="293" t="s">
        <v>2986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3057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44477</v>
      </c>
      <c r="AB252" s="300">
        <v>44477</v>
      </c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  <c r="AP252" s="293">
        <f t="shared" si="3"/>
        <v>0</v>
      </c>
    </row>
    <row r="253" spans="2:42" ht="14.25" customHeight="1">
      <c r="C253" s="293" t="s">
        <v>103</v>
      </c>
      <c r="D253" s="293" t="s">
        <v>2980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  <c r="AP253" s="293">
        <f t="shared" si="3"/>
        <v>0</v>
      </c>
    </row>
    <row r="254" spans="2:42" ht="14.25" customHeight="1">
      <c r="C254" s="293" t="s">
        <v>103</v>
      </c>
      <c r="D254" s="293" t="s">
        <v>2954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  <c r="AP254" s="293">
        <f t="shared" si="3"/>
        <v>0</v>
      </c>
    </row>
    <row r="255" spans="2:42" ht="14.25" customHeight="1">
      <c r="C255" s="293" t="s">
        <v>103</v>
      </c>
      <c r="D255" s="293" t="s">
        <v>2954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  <c r="AP255" s="293">
        <f t="shared" si="3"/>
        <v>0</v>
      </c>
    </row>
    <row r="256" spans="2:42" ht="14.25" customHeight="1">
      <c r="C256" s="293" t="s">
        <v>103</v>
      </c>
      <c r="D256" s="293" t="s">
        <v>2954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  <c r="AP256" s="293">
        <f t="shared" si="3"/>
        <v>0</v>
      </c>
    </row>
    <row r="257" spans="3:42" ht="14.25" customHeight="1">
      <c r="C257" s="293" t="s">
        <v>103</v>
      </c>
      <c r="D257" s="293" t="s">
        <v>2954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  <c r="AP257" s="293">
        <f t="shared" si="3"/>
        <v>0</v>
      </c>
    </row>
    <row r="258" spans="3:42" ht="14.25" customHeight="1">
      <c r="C258" s="293" t="s">
        <v>103</v>
      </c>
      <c r="D258" s="293" t="s">
        <v>2954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  <c r="AP258" s="293">
        <f t="shared" ref="AP258:AP321" si="4">COUNT(AC258)</f>
        <v>0</v>
      </c>
    </row>
    <row r="259" spans="3:42" ht="14.25" customHeight="1">
      <c r="C259" s="293" t="s">
        <v>103</v>
      </c>
      <c r="D259" s="293" t="s">
        <v>2954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  <c r="AP259" s="293">
        <f t="shared" si="4"/>
        <v>0</v>
      </c>
    </row>
    <row r="260" spans="3:42" ht="14.25" customHeight="1">
      <c r="C260" s="293" t="s">
        <v>103</v>
      </c>
      <c r="D260" s="293" t="s">
        <v>2954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  <c r="AP260" s="293">
        <f t="shared" si="4"/>
        <v>0</v>
      </c>
    </row>
    <row r="261" spans="3:42" ht="14.25" customHeight="1">
      <c r="C261" s="293" t="s">
        <v>103</v>
      </c>
      <c r="D261" s="293" t="s">
        <v>2954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  <c r="AP261" s="293">
        <f t="shared" si="4"/>
        <v>0</v>
      </c>
    </row>
    <row r="262" spans="3:42" ht="14.25" customHeight="1">
      <c r="C262" s="293" t="s">
        <v>103</v>
      </c>
      <c r="D262" s="293" t="s">
        <v>2954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  <c r="AP262" s="293">
        <f t="shared" si="4"/>
        <v>0</v>
      </c>
    </row>
    <row r="263" spans="3:42" ht="14.25" customHeight="1">
      <c r="C263" s="293" t="s">
        <v>103</v>
      </c>
      <c r="D263" s="227" t="s">
        <v>2953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  <c r="AP263" s="293">
        <f t="shared" si="4"/>
        <v>0</v>
      </c>
    </row>
    <row r="264" spans="3:42" ht="14.25" customHeight="1">
      <c r="C264" s="293" t="s">
        <v>99</v>
      </c>
      <c r="D264" s="293" t="s">
        <v>2974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>
        <v>44537</v>
      </c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2859</v>
      </c>
      <c r="AA264" s="300">
        <v>44477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  <c r="AP264" s="293">
        <f t="shared" si="4"/>
        <v>0</v>
      </c>
    </row>
    <row r="265" spans="3:42" ht="14.25" customHeight="1">
      <c r="C265" s="293" t="s">
        <v>99</v>
      </c>
      <c r="D265" s="293" t="s">
        <v>2974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v>44537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  <c r="AP265" s="293">
        <f t="shared" si="4"/>
        <v>0</v>
      </c>
    </row>
    <row r="266" spans="3:42" ht="14.25" customHeight="1">
      <c r="C266" s="293" t="s">
        <v>99</v>
      </c>
      <c r="D266" s="293" t="s">
        <v>2974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44477</v>
      </c>
      <c r="AB266" s="300">
        <v>44477</v>
      </c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  <c r="AP266" s="293">
        <f t="shared" si="4"/>
        <v>0</v>
      </c>
    </row>
    <row r="267" spans="3:42" ht="14.25" customHeight="1">
      <c r="C267" s="293" t="s">
        <v>99</v>
      </c>
      <c r="D267" s="293" t="s">
        <v>2974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44477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  <c r="AP267" s="293">
        <f t="shared" si="4"/>
        <v>0</v>
      </c>
    </row>
    <row r="268" spans="3:42" ht="14.25" customHeight="1">
      <c r="C268" s="293" t="s">
        <v>99</v>
      </c>
      <c r="D268" s="293" t="s">
        <v>2974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44477</v>
      </c>
      <c r="AB268" s="300">
        <v>44477</v>
      </c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  <c r="AP268" s="293">
        <f t="shared" si="4"/>
        <v>0</v>
      </c>
    </row>
    <row r="269" spans="3:42" ht="14.25" customHeight="1">
      <c r="C269" s="293" t="s">
        <v>99</v>
      </c>
      <c r="D269" s="293" t="s">
        <v>2974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44477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  <c r="AP269" s="293">
        <f t="shared" si="4"/>
        <v>0</v>
      </c>
    </row>
    <row r="270" spans="3:42" ht="14.25" customHeight="1"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2902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  <c r="AP270" s="293">
        <f t="shared" si="4"/>
        <v>0</v>
      </c>
    </row>
    <row r="271" spans="3:42" ht="14.25" customHeight="1"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2902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  <c r="AP271" s="293">
        <f t="shared" si="4"/>
        <v>0</v>
      </c>
    </row>
    <row r="272" spans="3:42" ht="14.25" customHeight="1"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2902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  <c r="AP272" s="293">
        <f t="shared" si="4"/>
        <v>0</v>
      </c>
    </row>
    <row r="273" spans="3:42" ht="14.25" customHeight="1"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2902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  <c r="AP273" s="293">
        <f t="shared" si="4"/>
        <v>0</v>
      </c>
    </row>
    <row r="274" spans="3:42" ht="14.25" customHeight="1"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2902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  <c r="AP274" s="293">
        <f t="shared" si="4"/>
        <v>0</v>
      </c>
    </row>
    <row r="275" spans="3:42" ht="14.25" customHeight="1"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2902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  <c r="AP275" s="293">
        <f t="shared" si="4"/>
        <v>0</v>
      </c>
    </row>
    <row r="276" spans="3:42" ht="14.25" customHeight="1"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2902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  <c r="AP276" s="293">
        <f t="shared" si="4"/>
        <v>0</v>
      </c>
    </row>
    <row r="277" spans="3:42" ht="14.25" customHeight="1"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2902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  <c r="AP277" s="293">
        <f t="shared" si="4"/>
        <v>0</v>
      </c>
    </row>
    <row r="278" spans="3:42" ht="14.25" customHeight="1">
      <c r="C278" s="293" t="s">
        <v>103</v>
      </c>
      <c r="D278" s="293" t="s">
        <v>2955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  <c r="AP278" s="293">
        <f t="shared" si="4"/>
        <v>0</v>
      </c>
    </row>
    <row r="279" spans="3:42" ht="14.25" customHeight="1">
      <c r="C279" s="293" t="s">
        <v>103</v>
      </c>
      <c r="D279" s="293" t="s">
        <v>2955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  <c r="AP279" s="293">
        <f t="shared" si="4"/>
        <v>0</v>
      </c>
    </row>
    <row r="280" spans="3:42" ht="14.25" customHeight="1">
      <c r="C280" s="293" t="s">
        <v>103</v>
      </c>
      <c r="D280" s="293" t="s">
        <v>2955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  <c r="AP280" s="293">
        <f t="shared" si="4"/>
        <v>0</v>
      </c>
    </row>
    <row r="281" spans="3:42" ht="14.25" customHeight="1">
      <c r="C281" s="293" t="s">
        <v>103</v>
      </c>
      <c r="D281" s="293" t="s">
        <v>2955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  <c r="AP281" s="293">
        <f t="shared" si="4"/>
        <v>0</v>
      </c>
    </row>
    <row r="282" spans="3:42" ht="14.25" customHeight="1">
      <c r="C282" s="293" t="s">
        <v>99</v>
      </c>
      <c r="D282" s="293" t="s">
        <v>2982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3045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  <c r="AP282" s="293">
        <f t="shared" si="4"/>
        <v>0</v>
      </c>
    </row>
    <row r="283" spans="3:42" ht="14.25" customHeight="1">
      <c r="C283" s="293" t="s">
        <v>99</v>
      </c>
      <c r="D283" s="293" t="s">
        <v>2982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236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  <c r="AP283" s="293">
        <f t="shared" si="4"/>
        <v>0</v>
      </c>
    </row>
    <row r="284" spans="3:42" ht="14.25" customHeight="1">
      <c r="C284" s="293" t="s">
        <v>99</v>
      </c>
      <c r="D284" s="293" t="s">
        <v>2982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3045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  <c r="AP284" s="293">
        <f t="shared" si="4"/>
        <v>0</v>
      </c>
    </row>
    <row r="285" spans="3:42" ht="14.25" customHeight="1">
      <c r="C285" s="293" t="s">
        <v>99</v>
      </c>
      <c r="D285" s="293" t="s">
        <v>2982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236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  <c r="AP285" s="293">
        <f t="shared" si="4"/>
        <v>0</v>
      </c>
    </row>
    <row r="286" spans="3:42" ht="14.25" customHeight="1">
      <c r="C286" s="293" t="s">
        <v>99</v>
      </c>
      <c r="D286" s="293" t="s">
        <v>2987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3045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  <c r="AP286" s="293">
        <f t="shared" si="4"/>
        <v>0</v>
      </c>
    </row>
    <row r="287" spans="3:42" ht="14.25" customHeight="1">
      <c r="C287" s="293" t="s">
        <v>99</v>
      </c>
      <c r="D287" s="293" t="s">
        <v>2987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/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  <c r="AP287" s="293">
        <f t="shared" si="4"/>
        <v>0</v>
      </c>
    </row>
    <row r="288" spans="3:42" ht="14.25" customHeight="1">
      <c r="C288" s="293" t="s">
        <v>99</v>
      </c>
      <c r="D288" s="293" t="s">
        <v>2987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44533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  <c r="AP288" s="293">
        <f t="shared" si="4"/>
        <v>0</v>
      </c>
    </row>
    <row r="289" spans="3:42" ht="14.25" customHeight="1">
      <c r="C289" s="293" t="s">
        <v>99</v>
      </c>
      <c r="D289" s="293" t="s">
        <v>2982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3045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  <c r="AP289" s="293">
        <f t="shared" si="4"/>
        <v>0</v>
      </c>
    </row>
    <row r="290" spans="3:42" ht="14.25" customHeight="1">
      <c r="C290" s="293" t="s">
        <v>99</v>
      </c>
      <c r="D290" s="293" t="s">
        <v>838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  <c r="AP290" s="293">
        <f t="shared" si="4"/>
        <v>0</v>
      </c>
    </row>
    <row r="291" spans="3:42" ht="14.25" customHeight="1">
      <c r="C291" s="293" t="s">
        <v>99</v>
      </c>
      <c r="D291" s="360" t="s">
        <v>2984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3045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  <c r="AP291" s="293">
        <f t="shared" si="4"/>
        <v>0</v>
      </c>
    </row>
    <row r="292" spans="3:42" ht="14.25" customHeight="1">
      <c r="C292" s="293" t="s">
        <v>99</v>
      </c>
      <c r="D292" s="360" t="s">
        <v>2984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  <c r="AP292" s="293">
        <f t="shared" si="4"/>
        <v>0</v>
      </c>
    </row>
    <row r="293" spans="3:42" ht="14.25" customHeight="1">
      <c r="C293" s="293" t="s">
        <v>99</v>
      </c>
      <c r="D293" s="293" t="s">
        <v>2972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  <c r="AP293" s="293">
        <f t="shared" si="4"/>
        <v>0</v>
      </c>
    </row>
    <row r="294" spans="3:42" ht="14.25" customHeight="1">
      <c r="C294" s="293" t="s">
        <v>99</v>
      </c>
      <c r="D294" s="293" t="s">
        <v>2972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3044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  <c r="AP294" s="293">
        <f t="shared" si="4"/>
        <v>0</v>
      </c>
    </row>
    <row r="295" spans="3:42" ht="14.25" customHeight="1">
      <c r="C295" s="293" t="s">
        <v>102</v>
      </c>
      <c r="D295" s="293" t="s">
        <v>2962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/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  <c r="AP295" s="293">
        <f t="shared" si="4"/>
        <v>0</v>
      </c>
    </row>
    <row r="296" spans="3:42" ht="14.25" customHeight="1">
      <c r="C296" s="293" t="s">
        <v>102</v>
      </c>
      <c r="D296" s="293" t="s">
        <v>2962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/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  <c r="AP296" s="293">
        <f t="shared" si="4"/>
        <v>0</v>
      </c>
    </row>
    <row r="297" spans="3:42" ht="14.25" customHeight="1">
      <c r="C297" s="293" t="s">
        <v>102</v>
      </c>
      <c r="D297" s="293" t="s">
        <v>2962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/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  <c r="AP297" s="293">
        <f t="shared" si="4"/>
        <v>0</v>
      </c>
    </row>
    <row r="298" spans="3:42" ht="14.25" customHeight="1">
      <c r="C298" s="293" t="s">
        <v>102</v>
      </c>
      <c r="D298" s="293" t="s">
        <v>2962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/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  <c r="AP298" s="293">
        <f t="shared" si="4"/>
        <v>0</v>
      </c>
    </row>
    <row r="299" spans="3:42" ht="14.25" customHeight="1">
      <c r="C299" s="293" t="s">
        <v>102</v>
      </c>
      <c r="D299" s="293" t="s">
        <v>2962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/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  <c r="AP299" s="293">
        <f t="shared" si="4"/>
        <v>0</v>
      </c>
    </row>
    <row r="300" spans="3:42" ht="14.25" customHeight="1">
      <c r="C300" s="293" t="s">
        <v>102</v>
      </c>
      <c r="D300" s="293" t="s">
        <v>2962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/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  <c r="AP300" s="293">
        <f t="shared" si="4"/>
        <v>0</v>
      </c>
    </row>
    <row r="301" spans="3:42" ht="14.25" customHeight="1">
      <c r="C301" s="293" t="s">
        <v>102</v>
      </c>
      <c r="D301" s="293" t="s">
        <v>2962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/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  <c r="AP301" s="293">
        <f t="shared" si="4"/>
        <v>0</v>
      </c>
    </row>
    <row r="302" spans="3:42" ht="14.25" customHeight="1">
      <c r="C302" s="293" t="s">
        <v>102</v>
      </c>
      <c r="D302" s="293" t="s">
        <v>2962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/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  <c r="AP302" s="293">
        <f t="shared" si="4"/>
        <v>0</v>
      </c>
    </row>
    <row r="303" spans="3:42" ht="14.25" customHeight="1">
      <c r="C303" s="293" t="s">
        <v>102</v>
      </c>
      <c r="D303" s="293" t="s">
        <v>2962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/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  <c r="AP303" s="293">
        <f t="shared" si="4"/>
        <v>0</v>
      </c>
    </row>
    <row r="304" spans="3:42" ht="14.25" customHeight="1">
      <c r="C304" s="293" t="s">
        <v>102</v>
      </c>
      <c r="D304" s="293" t="s">
        <v>2962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/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  <c r="AP304" s="293">
        <f t="shared" si="4"/>
        <v>0</v>
      </c>
    </row>
    <row r="305" spans="1:42" ht="14.25" customHeight="1">
      <c r="C305" s="293" t="s">
        <v>102</v>
      </c>
      <c r="D305" s="293" t="s">
        <v>2962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/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  <c r="AP305" s="293">
        <f t="shared" si="4"/>
        <v>0</v>
      </c>
    </row>
    <row r="306" spans="1:42" ht="14.25" customHeight="1">
      <c r="C306" s="293" t="s">
        <v>102</v>
      </c>
      <c r="D306" s="293" t="s">
        <v>2962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/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  <c r="AP306" s="293">
        <f t="shared" si="4"/>
        <v>0</v>
      </c>
    </row>
    <row r="307" spans="1:42" ht="14.25" customHeight="1">
      <c r="C307" s="293" t="s">
        <v>102</v>
      </c>
      <c r="D307" s="293" t="s">
        <v>2962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/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  <c r="AP307" s="293">
        <f t="shared" si="4"/>
        <v>0</v>
      </c>
    </row>
    <row r="308" spans="1:42" ht="14.25" customHeight="1">
      <c r="C308" s="293" t="s">
        <v>102</v>
      </c>
      <c r="D308" s="293" t="s">
        <v>2962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/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  <c r="AP308" s="293">
        <f t="shared" si="4"/>
        <v>0</v>
      </c>
    </row>
    <row r="309" spans="1:42" ht="14.25" customHeight="1">
      <c r="C309" s="293" t="s">
        <v>102</v>
      </c>
      <c r="D309" s="293" t="s">
        <v>2962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2859</v>
      </c>
      <c r="AA309" s="300"/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  <c r="AP309" s="293">
        <f t="shared" si="4"/>
        <v>0</v>
      </c>
    </row>
    <row r="310" spans="1:42" ht="14.25" customHeight="1"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  <c r="AP310" s="293">
        <f t="shared" si="4"/>
        <v>0</v>
      </c>
    </row>
    <row r="311" spans="1:42" ht="14.25" customHeight="1"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  <c r="AP311" s="293">
        <f t="shared" si="4"/>
        <v>0</v>
      </c>
    </row>
    <row r="312" spans="1:42" ht="14.25" customHeight="1">
      <c r="A312" s="300">
        <v>44547</v>
      </c>
      <c r="C312" s="293" t="s">
        <v>105</v>
      </c>
      <c r="D312" s="451" t="s">
        <v>2991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 t="str">
        <f>IFERROR(IF(VLOOKUP(功能_33[[#This Row],[功能代號]],討論項目!A:H,8,FALSE)=0,"",VLOOKUP(功能_33[[#This Row],[功能代號]],討論項目!A:H,8,FALSE)),"")</f>
        <v/>
      </c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 t="s">
        <v>3076</v>
      </c>
      <c r="AA312" s="300"/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  <c r="AP312" s="293">
        <f t="shared" si="4"/>
        <v>0</v>
      </c>
    </row>
    <row r="313" spans="1:42" ht="14.25" customHeight="1">
      <c r="A313" s="300">
        <v>44547</v>
      </c>
      <c r="C313" s="293" t="s">
        <v>105</v>
      </c>
      <c r="D313" s="451" t="s">
        <v>2991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 t="str">
        <f>IFERROR(IF(VLOOKUP(功能_33[[#This Row],[功能代號]],討論項目!A:H,8,FALSE)=0,"",VLOOKUP(功能_33[[#This Row],[功能代號]],討論項目!A:H,8,FALSE)),"")</f>
        <v/>
      </c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 t="s">
        <v>3076</v>
      </c>
      <c r="AA313" s="300"/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  <c r="AP313" s="293">
        <f t="shared" si="4"/>
        <v>0</v>
      </c>
    </row>
    <row r="314" spans="1:42" ht="14.25" customHeight="1">
      <c r="A314" s="300">
        <v>44547</v>
      </c>
      <c r="C314" s="293" t="s">
        <v>105</v>
      </c>
      <c r="D314" s="451" t="s">
        <v>2991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 t="str">
        <f>IFERROR(IF(VLOOKUP(功能_33[[#This Row],[功能代號]],討論項目!A:H,8,FALSE)=0,"",VLOOKUP(功能_33[[#This Row],[功能代號]],討論項目!A:H,8,FALSE)),"")</f>
        <v/>
      </c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3076</v>
      </c>
      <c r="AA314" s="300"/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  <c r="AP314" s="293">
        <f t="shared" si="4"/>
        <v>0</v>
      </c>
    </row>
    <row r="315" spans="1:42" ht="14.25" customHeight="1">
      <c r="A315" s="300">
        <v>44547</v>
      </c>
      <c r="C315" s="293" t="s">
        <v>105</v>
      </c>
      <c r="D315" s="451" t="s">
        <v>2991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 t="str">
        <f>IFERROR(IF(VLOOKUP(功能_33[[#This Row],[功能代號]],討論項目!A:H,8,FALSE)=0,"",VLOOKUP(功能_33[[#This Row],[功能代號]],討論項目!A:H,8,FALSE)),"")</f>
        <v/>
      </c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3076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  <c r="AP315" s="293">
        <f t="shared" si="4"/>
        <v>0</v>
      </c>
    </row>
    <row r="316" spans="1:42" ht="14.25" customHeight="1">
      <c r="A316" s="300">
        <v>44547</v>
      </c>
      <c r="C316" s="293" t="s">
        <v>105</v>
      </c>
      <c r="D316" s="451" t="s">
        <v>2991</v>
      </c>
      <c r="E316" s="292" t="s">
        <v>947</v>
      </c>
      <c r="F316" s="293" t="s">
        <v>948</v>
      </c>
      <c r="G316" s="293"/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 t="str">
        <f>IFERROR(IF(VLOOKUP(功能_33[[#This Row],[功能代號]],討論項目!A:H,8,FALSE)=0,"",VLOOKUP(功能_33[[#This Row],[功能代號]],討論項目!A:H,8,FALSE)),"")</f>
        <v/>
      </c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3076</v>
      </c>
      <c r="AA316" s="300"/>
      <c r="AB316" s="300"/>
      <c r="AC316" s="300"/>
      <c r="AD316" s="300"/>
      <c r="AE316" s="300"/>
      <c r="AF316" s="356"/>
      <c r="AG316" s="300" t="str">
        <f>IFERROR(IF(VLOOKUP(功能_33[[#This Row],[功能代號]],E:Q,11,FALSE)=0,"",VLOOKUP(功能_33[[#This Row],[功能代號]],E:Q,11,FALSE)),"")</f>
        <v>施美娟</v>
      </c>
      <c r="AH316" s="300"/>
      <c r="AI316" s="300"/>
      <c r="AJ316" s="293"/>
      <c r="AK316" s="300"/>
      <c r="AL316" s="292" t="s">
        <v>199</v>
      </c>
      <c r="AN316" s="293" t="e">
        <f>VLOOKUP(功能_33[[#This Row],[功能代號]],需二審tmp!A:A,1,FALSE)</f>
        <v>#N/A</v>
      </c>
      <c r="AP316" s="293">
        <f t="shared" si="4"/>
        <v>0</v>
      </c>
    </row>
    <row r="317" spans="1:42" ht="14.25" customHeight="1">
      <c r="C317" s="293" t="s">
        <v>105</v>
      </c>
      <c r="D317" s="293" t="s">
        <v>949</v>
      </c>
      <c r="E317" s="292" t="s">
        <v>950</v>
      </c>
      <c r="F317" s="293" t="s">
        <v>951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2859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952</v>
      </c>
      <c r="AN317" s="293" t="str">
        <f>VLOOKUP(功能_33[[#This Row],[功能代號]],需二審tmp!A:A,1,FALSE)</f>
        <v>L8701</v>
      </c>
      <c r="AO317" s="357">
        <v>44533</v>
      </c>
      <c r="AP317" s="293">
        <f t="shared" si="4"/>
        <v>0</v>
      </c>
    </row>
    <row r="318" spans="1:42" ht="14.25" customHeight="1">
      <c r="C318" s="293" t="s">
        <v>105</v>
      </c>
      <c r="D318" s="293" t="s">
        <v>953</v>
      </c>
      <c r="E318" s="292" t="s">
        <v>954</v>
      </c>
      <c r="F318" s="293" t="s">
        <v>955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  <c r="AP318" s="293">
        <f t="shared" si="4"/>
        <v>0</v>
      </c>
    </row>
    <row r="319" spans="1:42" ht="14.25" customHeight="1">
      <c r="C319" s="293" t="s">
        <v>105</v>
      </c>
      <c r="D319" s="293" t="s">
        <v>953</v>
      </c>
      <c r="E319" s="292" t="s">
        <v>956</v>
      </c>
      <c r="F319" s="293" t="s">
        <v>957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2859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958</v>
      </c>
      <c r="AM319" s="305" t="s">
        <v>959</v>
      </c>
      <c r="AN319" s="293" t="str">
        <f>VLOOKUP(功能_33[[#This Row],[功能代號]],需二審tmp!A:A,1,FALSE)</f>
        <v>L8201</v>
      </c>
      <c r="AO319" s="357">
        <v>44533</v>
      </c>
      <c r="AP319" s="293">
        <f t="shared" si="4"/>
        <v>0</v>
      </c>
    </row>
    <row r="320" spans="1:42" ht="14.25" customHeight="1">
      <c r="C320" s="293" t="s">
        <v>105</v>
      </c>
      <c r="D320" s="293" t="s">
        <v>953</v>
      </c>
      <c r="E320" s="292" t="s">
        <v>960</v>
      </c>
      <c r="F320" s="293" t="s">
        <v>961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2859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  <c r="AP320" s="293">
        <f t="shared" si="4"/>
        <v>0</v>
      </c>
    </row>
    <row r="321" spans="3:42" ht="14.25" customHeight="1">
      <c r="C321" s="293" t="s">
        <v>105</v>
      </c>
      <c r="D321" s="293" t="s">
        <v>953</v>
      </c>
      <c r="E321" s="292" t="s">
        <v>962</v>
      </c>
      <c r="F321" s="293" t="s">
        <v>963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>
        <v>44537</v>
      </c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44537</v>
      </c>
      <c r="Z321" s="300" t="s">
        <v>2859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964</v>
      </c>
      <c r="AN321" s="293" t="str">
        <f>VLOOKUP(功能_33[[#This Row],[功能代號]],需二審tmp!A:A,1,FALSE)</f>
        <v>L8202</v>
      </c>
      <c r="AO321" s="357">
        <v>44533</v>
      </c>
      <c r="AP321" s="293">
        <f t="shared" si="4"/>
        <v>0</v>
      </c>
    </row>
    <row r="322" spans="3:42" ht="14.25" customHeight="1">
      <c r="C322" s="293" t="s">
        <v>105</v>
      </c>
      <c r="D322" s="293" t="s">
        <v>953</v>
      </c>
      <c r="E322" s="292" t="s">
        <v>965</v>
      </c>
      <c r="F322" s="293" t="s">
        <v>966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967</v>
      </c>
      <c r="AM322" s="305" t="s">
        <v>968</v>
      </c>
      <c r="AN322" s="293" t="e">
        <f>VLOOKUP(功能_33[[#This Row],[功能代號]],需二審tmp!A:A,1,FALSE)</f>
        <v>#N/A</v>
      </c>
      <c r="AO322" s="357">
        <v>44533</v>
      </c>
      <c r="AP322" s="293">
        <f t="shared" ref="AP322:AP385" si="5">COUNT(AC322)</f>
        <v>0</v>
      </c>
    </row>
    <row r="323" spans="3:42" ht="14.25" customHeight="1">
      <c r="C323" s="293" t="s">
        <v>105</v>
      </c>
      <c r="D323" s="293" t="s">
        <v>953</v>
      </c>
      <c r="E323" s="292" t="s">
        <v>969</v>
      </c>
      <c r="F323" s="293" t="s">
        <v>968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2859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967</v>
      </c>
      <c r="AM323" s="305" t="s">
        <v>968</v>
      </c>
      <c r="AN323" s="293" t="str">
        <f>VLOOKUP(功能_33[[#This Row],[功能代號]],需二審tmp!A:A,1,FALSE)</f>
        <v>L8203</v>
      </c>
      <c r="AO323" s="357">
        <v>44533</v>
      </c>
      <c r="AP323" s="293">
        <f t="shared" si="5"/>
        <v>0</v>
      </c>
    </row>
    <row r="324" spans="3:42" ht="14.25" customHeight="1">
      <c r="C324" s="293" t="s">
        <v>105</v>
      </c>
      <c r="D324" s="293" t="s">
        <v>953</v>
      </c>
      <c r="E324" s="292" t="s">
        <v>970</v>
      </c>
      <c r="F324" s="293" t="s">
        <v>971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2859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972</v>
      </c>
      <c r="AM324" s="305" t="s">
        <v>973</v>
      </c>
      <c r="AN324" s="293" t="str">
        <f>VLOOKUP(功能_33[[#This Row],[功能代號]],需二審tmp!A:A,1,FALSE)</f>
        <v>L8923</v>
      </c>
      <c r="AO324" s="357">
        <v>44533</v>
      </c>
      <c r="AP324" s="293">
        <f t="shared" si="5"/>
        <v>0</v>
      </c>
    </row>
    <row r="325" spans="3:42" ht="14.25" customHeight="1">
      <c r="C325" s="293" t="s">
        <v>105</v>
      </c>
      <c r="D325" s="293" t="s">
        <v>953</v>
      </c>
      <c r="E325" s="292" t="s">
        <v>974</v>
      </c>
      <c r="F325" s="293" t="s">
        <v>975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972</v>
      </c>
      <c r="AM325" s="305" t="s">
        <v>973</v>
      </c>
      <c r="AN325" s="293" t="str">
        <f>VLOOKUP(功能_33[[#This Row],[功能代號]],需二審tmp!A:A,1,FALSE)</f>
        <v>L8204</v>
      </c>
      <c r="AO325" s="357">
        <v>44533</v>
      </c>
      <c r="AP325" s="293">
        <f t="shared" si="5"/>
        <v>0</v>
      </c>
    </row>
    <row r="326" spans="3:42" ht="14.25" customHeight="1">
      <c r="C326" s="293" t="s">
        <v>105</v>
      </c>
      <c r="D326" s="293" t="s">
        <v>953</v>
      </c>
      <c r="E326" s="292" t="s">
        <v>2966</v>
      </c>
      <c r="F326" s="293" t="s">
        <v>2967</v>
      </c>
      <c r="G326" s="293" t="s">
        <v>2968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2920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972</v>
      </c>
      <c r="AM326" s="305" t="s">
        <v>973</v>
      </c>
      <c r="AN326" s="293" t="e">
        <f>VLOOKUP(功能_33[[#This Row],[功能代號]],需二審tmp!A:A,1,FALSE)</f>
        <v>#N/A</v>
      </c>
      <c r="AO326" s="357">
        <v>44533</v>
      </c>
      <c r="AP326" s="293">
        <f t="shared" si="5"/>
        <v>0</v>
      </c>
    </row>
    <row r="327" spans="3:42" ht="14.25" customHeight="1">
      <c r="C327" s="293" t="s">
        <v>102</v>
      </c>
      <c r="D327" s="293" t="s">
        <v>2988</v>
      </c>
      <c r="E327" s="292" t="s">
        <v>976</v>
      </c>
      <c r="F327" s="293" t="s">
        <v>977</v>
      </c>
      <c r="G327" s="293"/>
      <c r="H327" s="292" t="s">
        <v>202</v>
      </c>
      <c r="I327" s="292" t="s">
        <v>213</v>
      </c>
      <c r="J327" s="299" t="s">
        <v>980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>
        <v>44531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  <c r="AP327" s="293">
        <f t="shared" si="5"/>
        <v>0</v>
      </c>
    </row>
    <row r="328" spans="3:42" ht="14.25" customHeight="1">
      <c r="C328" s="293" t="s">
        <v>102</v>
      </c>
      <c r="D328" s="293" t="s">
        <v>2960</v>
      </c>
      <c r="E328" s="292" t="s">
        <v>978</v>
      </c>
      <c r="F328" s="271" t="s">
        <v>979</v>
      </c>
      <c r="G328" s="271"/>
      <c r="H328" s="292" t="s">
        <v>202</v>
      </c>
      <c r="I328" s="292" t="s">
        <v>325</v>
      </c>
      <c r="J328" s="299" t="s">
        <v>3071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2859</v>
      </c>
      <c r="AA328" s="300"/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  <c r="AP328" s="293">
        <f t="shared" si="5"/>
        <v>0</v>
      </c>
    </row>
    <row r="329" spans="3:42" ht="14.25" customHeight="1">
      <c r="C329" s="293" t="s">
        <v>102</v>
      </c>
      <c r="D329" s="293" t="s">
        <v>2960</v>
      </c>
      <c r="E329" s="292" t="s">
        <v>981</v>
      </c>
      <c r="F329" s="293" t="s">
        <v>982</v>
      </c>
      <c r="G329" s="293"/>
      <c r="H329" s="292" t="s">
        <v>202</v>
      </c>
      <c r="I329" s="292" t="s">
        <v>325</v>
      </c>
      <c r="J329" s="299" t="s">
        <v>980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2859</v>
      </c>
      <c r="AA329" s="300"/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  <c r="AP329" s="293">
        <f t="shared" si="5"/>
        <v>0</v>
      </c>
    </row>
    <row r="330" spans="3:42" ht="14.25" customHeight="1">
      <c r="C330" s="293" t="s">
        <v>102</v>
      </c>
      <c r="D330" s="293" t="s">
        <v>2960</v>
      </c>
      <c r="E330" s="292" t="s">
        <v>983</v>
      </c>
      <c r="F330" s="293" t="s">
        <v>984</v>
      </c>
      <c r="G330" s="293"/>
      <c r="H330" s="292" t="s">
        <v>202</v>
      </c>
      <c r="I330" s="292" t="s">
        <v>325</v>
      </c>
      <c r="J330" s="299" t="s">
        <v>980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2859</v>
      </c>
      <c r="AA330" s="300"/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  <c r="AP330" s="293">
        <f t="shared" si="5"/>
        <v>0</v>
      </c>
    </row>
    <row r="331" spans="3:42" ht="14.25" customHeight="1">
      <c r="C331" s="293" t="s">
        <v>102</v>
      </c>
      <c r="D331" s="293" t="s">
        <v>2960</v>
      </c>
      <c r="E331" s="292" t="s">
        <v>985</v>
      </c>
      <c r="F331" s="293" t="s">
        <v>986</v>
      </c>
      <c r="G331" s="293"/>
      <c r="H331" s="292" t="s">
        <v>202</v>
      </c>
      <c r="I331" s="292" t="s">
        <v>325</v>
      </c>
      <c r="J331" s="299" t="s">
        <v>980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2859</v>
      </c>
      <c r="AA331" s="300"/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  <c r="AP331" s="293">
        <f t="shared" si="5"/>
        <v>0</v>
      </c>
    </row>
    <row r="332" spans="3:42" ht="14.25" customHeight="1">
      <c r="C332" s="293" t="s">
        <v>102</v>
      </c>
      <c r="D332" s="293" t="s">
        <v>2961</v>
      </c>
      <c r="E332" s="292" t="s">
        <v>987</v>
      </c>
      <c r="F332" s="293" t="s">
        <v>988</v>
      </c>
      <c r="G332" s="293"/>
      <c r="H332" s="292" t="s">
        <v>202</v>
      </c>
      <c r="I332" s="292" t="s">
        <v>325</v>
      </c>
      <c r="J332" s="299" t="s">
        <v>980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44505</v>
      </c>
      <c r="AB332" s="300">
        <v>44505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989</v>
      </c>
      <c r="AM332" s="305" t="s">
        <v>990</v>
      </c>
      <c r="AN332" s="293" t="e">
        <f>VLOOKUP(功能_33[[#This Row],[功能代號]],需二審tmp!A:A,1,FALSE)</f>
        <v>#N/A</v>
      </c>
      <c r="AO332" s="357">
        <v>44526</v>
      </c>
      <c r="AP332" s="293">
        <f t="shared" si="5"/>
        <v>0</v>
      </c>
    </row>
    <row r="333" spans="3:42" ht="14.25" customHeight="1">
      <c r="C333" s="293" t="s">
        <v>102</v>
      </c>
      <c r="D333" s="293" t="s">
        <v>2961</v>
      </c>
      <c r="E333" s="292" t="s">
        <v>991</v>
      </c>
      <c r="F333" s="293" t="s">
        <v>992</v>
      </c>
      <c r="G333" s="293"/>
      <c r="H333" s="292" t="s">
        <v>202</v>
      </c>
      <c r="I333" s="292" t="s">
        <v>325</v>
      </c>
      <c r="J333" s="299" t="s">
        <v>980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2859</v>
      </c>
      <c r="AA333" s="300"/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989</v>
      </c>
      <c r="AM333" s="305" t="s">
        <v>993</v>
      </c>
      <c r="AN333" s="293" t="str">
        <f>VLOOKUP(功能_33[[#This Row],[功能代號]],需二審tmp!A:A,1,FALSE)</f>
        <v>L5101</v>
      </c>
      <c r="AO333" s="357">
        <v>44526</v>
      </c>
      <c r="AP333" s="293">
        <f t="shared" si="5"/>
        <v>0</v>
      </c>
    </row>
    <row r="334" spans="3:42" ht="14.25" customHeight="1">
      <c r="C334" s="293" t="s">
        <v>102</v>
      </c>
      <c r="D334" s="293" t="s">
        <v>2961</v>
      </c>
      <c r="E334" s="292" t="s">
        <v>994</v>
      </c>
      <c r="F334" s="293" t="s">
        <v>995</v>
      </c>
      <c r="G334" s="293"/>
      <c r="H334" s="292" t="s">
        <v>202</v>
      </c>
      <c r="I334" s="292" t="s">
        <v>146</v>
      </c>
      <c r="J334" s="299" t="s">
        <v>980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996</v>
      </c>
      <c r="AM334" s="305" t="s">
        <v>997</v>
      </c>
      <c r="AN334" s="293" t="str">
        <f>VLOOKUP(功能_33[[#This Row],[功能代號]],需二審tmp!A:A,1,FALSE)</f>
        <v>L5902</v>
      </c>
      <c r="AO334" s="357">
        <v>44526</v>
      </c>
      <c r="AP334" s="293">
        <f t="shared" si="5"/>
        <v>0</v>
      </c>
    </row>
    <row r="335" spans="3:42" ht="14.25" customHeight="1">
      <c r="C335" s="293" t="s">
        <v>102</v>
      </c>
      <c r="D335" s="293" t="s">
        <v>2961</v>
      </c>
      <c r="E335" s="292" t="s">
        <v>998</v>
      </c>
      <c r="F335" s="293" t="s">
        <v>999</v>
      </c>
      <c r="G335" s="293"/>
      <c r="H335" s="292" t="s">
        <v>202</v>
      </c>
      <c r="I335" s="292" t="s">
        <v>146</v>
      </c>
      <c r="J335" s="299" t="s">
        <v>980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996</v>
      </c>
      <c r="AM335" s="305" t="s">
        <v>997</v>
      </c>
      <c r="AN335" s="293" t="str">
        <f>VLOOKUP(功能_33[[#This Row],[功能代號]],需二審tmp!A:A,1,FALSE)</f>
        <v>L5102</v>
      </c>
      <c r="AO335" s="357">
        <v>44526</v>
      </c>
      <c r="AP335" s="293">
        <f t="shared" si="5"/>
        <v>0</v>
      </c>
    </row>
    <row r="336" spans="3:42" ht="14.25" customHeight="1">
      <c r="C336" s="293" t="s">
        <v>102</v>
      </c>
      <c r="D336" s="293" t="s">
        <v>2961</v>
      </c>
      <c r="E336" s="292" t="s">
        <v>1000</v>
      </c>
      <c r="F336" s="293" t="s">
        <v>1001</v>
      </c>
      <c r="G336" s="293"/>
      <c r="H336" s="292" t="s">
        <v>202</v>
      </c>
      <c r="I336" s="292" t="s">
        <v>325</v>
      </c>
      <c r="J336" s="299" t="s">
        <v>980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2859</v>
      </c>
      <c r="AA336" s="300"/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1002</v>
      </c>
      <c r="AM336" s="305" t="s">
        <v>1003</v>
      </c>
      <c r="AN336" s="293" t="str">
        <f>VLOOKUP(功能_33[[#This Row],[功能代號]],需二審tmp!A:A,1,FALSE)</f>
        <v>L5903</v>
      </c>
      <c r="AO336" s="357">
        <v>44526</v>
      </c>
      <c r="AP336" s="293">
        <f t="shared" si="5"/>
        <v>0</v>
      </c>
    </row>
    <row r="337" spans="3:42" ht="14.25" customHeight="1">
      <c r="C337" s="293" t="s">
        <v>102</v>
      </c>
      <c r="D337" s="293" t="s">
        <v>2961</v>
      </c>
      <c r="E337" s="292" t="s">
        <v>1004</v>
      </c>
      <c r="F337" s="293" t="s">
        <v>1005</v>
      </c>
      <c r="G337" s="293"/>
      <c r="H337" s="292" t="s">
        <v>202</v>
      </c>
      <c r="I337" s="292" t="s">
        <v>325</v>
      </c>
      <c r="J337" s="299" t="s">
        <v>980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2859</v>
      </c>
      <c r="AA337" s="299" t="s">
        <v>2880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1002</v>
      </c>
      <c r="AM337" s="305" t="s">
        <v>1003</v>
      </c>
      <c r="AN337" s="293" t="str">
        <f>VLOOKUP(功能_33[[#This Row],[功能代號]],需二審tmp!A:A,1,FALSE)</f>
        <v>L5103</v>
      </c>
      <c r="AP337" s="293">
        <f t="shared" si="5"/>
        <v>0</v>
      </c>
    </row>
    <row r="338" spans="3:42" ht="14.25" customHeight="1">
      <c r="C338" s="293" t="s">
        <v>102</v>
      </c>
      <c r="D338" s="293" t="s">
        <v>2961</v>
      </c>
      <c r="E338" s="292" t="s">
        <v>1006</v>
      </c>
      <c r="F338" s="293" t="s">
        <v>1007</v>
      </c>
      <c r="G338" s="293"/>
      <c r="H338" s="292" t="s">
        <v>202</v>
      </c>
      <c r="I338" s="292" t="s">
        <v>325</v>
      </c>
      <c r="J338" s="299" t="s">
        <v>980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2859</v>
      </c>
      <c r="AA338" s="300"/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1008</v>
      </c>
      <c r="AM338" s="305" t="s">
        <v>1009</v>
      </c>
      <c r="AN338" s="293" t="str">
        <f>VLOOKUP(功能_33[[#This Row],[功能代號]],需二審tmp!A:A,1,FALSE)</f>
        <v>L5104</v>
      </c>
      <c r="AO338" s="357">
        <v>44526</v>
      </c>
      <c r="AP338" s="293">
        <f t="shared" si="5"/>
        <v>0</v>
      </c>
    </row>
    <row r="339" spans="3:42" ht="14.25" customHeight="1">
      <c r="C339" s="293" t="s">
        <v>102</v>
      </c>
      <c r="D339" s="293" t="s">
        <v>2961</v>
      </c>
      <c r="E339" s="292" t="s">
        <v>1010</v>
      </c>
      <c r="F339" s="293" t="s">
        <v>1011</v>
      </c>
      <c r="G339" s="293"/>
      <c r="H339" s="292" t="s">
        <v>202</v>
      </c>
      <c r="I339" s="292" t="s">
        <v>146</v>
      </c>
      <c r="J339" s="299" t="s">
        <v>980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/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  <c r="AP339" s="293">
        <f t="shared" si="5"/>
        <v>0</v>
      </c>
    </row>
    <row r="340" spans="3:42" ht="14.25" customHeight="1">
      <c r="C340" s="293" t="s">
        <v>102</v>
      </c>
      <c r="D340" s="293" t="s">
        <v>2961</v>
      </c>
      <c r="E340" s="292" t="s">
        <v>1012</v>
      </c>
      <c r="F340" s="293" t="s">
        <v>1013</v>
      </c>
      <c r="G340" s="293"/>
      <c r="H340" s="292" t="s">
        <v>202</v>
      </c>
      <c r="I340" s="292" t="s">
        <v>146</v>
      </c>
      <c r="J340" s="299" t="s">
        <v>980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/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  <c r="AP340" s="293">
        <f t="shared" si="5"/>
        <v>0</v>
      </c>
    </row>
    <row r="341" spans="3:42" ht="14.25" customHeight="1">
      <c r="C341" s="293" t="s">
        <v>102</v>
      </c>
      <c r="D341" s="293" t="s">
        <v>2961</v>
      </c>
      <c r="E341" s="292" t="s">
        <v>1014</v>
      </c>
      <c r="F341" s="293" t="s">
        <v>1015</v>
      </c>
      <c r="G341" s="293"/>
      <c r="H341" s="292" t="s">
        <v>202</v>
      </c>
      <c r="I341" s="292" t="s">
        <v>146</v>
      </c>
      <c r="J341" s="299" t="s">
        <v>980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/>
      <c r="AB341" s="225">
        <v>44536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  <c r="AP341" s="293">
        <f t="shared" si="5"/>
        <v>0</v>
      </c>
    </row>
    <row r="342" spans="3:42" ht="14.25" customHeight="1">
      <c r="C342" s="293" t="s">
        <v>102</v>
      </c>
      <c r="D342" s="293" t="s">
        <v>2961</v>
      </c>
      <c r="E342" s="292" t="s">
        <v>1016</v>
      </c>
      <c r="F342" s="293" t="s">
        <v>1017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  <c r="AP342" s="293">
        <f t="shared" si="5"/>
        <v>0</v>
      </c>
    </row>
    <row r="343" spans="3:42" ht="14.25" customHeight="1">
      <c r="C343" s="293" t="s">
        <v>102</v>
      </c>
      <c r="D343" s="293" t="s">
        <v>2961</v>
      </c>
      <c r="E343" s="292" t="s">
        <v>1018</v>
      </c>
      <c r="F343" s="293" t="s">
        <v>1019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P343" s="293">
        <f t="shared" si="5"/>
        <v>0</v>
      </c>
    </row>
    <row r="344" spans="3:42" ht="14.25" customHeight="1">
      <c r="C344" s="293" t="s">
        <v>102</v>
      </c>
      <c r="D344" s="293" t="s">
        <v>2961</v>
      </c>
      <c r="E344" s="292" t="s">
        <v>1021</v>
      </c>
      <c r="F344" s="282" t="s">
        <v>1022</v>
      </c>
      <c r="G344" s="293" t="s">
        <v>1023</v>
      </c>
      <c r="H344" s="292" t="s">
        <v>202</v>
      </c>
      <c r="I344" s="292" t="s">
        <v>146</v>
      </c>
      <c r="J344" s="299" t="s">
        <v>980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1024</v>
      </c>
      <c r="Y344" s="300">
        <v>44533</v>
      </c>
      <c r="Z344" s="300" t="s">
        <v>205</v>
      </c>
      <c r="AA344" s="300"/>
      <c r="AB344" s="225">
        <v>44536</v>
      </c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  <c r="AP344" s="293">
        <f t="shared" si="5"/>
        <v>0</v>
      </c>
    </row>
    <row r="345" spans="3:42" ht="14.25" customHeight="1">
      <c r="C345" s="293" t="s">
        <v>102</v>
      </c>
      <c r="D345" s="293" t="s">
        <v>2961</v>
      </c>
      <c r="E345" s="292" t="s">
        <v>1025</v>
      </c>
      <c r="F345" s="282" t="s">
        <v>1026</v>
      </c>
      <c r="G345" s="293" t="s">
        <v>1027</v>
      </c>
      <c r="H345" s="292" t="s">
        <v>202</v>
      </c>
      <c r="I345" s="292" t="s">
        <v>146</v>
      </c>
      <c r="J345" s="299" t="s">
        <v>980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1024</v>
      </c>
      <c r="Y345" s="300">
        <v>44533</v>
      </c>
      <c r="Z345" s="300" t="s">
        <v>205</v>
      </c>
      <c r="AA345" s="300"/>
      <c r="AB345" s="225">
        <v>44536</v>
      </c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  <c r="AP345" s="293">
        <f t="shared" si="5"/>
        <v>0</v>
      </c>
    </row>
    <row r="346" spans="3:42" ht="14.25" customHeight="1">
      <c r="C346" s="293" t="s">
        <v>103</v>
      </c>
      <c r="D346" s="293" t="s">
        <v>2959</v>
      </c>
      <c r="E346" s="292" t="s">
        <v>1028</v>
      </c>
      <c r="F346" s="293" t="s">
        <v>1029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1030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1031</v>
      </c>
      <c r="AM346" s="305" t="s">
        <v>1032</v>
      </c>
      <c r="AN346" s="293" t="str">
        <f>VLOOKUP(功能_33[[#This Row],[功能代號]],需二審tmp!A:A,1,FALSE)</f>
        <v>L6082</v>
      </c>
      <c r="AO346" s="357">
        <v>44526</v>
      </c>
      <c r="AP346" s="293">
        <f t="shared" si="5"/>
        <v>0</v>
      </c>
    </row>
    <row r="347" spans="3:42" ht="14.25" customHeight="1">
      <c r="C347" s="293" t="s">
        <v>103</v>
      </c>
      <c r="D347" s="516" t="s">
        <v>2959</v>
      </c>
      <c r="E347" s="292" t="s">
        <v>1033</v>
      </c>
      <c r="F347" s="293" t="s">
        <v>1034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1035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1031</v>
      </c>
      <c r="AM347" s="305" t="s">
        <v>1032</v>
      </c>
      <c r="AN347" s="293" t="str">
        <f>VLOOKUP(功能_33[[#This Row],[功能代號]],需二審tmp!A:A,1,FALSE)</f>
        <v>L6752</v>
      </c>
      <c r="AO347" s="357">
        <v>44526</v>
      </c>
      <c r="AP347" s="293">
        <f t="shared" si="5"/>
        <v>0</v>
      </c>
    </row>
    <row r="348" spans="3:42" ht="14.25" customHeight="1">
      <c r="C348" s="293" t="s">
        <v>102</v>
      </c>
      <c r="D348" s="516" t="s">
        <v>2969</v>
      </c>
      <c r="E348" s="292" t="s">
        <v>1036</v>
      </c>
      <c r="F348" s="293" t="s">
        <v>1037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549</v>
      </c>
      <c r="Q348" s="292">
        <v>1</v>
      </c>
      <c r="R348" s="292" t="s">
        <v>1035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  <c r="AP348" s="293">
        <f t="shared" si="5"/>
        <v>0</v>
      </c>
    </row>
    <row r="349" spans="3:42" ht="14.25" customHeight="1">
      <c r="C349" s="293" t="s">
        <v>102</v>
      </c>
      <c r="D349" s="516" t="s">
        <v>2969</v>
      </c>
      <c r="E349" s="292" t="s">
        <v>1038</v>
      </c>
      <c r="F349" s="293" t="s">
        <v>1039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1030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  <c r="AP349" s="293">
        <f t="shared" si="5"/>
        <v>0</v>
      </c>
    </row>
    <row r="350" spans="3:42" ht="14.25" customHeight="1">
      <c r="C350" s="293" t="s">
        <v>102</v>
      </c>
      <c r="D350" s="516" t="s">
        <v>2969</v>
      </c>
      <c r="E350" s="292" t="s">
        <v>1040</v>
      </c>
      <c r="F350" s="293" t="s">
        <v>1041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1035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  <c r="AP350" s="293">
        <f t="shared" si="5"/>
        <v>0</v>
      </c>
    </row>
    <row r="351" spans="3:42" ht="14.25" customHeight="1">
      <c r="C351" s="293" t="s">
        <v>102</v>
      </c>
      <c r="D351" s="516" t="s">
        <v>2969</v>
      </c>
      <c r="E351" s="292" t="s">
        <v>1042</v>
      </c>
      <c r="F351" s="293" t="s">
        <v>1043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1030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  <c r="AP351" s="293">
        <f t="shared" si="5"/>
        <v>0</v>
      </c>
    </row>
    <row r="352" spans="3:42" ht="14.25" customHeight="1">
      <c r="C352" s="293" t="s">
        <v>102</v>
      </c>
      <c r="D352" s="516" t="s">
        <v>2969</v>
      </c>
      <c r="E352" s="292" t="s">
        <v>1044</v>
      </c>
      <c r="F352" s="293" t="s">
        <v>1045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1035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  <c r="AP352" s="293">
        <f t="shared" si="5"/>
        <v>0</v>
      </c>
    </row>
    <row r="353" spans="3:42" ht="14.25" customHeight="1">
      <c r="C353" s="293" t="s">
        <v>102</v>
      </c>
      <c r="D353" s="516" t="s">
        <v>2969</v>
      </c>
      <c r="E353" s="292" t="s">
        <v>1046</v>
      </c>
      <c r="F353" s="293" t="s">
        <v>1047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1030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  <c r="AP353" s="293">
        <f t="shared" si="5"/>
        <v>0</v>
      </c>
    </row>
    <row r="354" spans="3:42" ht="14.25" customHeight="1">
      <c r="C354" s="293" t="s">
        <v>102</v>
      </c>
      <c r="D354" s="516" t="s">
        <v>2969</v>
      </c>
      <c r="E354" s="292" t="s">
        <v>1048</v>
      </c>
      <c r="F354" s="293" t="s">
        <v>1049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1035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  <c r="AP354" s="293">
        <f t="shared" si="5"/>
        <v>0</v>
      </c>
    </row>
    <row r="355" spans="3:42" ht="14.25" customHeight="1">
      <c r="C355" s="293" t="s">
        <v>102</v>
      </c>
      <c r="D355" s="516" t="s">
        <v>2969</v>
      </c>
      <c r="E355" s="292" t="s">
        <v>1050</v>
      </c>
      <c r="F355" s="293" t="s">
        <v>1051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1030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  <c r="AP355" s="293">
        <f t="shared" si="5"/>
        <v>0</v>
      </c>
    </row>
    <row r="356" spans="3:42" ht="14.25" customHeight="1">
      <c r="C356" s="293" t="s">
        <v>102</v>
      </c>
      <c r="D356" s="516" t="s">
        <v>2969</v>
      </c>
      <c r="E356" s="292" t="s">
        <v>1052</v>
      </c>
      <c r="F356" s="293" t="s">
        <v>1053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  <c r="AP356" s="293">
        <f t="shared" si="5"/>
        <v>0</v>
      </c>
    </row>
    <row r="357" spans="3:42" ht="14.25" customHeight="1">
      <c r="C357" s="293" t="s">
        <v>102</v>
      </c>
      <c r="D357" s="516" t="s">
        <v>2969</v>
      </c>
      <c r="E357" s="292" t="s">
        <v>1054</v>
      </c>
      <c r="F357" s="293" t="s">
        <v>1055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1035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  <c r="AP357" s="293">
        <f t="shared" si="5"/>
        <v>0</v>
      </c>
    </row>
    <row r="358" spans="3:42" ht="14.25" customHeight="1">
      <c r="C358" s="293" t="s">
        <v>103</v>
      </c>
      <c r="D358" s="516" t="s">
        <v>2959</v>
      </c>
      <c r="E358" s="292" t="s">
        <v>1056</v>
      </c>
      <c r="F358" s="293" t="s">
        <v>1057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  <c r="AP358" s="293">
        <f t="shared" si="5"/>
        <v>0</v>
      </c>
    </row>
    <row r="359" spans="3:42" ht="14.25" customHeight="1">
      <c r="C359" s="293" t="s">
        <v>103</v>
      </c>
      <c r="D359" s="516" t="s">
        <v>2959</v>
      </c>
      <c r="E359" s="292" t="s">
        <v>1058</v>
      </c>
      <c r="F359" s="293" t="s">
        <v>1059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  <c r="AP359" s="293">
        <f t="shared" si="5"/>
        <v>0</v>
      </c>
    </row>
    <row r="360" spans="3:42" ht="14.25" customHeight="1">
      <c r="C360" s="293" t="s">
        <v>103</v>
      </c>
      <c r="D360" s="516" t="s">
        <v>2959</v>
      </c>
      <c r="E360" s="292" t="s">
        <v>1060</v>
      </c>
      <c r="F360" s="293" t="s">
        <v>1061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  <c r="AP360" s="293">
        <f t="shared" si="5"/>
        <v>0</v>
      </c>
    </row>
    <row r="361" spans="3:42" ht="14.25" customHeight="1">
      <c r="C361" s="293" t="s">
        <v>103</v>
      </c>
      <c r="D361" s="516" t="s">
        <v>2959</v>
      </c>
      <c r="E361" s="292" t="s">
        <v>1062</v>
      </c>
      <c r="F361" s="293" t="s">
        <v>1063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  <c r="AP361" s="293">
        <f t="shared" si="5"/>
        <v>0</v>
      </c>
    </row>
    <row r="362" spans="3:42" ht="14.25" customHeight="1">
      <c r="C362" s="293" t="s">
        <v>103</v>
      </c>
      <c r="D362" s="516" t="s">
        <v>2959</v>
      </c>
      <c r="E362" s="292" t="s">
        <v>1064</v>
      </c>
      <c r="F362" s="293" t="s">
        <v>1065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  <c r="AP362" s="293">
        <f t="shared" si="5"/>
        <v>0</v>
      </c>
    </row>
    <row r="363" spans="3:42" ht="14.25" customHeight="1">
      <c r="C363" s="293" t="s">
        <v>103</v>
      </c>
      <c r="D363" s="516" t="s">
        <v>2959</v>
      </c>
      <c r="E363" s="292" t="s">
        <v>1066</v>
      </c>
      <c r="F363" s="293" t="s">
        <v>1067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  <c r="AP363" s="293">
        <f t="shared" si="5"/>
        <v>0</v>
      </c>
    </row>
    <row r="364" spans="3:42" ht="14.25" customHeight="1">
      <c r="C364" s="293" t="s">
        <v>103</v>
      </c>
      <c r="D364" s="516" t="s">
        <v>2959</v>
      </c>
      <c r="E364" s="292" t="s">
        <v>1068</v>
      </c>
      <c r="F364" s="293" t="s">
        <v>1069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  <c r="AP364" s="293">
        <f t="shared" si="5"/>
        <v>0</v>
      </c>
    </row>
    <row r="365" spans="3:42" ht="14.25" customHeight="1">
      <c r="C365" s="293" t="s">
        <v>103</v>
      </c>
      <c r="D365" s="516" t="s">
        <v>2959</v>
      </c>
      <c r="E365" s="292" t="s">
        <v>1070</v>
      </c>
      <c r="F365" s="293" t="s">
        <v>1071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  <c r="AP365" s="293">
        <f t="shared" si="5"/>
        <v>0</v>
      </c>
    </row>
    <row r="366" spans="3:42" ht="14.25" customHeight="1">
      <c r="C366" s="293" t="s">
        <v>103</v>
      </c>
      <c r="D366" s="516" t="s">
        <v>2957</v>
      </c>
      <c r="E366" s="292" t="s">
        <v>1072</v>
      </c>
      <c r="F366" s="293" t="s">
        <v>1073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>
        <v>44537</v>
      </c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>
        <v>44537</v>
      </c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  <c r="AP366" s="293">
        <f t="shared" si="5"/>
        <v>0</v>
      </c>
    </row>
    <row r="367" spans="3:42" ht="14.25" customHeight="1">
      <c r="C367" s="293" t="s">
        <v>103</v>
      </c>
      <c r="D367" s="516" t="s">
        <v>2957</v>
      </c>
      <c r="E367" s="292" t="s">
        <v>1074</v>
      </c>
      <c r="F367" s="271" t="s">
        <v>1075</v>
      </c>
      <c r="G367" s="271" t="s">
        <v>1076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  <c r="AP367" s="293">
        <f t="shared" si="5"/>
        <v>0</v>
      </c>
    </row>
    <row r="368" spans="3:42" ht="14.25" customHeight="1">
      <c r="C368" s="293" t="s">
        <v>103</v>
      </c>
      <c r="D368" s="516" t="s">
        <v>2957</v>
      </c>
      <c r="E368" s="292" t="s">
        <v>1077</v>
      </c>
      <c r="F368" s="271" t="s">
        <v>1078</v>
      </c>
      <c r="G368" s="271" t="s">
        <v>1079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  <c r="AP368" s="293">
        <f t="shared" si="5"/>
        <v>0</v>
      </c>
    </row>
    <row r="369" spans="1:42" ht="14.25" customHeight="1">
      <c r="C369" s="293" t="s">
        <v>103</v>
      </c>
      <c r="D369" s="516" t="s">
        <v>2957</v>
      </c>
      <c r="E369" s="292" t="s">
        <v>1080</v>
      </c>
      <c r="F369" s="271" t="s">
        <v>1081</v>
      </c>
      <c r="G369" s="271" t="s">
        <v>1079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P369" s="293">
        <f t="shared" si="5"/>
        <v>0</v>
      </c>
    </row>
    <row r="370" spans="1:42" ht="14.25" customHeight="1">
      <c r="C370" s="293" t="s">
        <v>103</v>
      </c>
      <c r="D370" s="516" t="s">
        <v>2957</v>
      </c>
      <c r="E370" s="292" t="s">
        <v>1082</v>
      </c>
      <c r="F370" s="271" t="s">
        <v>1083</v>
      </c>
      <c r="G370" s="271" t="s">
        <v>1079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P370" s="293">
        <f t="shared" si="5"/>
        <v>0</v>
      </c>
    </row>
    <row r="371" spans="1:42" ht="14.25" customHeight="1">
      <c r="A371" s="300">
        <v>44547</v>
      </c>
      <c r="C371" s="293" t="s">
        <v>102</v>
      </c>
      <c r="D371" s="516" t="s">
        <v>2945</v>
      </c>
      <c r="E371" s="292" t="s">
        <v>1084</v>
      </c>
      <c r="F371" s="271" t="s">
        <v>1085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 t="str">
        <f>IFERROR(IF(VLOOKUP(功能_33[[#This Row],[功能代號]],討論項目!A:H,8,FALSE)=0,"",VLOOKUP(功能_33[[#This Row],[功能代號]],討論項目!A:H,8,FALSE)),"")</f>
        <v/>
      </c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  <c r="AP371" s="293">
        <f t="shared" si="5"/>
        <v>0</v>
      </c>
    </row>
    <row r="372" spans="1:42" ht="14.25" customHeight="1">
      <c r="A372" s="300">
        <v>44547</v>
      </c>
      <c r="C372" s="293" t="s">
        <v>102</v>
      </c>
      <c r="D372" s="516" t="s">
        <v>2945</v>
      </c>
      <c r="E372" s="292" t="s">
        <v>1086</v>
      </c>
      <c r="F372" s="271" t="s">
        <v>1087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 t="str">
        <f>IFERROR(IF(VLOOKUP(功能_33[[#This Row],[功能代號]],討論項目!A:H,8,FALSE)=0,"",VLOOKUP(功能_33[[#This Row],[功能代號]],討論項目!A:H,8,FALSE)),"")</f>
        <v/>
      </c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  <c r="AP372" s="293">
        <f t="shared" si="5"/>
        <v>0</v>
      </c>
    </row>
    <row r="373" spans="1:42" ht="14.25" customHeight="1">
      <c r="A373" s="300">
        <v>44547</v>
      </c>
      <c r="C373" s="293" t="s">
        <v>102</v>
      </c>
      <c r="D373" s="517" t="s">
        <v>2945</v>
      </c>
      <c r="E373" s="292" t="s">
        <v>1088</v>
      </c>
      <c r="F373" s="271" t="s">
        <v>1089</v>
      </c>
      <c r="G373" s="282" t="s">
        <v>1090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 t="str">
        <f>IFERROR(IF(VLOOKUP(功能_33[[#This Row],[功能代號]],討論項目!A:H,8,FALSE)=0,"",VLOOKUP(功能_33[[#This Row],[功能代號]],討論項目!A:H,8,FALSE)),"")</f>
        <v/>
      </c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  <c r="AP373" s="293">
        <f t="shared" si="5"/>
        <v>0</v>
      </c>
    </row>
    <row r="374" spans="1:42" ht="14.25" customHeight="1">
      <c r="A374" s="300">
        <v>44547</v>
      </c>
      <c r="C374" s="293" t="s">
        <v>102</v>
      </c>
      <c r="D374" s="516" t="s">
        <v>2945</v>
      </c>
      <c r="E374" s="292" t="s">
        <v>1091</v>
      </c>
      <c r="F374" s="271" t="s">
        <v>1092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 t="str">
        <f>IFERROR(IF(VLOOKUP(功能_33[[#This Row],[功能代號]],討論項目!A:H,8,FALSE)=0,"",VLOOKUP(功能_33[[#This Row],[功能代號]],討論項目!A:H,8,FALSE)),"")</f>
        <v/>
      </c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  <c r="AP374" s="293">
        <f t="shared" si="5"/>
        <v>0</v>
      </c>
    </row>
    <row r="375" spans="1:42" ht="14.25" customHeight="1">
      <c r="A375" s="300">
        <v>44547</v>
      </c>
      <c r="C375" s="293" t="s">
        <v>102</v>
      </c>
      <c r="D375" s="516" t="s">
        <v>2945</v>
      </c>
      <c r="E375" s="292" t="s">
        <v>1093</v>
      </c>
      <c r="F375" s="271" t="s">
        <v>1094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 t="str">
        <f>IFERROR(IF(VLOOKUP(功能_33[[#This Row],[功能代號]],討論項目!A:H,8,FALSE)=0,"",VLOOKUP(功能_33[[#This Row],[功能代號]],討論項目!A:H,8,FALSE)),"")</f>
        <v/>
      </c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  <c r="AP375" s="293">
        <f t="shared" si="5"/>
        <v>0</v>
      </c>
    </row>
    <row r="376" spans="1:42" ht="14.25" customHeight="1">
      <c r="A376" s="300">
        <v>44547</v>
      </c>
      <c r="C376" s="293" t="s">
        <v>102</v>
      </c>
      <c r="D376" s="517" t="s">
        <v>2945</v>
      </c>
      <c r="E376" s="292" t="s">
        <v>1095</v>
      </c>
      <c r="F376" s="271" t="s">
        <v>1096</v>
      </c>
      <c r="G376" s="282" t="s">
        <v>1090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 t="str">
        <f>IFERROR(IF(VLOOKUP(功能_33[[#This Row],[功能代號]],討論項目!A:H,8,FALSE)=0,"",VLOOKUP(功能_33[[#This Row],[功能代號]],討論項目!A:H,8,FALSE)),"")</f>
        <v/>
      </c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  <c r="AP376" s="293">
        <f t="shared" si="5"/>
        <v>0</v>
      </c>
    </row>
    <row r="377" spans="1:42" ht="14.25" customHeight="1">
      <c r="A377" s="300">
        <v>44547</v>
      </c>
      <c r="C377" s="293" t="s">
        <v>102</v>
      </c>
      <c r="D377" s="517" t="s">
        <v>2945</v>
      </c>
      <c r="E377" s="292" t="s">
        <v>1097</v>
      </c>
      <c r="F377" s="271" t="s">
        <v>1098</v>
      </c>
      <c r="G377" s="282" t="s">
        <v>1090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 t="str">
        <f>IFERROR(IF(VLOOKUP(功能_33[[#This Row],[功能代號]],討論項目!A:H,8,FALSE)=0,"",VLOOKUP(功能_33[[#This Row],[功能代號]],討論項目!A:H,8,FALSE)),"")</f>
        <v/>
      </c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  <c r="AP377" s="293">
        <f t="shared" si="5"/>
        <v>0</v>
      </c>
    </row>
    <row r="378" spans="1:42" ht="14.25" customHeight="1">
      <c r="A378" s="300">
        <v>44547</v>
      </c>
      <c r="C378" s="293" t="s">
        <v>102</v>
      </c>
      <c r="D378" s="516" t="s">
        <v>2945</v>
      </c>
      <c r="E378" s="292" t="s">
        <v>1099</v>
      </c>
      <c r="F378" s="271" t="s">
        <v>1100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 t="str">
        <f>IFERROR(IF(VLOOKUP(功能_33[[#This Row],[功能代號]],討論項目!A:H,8,FALSE)=0,"",VLOOKUP(功能_33[[#This Row],[功能代號]],討論項目!A:H,8,FALSE)),"")</f>
        <v/>
      </c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  <c r="AP378" s="293">
        <f t="shared" si="5"/>
        <v>0</v>
      </c>
    </row>
    <row r="379" spans="1:42" ht="14.25" customHeight="1">
      <c r="A379" s="300">
        <v>44547</v>
      </c>
      <c r="C379" s="293" t="s">
        <v>102</v>
      </c>
      <c r="D379" s="516" t="s">
        <v>2945</v>
      </c>
      <c r="E379" s="292" t="s">
        <v>1101</v>
      </c>
      <c r="F379" s="271" t="s">
        <v>1102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 t="str">
        <f>IFERROR(IF(VLOOKUP(功能_33[[#This Row],[功能代號]],討論項目!A:H,8,FALSE)=0,"",VLOOKUP(功能_33[[#This Row],[功能代號]],討論項目!A:H,8,FALSE)),"")</f>
        <v/>
      </c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  <c r="AP379" s="293">
        <f t="shared" si="5"/>
        <v>0</v>
      </c>
    </row>
    <row r="380" spans="1:42" ht="14.25" customHeight="1">
      <c r="A380" s="300">
        <v>44547</v>
      </c>
      <c r="C380" s="293" t="s">
        <v>102</v>
      </c>
      <c r="D380" s="516" t="s">
        <v>2945</v>
      </c>
      <c r="E380" s="292" t="s">
        <v>1103</v>
      </c>
      <c r="F380" s="271" t="s">
        <v>1104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 t="str">
        <f>IFERROR(IF(VLOOKUP(功能_33[[#This Row],[功能代號]],討論項目!A:H,8,FALSE)=0,"",VLOOKUP(功能_33[[#This Row],[功能代號]],討論項目!A:H,8,FALSE)),"")</f>
        <v/>
      </c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 t="s">
        <v>3076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  <c r="AP380" s="293">
        <f t="shared" si="5"/>
        <v>0</v>
      </c>
    </row>
    <row r="381" spans="1:42" ht="14.25" customHeight="1">
      <c r="A381" s="300">
        <v>44547</v>
      </c>
      <c r="C381" s="293" t="s">
        <v>102</v>
      </c>
      <c r="D381" s="516" t="s">
        <v>2945</v>
      </c>
      <c r="E381" s="292" t="s">
        <v>1105</v>
      </c>
      <c r="F381" s="271" t="s">
        <v>1106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 t="str">
        <f>IFERROR(IF(VLOOKUP(功能_33[[#This Row],[功能代號]],討論項目!A:H,8,FALSE)=0,"",VLOOKUP(功能_33[[#This Row],[功能代號]],討論項目!A:H,8,FALSE)),"")</f>
        <v/>
      </c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 t="s">
        <v>3076</v>
      </c>
      <c r="AA381" s="300"/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P381" s="293">
        <f t="shared" si="5"/>
        <v>0</v>
      </c>
    </row>
    <row r="382" spans="1:42" ht="14.25" customHeight="1">
      <c r="A382" s="300">
        <v>44547</v>
      </c>
      <c r="C382" s="293" t="s">
        <v>102</v>
      </c>
      <c r="D382" s="516" t="s">
        <v>2945</v>
      </c>
      <c r="E382" s="292" t="s">
        <v>1107</v>
      </c>
      <c r="F382" s="271" t="s">
        <v>1108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 t="str">
        <f>IFERROR(IF(VLOOKUP(功能_33[[#This Row],[功能代號]],討論項目!A:H,8,FALSE)=0,"",VLOOKUP(功能_33[[#This Row],[功能代號]],討論項目!A:H,8,FALSE)),"")</f>
        <v/>
      </c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3076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P382" s="293">
        <f t="shared" si="5"/>
        <v>0</v>
      </c>
    </row>
    <row r="383" spans="1:42" ht="14.25" customHeight="1">
      <c r="A383" s="300">
        <v>44547</v>
      </c>
      <c r="C383" s="293" t="s">
        <v>102</v>
      </c>
      <c r="D383" s="516" t="s">
        <v>2945</v>
      </c>
      <c r="E383" s="292" t="s">
        <v>1109</v>
      </c>
      <c r="F383" s="271" t="s">
        <v>1110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 t="str">
        <f>IFERROR(IF(VLOOKUP(功能_33[[#This Row],[功能代號]],討論項目!A:H,8,FALSE)=0,"",VLOOKUP(功能_33[[#This Row],[功能代號]],討論項目!A:H,8,FALSE)),"")</f>
        <v/>
      </c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P383" s="293">
        <f t="shared" si="5"/>
        <v>0</v>
      </c>
    </row>
    <row r="384" spans="1:42" ht="14.25" customHeight="1">
      <c r="A384" s="300">
        <v>44547</v>
      </c>
      <c r="C384" s="293" t="s">
        <v>102</v>
      </c>
      <c r="D384" s="516" t="s">
        <v>2945</v>
      </c>
      <c r="E384" s="292" t="s">
        <v>1111</v>
      </c>
      <c r="F384" s="271" t="s">
        <v>1112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 t="str">
        <f>IFERROR(IF(VLOOKUP(功能_33[[#This Row],[功能代號]],討論項目!A:H,8,FALSE)=0,"",VLOOKUP(功能_33[[#This Row],[功能代號]],討論項目!A:H,8,FALSE)),"")</f>
        <v/>
      </c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P384" s="293">
        <f t="shared" si="5"/>
        <v>0</v>
      </c>
    </row>
    <row r="385" spans="1:42" ht="14.25" customHeight="1">
      <c r="A385" s="300">
        <v>44547</v>
      </c>
      <c r="C385" s="293" t="s">
        <v>102</v>
      </c>
      <c r="D385" s="516" t="s">
        <v>2945</v>
      </c>
      <c r="E385" s="292" t="s">
        <v>1113</v>
      </c>
      <c r="F385" s="271" t="s">
        <v>1114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 t="str">
        <f>IFERROR(IF(VLOOKUP(功能_33[[#This Row],[功能代號]],討論項目!A:H,8,FALSE)=0,"",VLOOKUP(功能_33[[#This Row],[功能代號]],討論項目!A:H,8,FALSE)),"")</f>
        <v/>
      </c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P385" s="293">
        <f t="shared" si="5"/>
        <v>0</v>
      </c>
    </row>
    <row r="386" spans="1:42" ht="14.25" customHeight="1">
      <c r="C386" s="293" t="s">
        <v>102</v>
      </c>
      <c r="D386" s="516" t="s">
        <v>2969</v>
      </c>
      <c r="E386" s="292" t="s">
        <v>1118</v>
      </c>
      <c r="F386" s="271" t="s">
        <v>1119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2859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  <c r="AP386" s="293">
        <f t="shared" ref="AP386:AP451" si="6">COUNT(AC386)</f>
        <v>0</v>
      </c>
    </row>
    <row r="387" spans="1:42" ht="14.25" customHeight="1">
      <c r="C387" s="293" t="s">
        <v>102</v>
      </c>
      <c r="D387" s="516" t="s">
        <v>2969</v>
      </c>
      <c r="E387" s="292" t="s">
        <v>1120</v>
      </c>
      <c r="F387" s="271" t="s">
        <v>1121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2859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  <c r="AP387" s="293">
        <f t="shared" si="6"/>
        <v>0</v>
      </c>
    </row>
    <row r="388" spans="1:42" ht="14.25" customHeight="1">
      <c r="C388" s="293" t="s">
        <v>103</v>
      </c>
      <c r="D388" s="516" t="s">
        <v>2956</v>
      </c>
      <c r="E388" s="292" t="s">
        <v>1122</v>
      </c>
      <c r="F388" s="271" t="s">
        <v>1123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>
        <v>44533</v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  <c r="AP388" s="293">
        <f t="shared" si="6"/>
        <v>0</v>
      </c>
    </row>
    <row r="389" spans="1:42" ht="14.25" customHeight="1">
      <c r="C389" s="293" t="s">
        <v>103</v>
      </c>
      <c r="D389" s="516" t="s">
        <v>2956</v>
      </c>
      <c r="E389" s="292" t="s">
        <v>1124</v>
      </c>
      <c r="F389" s="271" t="s">
        <v>1125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>
        <v>44533</v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  <c r="AP389" s="293">
        <f t="shared" si="6"/>
        <v>0</v>
      </c>
    </row>
    <row r="390" spans="1:42" ht="14.25" customHeight="1">
      <c r="C390" s="293" t="s">
        <v>103</v>
      </c>
      <c r="D390" s="516" t="s">
        <v>2956</v>
      </c>
      <c r="E390" s="292" t="s">
        <v>1130</v>
      </c>
      <c r="F390" s="271" t="s">
        <v>1131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3075</v>
      </c>
      <c r="AA390" s="300"/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  <c r="AP390" s="293">
        <f t="shared" si="6"/>
        <v>0</v>
      </c>
    </row>
    <row r="391" spans="1:42" ht="14.25" customHeight="1">
      <c r="C391" s="293" t="s">
        <v>103</v>
      </c>
      <c r="D391" s="516" t="s">
        <v>2956</v>
      </c>
      <c r="E391" s="292" t="s">
        <v>1132</v>
      </c>
      <c r="F391" s="293" t="s">
        <v>1133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3075</v>
      </c>
      <c r="AA391" s="300"/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  <c r="AP391" s="293">
        <f t="shared" si="6"/>
        <v>0</v>
      </c>
    </row>
    <row r="392" spans="1:42" ht="14.25" customHeight="1">
      <c r="C392" s="293" t="s">
        <v>103</v>
      </c>
      <c r="D392" s="516" t="s">
        <v>2959</v>
      </c>
      <c r="E392" s="292" t="s">
        <v>1136</v>
      </c>
      <c r="F392" s="293" t="s">
        <v>1137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3075</v>
      </c>
      <c r="AA392" s="300"/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1138</v>
      </c>
      <c r="AM392" s="305" t="s">
        <v>1139</v>
      </c>
      <c r="AN392" s="293" t="e">
        <f>VLOOKUP(功能_33[[#This Row],[功能代號]],需二審tmp!A:A,1,FALSE)</f>
        <v>#N/A</v>
      </c>
      <c r="AP392" s="293">
        <f t="shared" si="6"/>
        <v>0</v>
      </c>
    </row>
    <row r="393" spans="1:42" ht="14.25" customHeight="1">
      <c r="C393" s="293" t="s">
        <v>103</v>
      </c>
      <c r="D393" s="516" t="s">
        <v>2959</v>
      </c>
      <c r="E393" s="292" t="s">
        <v>1140</v>
      </c>
      <c r="F393" s="293" t="s">
        <v>1139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3075</v>
      </c>
      <c r="AA393" s="300"/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1138</v>
      </c>
      <c r="AM393" s="305" t="s">
        <v>1139</v>
      </c>
      <c r="AN393" s="293" t="e">
        <f>VLOOKUP(功能_33[[#This Row],[功能代號]],需二審tmp!A:A,1,FALSE)</f>
        <v>#N/A</v>
      </c>
      <c r="AP393" s="293">
        <f t="shared" si="6"/>
        <v>0</v>
      </c>
    </row>
    <row r="394" spans="1:42" ht="14.25" customHeight="1">
      <c r="C394" s="293" t="s">
        <v>103</v>
      </c>
      <c r="D394" s="516" t="s">
        <v>2956</v>
      </c>
      <c r="E394" s="292" t="s">
        <v>1141</v>
      </c>
      <c r="F394" s="293" t="s">
        <v>1142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>
        <v>44533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  <c r="AP394" s="293">
        <f t="shared" si="6"/>
        <v>0</v>
      </c>
    </row>
    <row r="395" spans="1:42" ht="14.25" customHeight="1">
      <c r="C395" s="293" t="s">
        <v>103</v>
      </c>
      <c r="D395" s="516" t="s">
        <v>2956</v>
      </c>
      <c r="E395" s="292" t="s">
        <v>1143</v>
      </c>
      <c r="F395" s="293" t="s">
        <v>1144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>
        <v>44533</v>
      </c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  <c r="AP395" s="293">
        <f t="shared" si="6"/>
        <v>0</v>
      </c>
    </row>
    <row r="396" spans="1:42" ht="14.25" customHeight="1">
      <c r="C396" s="293" t="s">
        <v>103</v>
      </c>
      <c r="D396" s="516" t="s">
        <v>2953</v>
      </c>
      <c r="E396" s="292" t="s">
        <v>1145</v>
      </c>
      <c r="F396" s="293" t="s">
        <v>1146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3075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  <c r="AP396" s="293">
        <f t="shared" si="6"/>
        <v>0</v>
      </c>
    </row>
    <row r="397" spans="1:42" ht="14.25" customHeight="1">
      <c r="C397" s="293" t="s">
        <v>103</v>
      </c>
      <c r="D397" s="516" t="s">
        <v>2956</v>
      </c>
      <c r="E397" s="292" t="s">
        <v>1147</v>
      </c>
      <c r="F397" s="293" t="s">
        <v>1148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>
        <v>44533</v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3075</v>
      </c>
      <c r="AA397" s="300"/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  <c r="AP397" s="293">
        <f t="shared" si="6"/>
        <v>0</v>
      </c>
    </row>
    <row r="398" spans="1:42" ht="14.25" customHeight="1">
      <c r="A398" s="300">
        <v>44538</v>
      </c>
      <c r="C398" s="293" t="s">
        <v>103</v>
      </c>
      <c r="D398" s="516" t="s">
        <v>2956</v>
      </c>
      <c r="E398" s="292" t="s">
        <v>1149</v>
      </c>
      <c r="F398" s="293" t="s">
        <v>1150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>
        <v>44538</v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/>
      <c r="AB398" s="300"/>
      <c r="AC398" s="300"/>
      <c r="AD398" s="300"/>
      <c r="AE398" s="300"/>
      <c r="AF398" s="300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  <c r="AP398" s="293">
        <f t="shared" si="6"/>
        <v>0</v>
      </c>
    </row>
    <row r="399" spans="1:42" ht="14.25" customHeight="1">
      <c r="A399" s="283"/>
      <c r="B399" s="425"/>
      <c r="C399" s="293" t="s">
        <v>103</v>
      </c>
      <c r="D399" s="516" t="s">
        <v>2956</v>
      </c>
      <c r="E399" s="292" t="s">
        <v>3086</v>
      </c>
      <c r="F399" s="293" t="s">
        <v>3088</v>
      </c>
      <c r="G399" s="293" t="s">
        <v>3090</v>
      </c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44529</v>
      </c>
      <c r="M399" s="300">
        <v>44538</v>
      </c>
      <c r="N399" s="292" t="s">
        <v>12</v>
      </c>
      <c r="O399" s="292" t="s">
        <v>181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/>
      <c r="AA399" s="283"/>
      <c r="AB399" s="300"/>
      <c r="AC399" s="300"/>
      <c r="AD399" s="300"/>
      <c r="AE399" s="300"/>
      <c r="AF399" s="300"/>
      <c r="AG399" s="300" t="str">
        <f>IFERROR(IF(VLOOKUP(功能_33[[#This Row],[功能代號]],E:Q,11,FALSE)=0,"",VLOOKUP(功能_33[[#This Row],[功能代號]],E:Q,11,FALSE)),"")</f>
        <v>陳政皓</v>
      </c>
      <c r="AH399" s="300"/>
      <c r="AI399" s="300"/>
      <c r="AJ399" s="425"/>
      <c r="AL399" s="542" t="e">
        <f>VLOOKUP(功能_33[[#This Row],[功能代號]],'[3]20211001'!$A:$J,8,FALSE)</f>
        <v>#N/A</v>
      </c>
      <c r="AM399" s="425" t="e">
        <f>VLOOKUP(功能_33[[#This Row],[功能代號]],'[3]20211001'!$A:$J,9,FALSE)</f>
        <v>#N/A</v>
      </c>
      <c r="AN399" s="425" t="e">
        <f>VLOOKUP(功能_33[[#This Row],[功能代號]],需二審tmp!A:A,1,FALSE)</f>
        <v>#N/A</v>
      </c>
      <c r="AP399" s="425">
        <f>COUNT(AC399)</f>
        <v>0</v>
      </c>
    </row>
    <row r="400" spans="1:42" ht="14.25" customHeight="1">
      <c r="A400" s="283"/>
      <c r="B400" s="425"/>
      <c r="C400" s="293" t="s">
        <v>103</v>
      </c>
      <c r="D400" s="516" t="s">
        <v>2956</v>
      </c>
      <c r="E400" s="292" t="s">
        <v>3087</v>
      </c>
      <c r="F400" s="293" t="s">
        <v>3089</v>
      </c>
      <c r="G400" s="293" t="s">
        <v>3090</v>
      </c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44529</v>
      </c>
      <c r="M400" s="300">
        <v>44538</v>
      </c>
      <c r="N400" s="292" t="s">
        <v>12</v>
      </c>
      <c r="O400" s="292" t="s">
        <v>181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/>
      <c r="AA400" s="283"/>
      <c r="AB400" s="300"/>
      <c r="AC400" s="300"/>
      <c r="AD400" s="300"/>
      <c r="AE400" s="300"/>
      <c r="AF400" s="300"/>
      <c r="AG400" s="300" t="str">
        <f>IFERROR(IF(VLOOKUP(功能_33[[#This Row],[功能代號]],E:Q,11,FALSE)=0,"",VLOOKUP(功能_33[[#This Row],[功能代號]],E:Q,11,FALSE)),"")</f>
        <v>陳政皓</v>
      </c>
      <c r="AH400" s="300"/>
      <c r="AI400" s="300"/>
      <c r="AJ400" s="425"/>
      <c r="AL400" s="542" t="e">
        <f>VLOOKUP(功能_33[[#This Row],[功能代號]],'[3]20211001'!$A:$J,8,FALSE)</f>
        <v>#N/A</v>
      </c>
      <c r="AM400" s="425" t="e">
        <f>VLOOKUP(功能_33[[#This Row],[功能代號]],'[3]20211001'!$A:$J,9,FALSE)</f>
        <v>#N/A</v>
      </c>
      <c r="AN400" s="425" t="e">
        <f>VLOOKUP(功能_33[[#This Row],[功能代號]],需二審tmp!A:A,1,FALSE)</f>
        <v>#N/A</v>
      </c>
      <c r="AP400" s="425">
        <f>COUNT(AC400)</f>
        <v>0</v>
      </c>
    </row>
    <row r="401" spans="3:42" ht="14.25" customHeight="1">
      <c r="C401" s="293" t="s">
        <v>103</v>
      </c>
      <c r="D401" s="516" t="s">
        <v>2958</v>
      </c>
      <c r="E401" s="292" t="s">
        <v>1126</v>
      </c>
      <c r="F401" s="271" t="s">
        <v>1127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>
        <v>44537</v>
      </c>
      <c r="N401" s="292" t="s">
        <v>12</v>
      </c>
      <c r="O401" s="292" t="s">
        <v>11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3075</v>
      </c>
      <c r="AA401" s="300"/>
      <c r="AB401" s="300"/>
      <c r="AC401" s="300"/>
      <c r="AD401" s="300"/>
      <c r="AE401" s="300"/>
      <c r="AF401" s="300"/>
      <c r="AG401" s="300" t="str">
        <f>IFERROR(IF(VLOOKUP(功能_33[[#This Row],[功能代號]],E:Q,11,FALSE)=0,"",VLOOKUP(功能_33[[#This Row],[功能代號]],E:Q,11,FALSE)),"")</f>
        <v>蔡珮瑜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  <c r="AP401" s="293">
        <f t="shared" si="6"/>
        <v>0</v>
      </c>
    </row>
    <row r="402" spans="3:42" ht="14.25" customHeight="1">
      <c r="C402" s="293" t="s">
        <v>103</v>
      </c>
      <c r="D402" s="516" t="s">
        <v>2958</v>
      </c>
      <c r="E402" s="292" t="s">
        <v>1128</v>
      </c>
      <c r="F402" s="271" t="s">
        <v>1129</v>
      </c>
      <c r="G402" s="293"/>
      <c r="H402" s="292" t="s">
        <v>202</v>
      </c>
      <c r="I402" s="292" t="s">
        <v>325</v>
      </c>
      <c r="J402" s="299" t="s">
        <v>430</v>
      </c>
      <c r="K402" s="300">
        <v>44529</v>
      </c>
      <c r="L402" s="300">
        <v>44533</v>
      </c>
      <c r="M402" s="300">
        <v>44537</v>
      </c>
      <c r="N402" s="292" t="s">
        <v>12</v>
      </c>
      <c r="O402" s="292" t="s">
        <v>11</v>
      </c>
      <c r="T402" s="292"/>
      <c r="V402" s="292"/>
      <c r="W402" s="292"/>
      <c r="X402" s="293" t="str">
        <f>VLOOKUP(功能_33[[#This Row],[User]],SKL放款!A:G,7,FALSE)</f>
        <v>放款服務課</v>
      </c>
      <c r="Y402" s="300">
        <v>44533</v>
      </c>
      <c r="Z402" s="300" t="s">
        <v>142</v>
      </c>
      <c r="AA402" s="300"/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蔡珮瑜</v>
      </c>
      <c r="AH402" s="300"/>
      <c r="AI402" s="300"/>
      <c r="AJ402" s="293"/>
      <c r="AK402" s="300"/>
      <c r="AL402" s="292" t="s">
        <v>199</v>
      </c>
      <c r="AN402" s="293" t="str">
        <f>VLOOKUP(功能_33[[#This Row],[功能代號]],需二審tmp!A:A,1,FALSE)</f>
        <v>L6608</v>
      </c>
      <c r="AP402" s="293">
        <f t="shared" si="6"/>
        <v>0</v>
      </c>
    </row>
    <row r="403" spans="3:42" ht="14.25" customHeight="1">
      <c r="C403" s="293" t="s">
        <v>103</v>
      </c>
      <c r="D403" s="293" t="s">
        <v>2953</v>
      </c>
      <c r="E403" s="292" t="s">
        <v>1134</v>
      </c>
      <c r="F403" s="293" t="s">
        <v>1135</v>
      </c>
      <c r="G403" s="293"/>
      <c r="H403" s="292" t="s">
        <v>202</v>
      </c>
      <c r="I403" s="292" t="s">
        <v>325</v>
      </c>
      <c r="J403" s="299" t="s">
        <v>430</v>
      </c>
      <c r="K403" s="300">
        <v>44529</v>
      </c>
      <c r="L403" s="300">
        <v>44533</v>
      </c>
      <c r="M403" s="300">
        <v>44533</v>
      </c>
      <c r="N403" s="292" t="s">
        <v>12</v>
      </c>
      <c r="O403" s="292" t="s">
        <v>181</v>
      </c>
      <c r="T403" s="292"/>
      <c r="V403" s="292"/>
      <c r="W403" s="292"/>
      <c r="X403" s="293" t="str">
        <f>VLOOKUP(功能_33[[#This Row],[User]],SKL放款!A:G,7,FALSE)</f>
        <v>放款服務課</v>
      </c>
      <c r="Y403" s="300">
        <v>44533</v>
      </c>
      <c r="Z403" s="300" t="s">
        <v>3075</v>
      </c>
      <c r="AA403" s="300"/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陳政皓</v>
      </c>
      <c r="AH403" s="300"/>
      <c r="AI403" s="300"/>
      <c r="AJ403" s="293"/>
      <c r="AK403" s="300"/>
      <c r="AL403" s="292" t="s">
        <v>199</v>
      </c>
      <c r="AN403" s="293" t="e">
        <f>VLOOKUP(功能_33[[#This Row],[功能代號]],需二審tmp!A:A,1,FALSE)</f>
        <v>#N/A</v>
      </c>
      <c r="AP403" s="293">
        <f t="shared" si="6"/>
        <v>0</v>
      </c>
    </row>
    <row r="404" spans="3:42" ht="14.25" customHeight="1">
      <c r="C404" s="293" t="s">
        <v>105</v>
      </c>
      <c r="D404" s="293" t="s">
        <v>2970</v>
      </c>
      <c r="E404" s="292" t="s">
        <v>1151</v>
      </c>
      <c r="F404" s="293" t="s">
        <v>1152</v>
      </c>
      <c r="G404" s="293" t="s">
        <v>1153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L8030</v>
      </c>
      <c r="AO404" s="357">
        <v>44533</v>
      </c>
      <c r="AP404" s="293">
        <f t="shared" si="6"/>
        <v>0</v>
      </c>
    </row>
    <row r="405" spans="3:42" ht="14.25" customHeight="1">
      <c r="C405" s="293" t="s">
        <v>105</v>
      </c>
      <c r="D405" s="293" t="s">
        <v>2970</v>
      </c>
      <c r="E405" s="292" t="s">
        <v>1154</v>
      </c>
      <c r="F405" s="293" t="s">
        <v>1155</v>
      </c>
      <c r="G405" s="293" t="s">
        <v>1153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P405" s="293">
        <f t="shared" si="6"/>
        <v>0</v>
      </c>
    </row>
    <row r="406" spans="3:42" ht="14.25" customHeight="1">
      <c r="C406" s="293" t="s">
        <v>105</v>
      </c>
      <c r="D406" s="293" t="s">
        <v>2970</v>
      </c>
      <c r="E406" s="292" t="s">
        <v>1156</v>
      </c>
      <c r="F406" s="293" t="s">
        <v>1157</v>
      </c>
      <c r="G406" s="293" t="s">
        <v>1153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44533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142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str">
        <f>VLOOKUP(功能_33[[#This Row],[功能代號]],需二審tmp!A:A,1,FALSE)</f>
        <v>L8032</v>
      </c>
      <c r="AO406" s="357">
        <v>44533</v>
      </c>
      <c r="AP406" s="293">
        <f t="shared" si="6"/>
        <v>0</v>
      </c>
    </row>
    <row r="407" spans="3:42" ht="14.25" customHeight="1">
      <c r="C407" s="293" t="s">
        <v>105</v>
      </c>
      <c r="D407" s="293" t="s">
        <v>2970</v>
      </c>
      <c r="E407" s="292" t="s">
        <v>1158</v>
      </c>
      <c r="F407" s="293" t="s">
        <v>1159</v>
      </c>
      <c r="G407" s="293" t="s">
        <v>1153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P407" s="293">
        <f t="shared" si="6"/>
        <v>0</v>
      </c>
    </row>
    <row r="408" spans="3:42" ht="14.25" customHeight="1">
      <c r="C408" s="293" t="s">
        <v>105</v>
      </c>
      <c r="D408" s="293" t="s">
        <v>2970</v>
      </c>
      <c r="E408" s="292" t="s">
        <v>1160</v>
      </c>
      <c r="F408" s="293" t="s">
        <v>1161</v>
      </c>
      <c r="G408" s="293" t="s">
        <v>1153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P408" s="293">
        <f t="shared" si="6"/>
        <v>0</v>
      </c>
    </row>
    <row r="409" spans="3:42" ht="14.25" customHeight="1">
      <c r="C409" s="293" t="s">
        <v>105</v>
      </c>
      <c r="D409" s="293" t="s">
        <v>2970</v>
      </c>
      <c r="E409" s="292" t="s">
        <v>1162</v>
      </c>
      <c r="F409" s="293" t="s">
        <v>1163</v>
      </c>
      <c r="G409" s="293" t="s">
        <v>1153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P409" s="293">
        <f t="shared" si="6"/>
        <v>0</v>
      </c>
    </row>
    <row r="410" spans="3:42" ht="14.25" customHeight="1">
      <c r="C410" s="293" t="s">
        <v>105</v>
      </c>
      <c r="D410" s="293" t="s">
        <v>2970</v>
      </c>
      <c r="E410" s="292" t="s">
        <v>1164</v>
      </c>
      <c r="F410" s="293" t="s">
        <v>1165</v>
      </c>
      <c r="G410" s="293" t="s">
        <v>1153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44536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205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e">
        <f>VLOOKUP(功能_33[[#This Row],[功能代號]],需二審tmp!A:A,1,FALSE)</f>
        <v>#N/A</v>
      </c>
      <c r="AO410" s="357">
        <v>44533</v>
      </c>
      <c r="AP410" s="293">
        <f t="shared" si="6"/>
        <v>0</v>
      </c>
    </row>
    <row r="411" spans="3:42" ht="14.25" customHeight="1">
      <c r="C411" s="293" t="s">
        <v>105</v>
      </c>
      <c r="D411" s="293" t="s">
        <v>2970</v>
      </c>
      <c r="E411" s="292" t="s">
        <v>1166</v>
      </c>
      <c r="F411" s="293" t="s">
        <v>1167</v>
      </c>
      <c r="G411" s="293" t="s">
        <v>1153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44536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205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e">
        <f>VLOOKUP(功能_33[[#This Row],[功能代號]],需二審tmp!A:A,1,FALSE)</f>
        <v>#N/A</v>
      </c>
      <c r="AO411" s="357">
        <v>44533</v>
      </c>
      <c r="AP411" s="293">
        <f t="shared" si="6"/>
        <v>0</v>
      </c>
    </row>
    <row r="412" spans="3:42" ht="14.25" customHeight="1">
      <c r="C412" s="293" t="s">
        <v>105</v>
      </c>
      <c r="D412" s="293" t="s">
        <v>2970</v>
      </c>
      <c r="E412" s="292" t="s">
        <v>1168</v>
      </c>
      <c r="F412" s="293" t="s">
        <v>1169</v>
      </c>
      <c r="G412" s="293" t="s">
        <v>1153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44533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142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str">
        <f>VLOOKUP(功能_33[[#This Row],[功能代號]],需二審tmp!A:A,1,FALSE)</f>
        <v>L8038</v>
      </c>
      <c r="AO412" s="357">
        <v>44533</v>
      </c>
      <c r="AP412" s="293">
        <f t="shared" si="6"/>
        <v>0</v>
      </c>
    </row>
    <row r="413" spans="3:42" ht="14.25" customHeight="1">
      <c r="C413" s="293" t="s">
        <v>105</v>
      </c>
      <c r="D413" s="293" t="s">
        <v>2970</v>
      </c>
      <c r="E413" s="292" t="s">
        <v>1170</v>
      </c>
      <c r="F413" s="293" t="s">
        <v>1171</v>
      </c>
      <c r="G413" s="293" t="s">
        <v>1153</v>
      </c>
      <c r="H413" s="292" t="s">
        <v>145</v>
      </c>
      <c r="I413" s="292" t="s">
        <v>146</v>
      </c>
      <c r="J413" s="299"/>
      <c r="K413" s="300">
        <v>44515</v>
      </c>
      <c r="L413" s="300">
        <v>44517</v>
      </c>
      <c r="M413" s="300">
        <v>44533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142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str">
        <f>VLOOKUP(功能_33[[#This Row],[功能代號]],需二審tmp!A:A,1,FALSE)</f>
        <v>L8039</v>
      </c>
      <c r="AO413" s="357">
        <v>44533</v>
      </c>
      <c r="AP413" s="293">
        <f t="shared" si="6"/>
        <v>0</v>
      </c>
    </row>
    <row r="414" spans="3:42" ht="14.25" customHeight="1">
      <c r="C414" s="293" t="s">
        <v>105</v>
      </c>
      <c r="D414" s="293" t="s">
        <v>2970</v>
      </c>
      <c r="E414" s="292" t="s">
        <v>1172</v>
      </c>
      <c r="F414" s="293" t="s">
        <v>1173</v>
      </c>
      <c r="G414" s="293" t="s">
        <v>1153</v>
      </c>
      <c r="H414" s="292" t="s">
        <v>145</v>
      </c>
      <c r="I414" s="292" t="s">
        <v>146</v>
      </c>
      <c r="J414" s="299"/>
      <c r="K414" s="300">
        <v>44515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P414" s="293">
        <f t="shared" si="6"/>
        <v>0</v>
      </c>
    </row>
    <row r="415" spans="3:42" ht="14.25" customHeight="1">
      <c r="C415" s="293" t="s">
        <v>105</v>
      </c>
      <c r="D415" s="293" t="s">
        <v>2970</v>
      </c>
      <c r="E415" s="292" t="s">
        <v>1174</v>
      </c>
      <c r="F415" s="293" t="s">
        <v>1175</v>
      </c>
      <c r="G415" s="293" t="s">
        <v>1153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P415" s="293">
        <f t="shared" si="6"/>
        <v>0</v>
      </c>
    </row>
    <row r="416" spans="3:42" ht="14.25" customHeight="1">
      <c r="C416" s="293" t="s">
        <v>105</v>
      </c>
      <c r="D416" s="293" t="s">
        <v>2970</v>
      </c>
      <c r="E416" s="292" t="s">
        <v>1176</v>
      </c>
      <c r="F416" s="293" t="s">
        <v>1177</v>
      </c>
      <c r="G416" s="293" t="s">
        <v>1153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P416" s="293">
        <f t="shared" si="6"/>
        <v>0</v>
      </c>
    </row>
    <row r="417" spans="3:42" ht="14.25" customHeight="1">
      <c r="C417" s="293" t="s">
        <v>105</v>
      </c>
      <c r="D417" s="293" t="s">
        <v>2970</v>
      </c>
      <c r="E417" s="292" t="s">
        <v>1178</v>
      </c>
      <c r="F417" s="293" t="s">
        <v>1179</v>
      </c>
      <c r="G417" s="293" t="s">
        <v>1153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P417" s="293">
        <f t="shared" si="6"/>
        <v>0</v>
      </c>
    </row>
    <row r="418" spans="3:42" ht="14.25" customHeight="1">
      <c r="C418" s="293" t="s">
        <v>105</v>
      </c>
      <c r="D418" s="293" t="s">
        <v>2970</v>
      </c>
      <c r="E418" s="292" t="s">
        <v>1180</v>
      </c>
      <c r="F418" s="293" t="s">
        <v>1181</v>
      </c>
      <c r="G418" s="293" t="s">
        <v>1153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P418" s="293">
        <f t="shared" si="6"/>
        <v>0</v>
      </c>
    </row>
    <row r="419" spans="3:42" ht="14.25" customHeight="1">
      <c r="C419" s="293" t="s">
        <v>105</v>
      </c>
      <c r="D419" s="293" t="s">
        <v>2970</v>
      </c>
      <c r="E419" s="292" t="s">
        <v>1182</v>
      </c>
      <c r="F419" s="293" t="s">
        <v>1183</v>
      </c>
      <c r="G419" s="293" t="s">
        <v>1153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P419" s="293">
        <f t="shared" si="6"/>
        <v>0</v>
      </c>
    </row>
    <row r="420" spans="3:42" ht="14.25" customHeight="1">
      <c r="C420" s="293" t="s">
        <v>105</v>
      </c>
      <c r="D420" s="293" t="s">
        <v>2970</v>
      </c>
      <c r="E420" s="292" t="s">
        <v>1184</v>
      </c>
      <c r="F420" s="293" t="s">
        <v>1185</v>
      </c>
      <c r="G420" s="293" t="s">
        <v>1153</v>
      </c>
      <c r="H420" s="292" t="s">
        <v>145</v>
      </c>
      <c r="I420" s="292" t="s">
        <v>146</v>
      </c>
      <c r="J420" s="299"/>
      <c r="K420" s="300">
        <v>44516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P420" s="293">
        <f t="shared" si="6"/>
        <v>0</v>
      </c>
    </row>
    <row r="421" spans="3:42" ht="14.25" customHeight="1">
      <c r="C421" s="293" t="s">
        <v>105</v>
      </c>
      <c r="D421" s="293" t="s">
        <v>2970</v>
      </c>
      <c r="E421" s="292" t="s">
        <v>1186</v>
      </c>
      <c r="F421" s="293" t="s">
        <v>1187</v>
      </c>
      <c r="G421" s="293" t="s">
        <v>1153</v>
      </c>
      <c r="H421" s="292" t="s">
        <v>145</v>
      </c>
      <c r="I421" s="292" t="s">
        <v>146</v>
      </c>
      <c r="J421" s="299"/>
      <c r="K421" s="300">
        <v>44516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P421" s="293">
        <f t="shared" si="6"/>
        <v>0</v>
      </c>
    </row>
    <row r="422" spans="3:42" ht="14.25" customHeight="1">
      <c r="C422" s="293" t="s">
        <v>105</v>
      </c>
      <c r="D422" s="293" t="s">
        <v>2970</v>
      </c>
      <c r="E422" s="292" t="s">
        <v>1188</v>
      </c>
      <c r="F422" s="293" t="s">
        <v>1189</v>
      </c>
      <c r="G422" s="293" t="s">
        <v>1153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P422" s="293">
        <f t="shared" si="6"/>
        <v>0</v>
      </c>
    </row>
    <row r="423" spans="3:42" ht="14.25" customHeight="1">
      <c r="C423" s="293" t="s">
        <v>105</v>
      </c>
      <c r="D423" s="293" t="s">
        <v>2970</v>
      </c>
      <c r="E423" s="292" t="s">
        <v>1190</v>
      </c>
      <c r="F423" s="293" t="s">
        <v>1191</v>
      </c>
      <c r="G423" s="293" t="s">
        <v>1153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P423" s="293">
        <f t="shared" si="6"/>
        <v>0</v>
      </c>
    </row>
    <row r="424" spans="3:42" ht="14.25" customHeight="1">
      <c r="C424" s="293" t="s">
        <v>105</v>
      </c>
      <c r="D424" s="293" t="s">
        <v>2970</v>
      </c>
      <c r="E424" s="292" t="s">
        <v>1192</v>
      </c>
      <c r="F424" s="293" t="s">
        <v>1193</v>
      </c>
      <c r="G424" s="293" t="s">
        <v>1153</v>
      </c>
      <c r="H424" s="292" t="s">
        <v>145</v>
      </c>
      <c r="I424" s="292" t="s">
        <v>146</v>
      </c>
      <c r="J424" s="299"/>
      <c r="K424" s="300">
        <v>44517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P424" s="293">
        <f t="shared" si="6"/>
        <v>0</v>
      </c>
    </row>
    <row r="425" spans="3:42" ht="14.25" customHeight="1">
      <c r="C425" s="293" t="s">
        <v>105</v>
      </c>
      <c r="D425" s="293" t="s">
        <v>2970</v>
      </c>
      <c r="E425" s="292" t="s">
        <v>1194</v>
      </c>
      <c r="F425" s="293" t="s">
        <v>1195</v>
      </c>
      <c r="G425" s="293" t="s">
        <v>1153</v>
      </c>
      <c r="H425" s="292" t="s">
        <v>145</v>
      </c>
      <c r="I425" s="292" t="s">
        <v>146</v>
      </c>
      <c r="J425" s="299"/>
      <c r="K425" s="300">
        <v>44517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P425" s="293">
        <f t="shared" si="6"/>
        <v>0</v>
      </c>
    </row>
    <row r="426" spans="3:42" ht="14.25" customHeight="1">
      <c r="C426" s="293" t="s">
        <v>105</v>
      </c>
      <c r="D426" s="293" t="s">
        <v>2970</v>
      </c>
      <c r="E426" s="292" t="s">
        <v>1196</v>
      </c>
      <c r="F426" s="293" t="s">
        <v>1197</v>
      </c>
      <c r="G426" s="293" t="s">
        <v>1153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P426" s="293">
        <f t="shared" si="6"/>
        <v>0</v>
      </c>
    </row>
    <row r="427" spans="3:42" ht="14.25" customHeight="1">
      <c r="C427" s="293" t="s">
        <v>105</v>
      </c>
      <c r="D427" s="293" t="s">
        <v>2970</v>
      </c>
      <c r="E427" s="292" t="s">
        <v>1198</v>
      </c>
      <c r="F427" s="293" t="s">
        <v>1199</v>
      </c>
      <c r="G427" s="293" t="s">
        <v>1153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P427" s="293">
        <f t="shared" si="6"/>
        <v>0</v>
      </c>
    </row>
    <row r="428" spans="3:42" ht="14.25" customHeight="1">
      <c r="C428" s="293" t="s">
        <v>105</v>
      </c>
      <c r="D428" s="293" t="s">
        <v>2970</v>
      </c>
      <c r="E428" s="292" t="s">
        <v>1200</v>
      </c>
      <c r="F428" s="293" t="s">
        <v>1201</v>
      </c>
      <c r="G428" s="293" t="s">
        <v>1153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P428" s="293">
        <f t="shared" si="6"/>
        <v>0</v>
      </c>
    </row>
    <row r="429" spans="3:42" ht="14.25" customHeight="1">
      <c r="C429" s="293" t="s">
        <v>105</v>
      </c>
      <c r="D429" s="293" t="s">
        <v>2970</v>
      </c>
      <c r="E429" s="292" t="s">
        <v>1202</v>
      </c>
      <c r="F429" s="293" t="s">
        <v>1203</v>
      </c>
      <c r="G429" s="293" t="s">
        <v>1153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P429" s="293">
        <f t="shared" si="6"/>
        <v>0</v>
      </c>
    </row>
    <row r="430" spans="3:42" ht="14.25" customHeight="1">
      <c r="C430" s="293" t="s">
        <v>105</v>
      </c>
      <c r="D430" s="293" t="s">
        <v>2970</v>
      </c>
      <c r="E430" s="292" t="s">
        <v>1204</v>
      </c>
      <c r="F430" s="293" t="s">
        <v>1205</v>
      </c>
      <c r="G430" s="293" t="s">
        <v>1153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P430" s="293">
        <f t="shared" si="6"/>
        <v>0</v>
      </c>
    </row>
    <row r="431" spans="3:42" ht="14.25" customHeight="1">
      <c r="C431" s="293" t="s">
        <v>105</v>
      </c>
      <c r="D431" s="293" t="s">
        <v>2970</v>
      </c>
      <c r="E431" s="292" t="s">
        <v>1206</v>
      </c>
      <c r="F431" s="293" t="s">
        <v>1207</v>
      </c>
      <c r="G431" s="293" t="s">
        <v>1153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P431" s="293">
        <f t="shared" si="6"/>
        <v>0</v>
      </c>
    </row>
    <row r="432" spans="3:42" ht="14.25" customHeight="1">
      <c r="C432" s="293" t="s">
        <v>105</v>
      </c>
      <c r="D432" s="293" t="s">
        <v>2970</v>
      </c>
      <c r="E432" s="292" t="s">
        <v>1208</v>
      </c>
      <c r="F432" s="293" t="s">
        <v>1209</v>
      </c>
      <c r="G432" s="293" t="s">
        <v>1153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P432" s="293">
        <f t="shared" si="6"/>
        <v>0</v>
      </c>
    </row>
    <row r="433" spans="1:42" ht="14.25" customHeight="1">
      <c r="C433" s="293" t="s">
        <v>105</v>
      </c>
      <c r="D433" s="293" t="s">
        <v>2970</v>
      </c>
      <c r="E433" s="292" t="s">
        <v>1210</v>
      </c>
      <c r="F433" s="293" t="s">
        <v>1211</v>
      </c>
      <c r="G433" s="293" t="s">
        <v>1153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P433" s="293">
        <f t="shared" si="6"/>
        <v>0</v>
      </c>
    </row>
    <row r="434" spans="1:42" ht="14.25" customHeight="1">
      <c r="C434" s="293" t="s">
        <v>105</v>
      </c>
      <c r="D434" s="293" t="s">
        <v>2970</v>
      </c>
      <c r="E434" s="292" t="s">
        <v>1212</v>
      </c>
      <c r="F434" s="293" t="s">
        <v>1213</v>
      </c>
      <c r="G434" s="293" t="s">
        <v>1153</v>
      </c>
      <c r="H434" s="292" t="s">
        <v>145</v>
      </c>
      <c r="I434" s="292" t="s">
        <v>146</v>
      </c>
      <c r="J434" s="299"/>
      <c r="K434" s="300">
        <v>44518</v>
      </c>
      <c r="L434" s="300">
        <v>44517</v>
      </c>
      <c r="M434" s="300">
        <v>44536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205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e">
        <f>VLOOKUP(功能_33[[#This Row],[功能代號]],需二審tmp!A:A,1,FALSE)</f>
        <v>#N/A</v>
      </c>
      <c r="AO434" s="357">
        <v>44533</v>
      </c>
      <c r="AP434" s="293">
        <f t="shared" si="6"/>
        <v>0</v>
      </c>
    </row>
    <row r="435" spans="1:42" ht="14.25" customHeight="1">
      <c r="C435" s="293" t="s">
        <v>105</v>
      </c>
      <c r="D435" s="293" t="s">
        <v>2970</v>
      </c>
      <c r="E435" s="292" t="s">
        <v>1214</v>
      </c>
      <c r="F435" s="293" t="s">
        <v>1215</v>
      </c>
      <c r="G435" s="293" t="s">
        <v>1153</v>
      </c>
      <c r="H435" s="292" t="s">
        <v>145</v>
      </c>
      <c r="I435" s="292" t="s">
        <v>146</v>
      </c>
      <c r="J435" s="299"/>
      <c r="K435" s="300">
        <v>44518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P435" s="293">
        <f t="shared" si="6"/>
        <v>0</v>
      </c>
    </row>
    <row r="436" spans="1:42" ht="15.6" customHeight="1">
      <c r="C436" s="293" t="s">
        <v>105</v>
      </c>
      <c r="D436" s="293" t="s">
        <v>2970</v>
      </c>
      <c r="E436" s="292" t="s">
        <v>1216</v>
      </c>
      <c r="F436" s="293" t="s">
        <v>1217</v>
      </c>
      <c r="G436" s="293" t="s">
        <v>1153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44533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142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str">
        <f>VLOOKUP(功能_33[[#This Row],[功能代號]],需二審tmp!A:A,1,FALSE)</f>
        <v>L8062</v>
      </c>
      <c r="AO436" s="357">
        <v>44533</v>
      </c>
      <c r="AP436" s="293">
        <f t="shared" si="6"/>
        <v>0</v>
      </c>
    </row>
    <row r="437" spans="1:42" ht="14.25" customHeight="1">
      <c r="C437" s="293" t="s">
        <v>105</v>
      </c>
      <c r="D437" s="293" t="s">
        <v>2970</v>
      </c>
      <c r="E437" s="292" t="s">
        <v>1218</v>
      </c>
      <c r="F437" s="293" t="s">
        <v>1219</v>
      </c>
      <c r="G437" s="293" t="s">
        <v>1153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P437" s="293">
        <f t="shared" si="6"/>
        <v>0</v>
      </c>
    </row>
    <row r="438" spans="1:42" ht="14.25" customHeight="1">
      <c r="C438" s="293" t="s">
        <v>105</v>
      </c>
      <c r="D438" s="293" t="s">
        <v>2970</v>
      </c>
      <c r="E438" s="292" t="s">
        <v>1220</v>
      </c>
      <c r="F438" s="293" t="s">
        <v>1221</v>
      </c>
      <c r="G438" s="293" t="s">
        <v>1153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P438" s="293">
        <f t="shared" si="6"/>
        <v>0</v>
      </c>
    </row>
    <row r="439" spans="1:42" ht="14.25" customHeight="1">
      <c r="C439" s="293" t="s">
        <v>105</v>
      </c>
      <c r="D439" s="293" t="s">
        <v>2970</v>
      </c>
      <c r="E439" s="292" t="s">
        <v>1222</v>
      </c>
      <c r="F439" s="293" t="s">
        <v>1223</v>
      </c>
      <c r="G439" s="293" t="s">
        <v>1153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P439" s="293">
        <f t="shared" si="6"/>
        <v>0</v>
      </c>
    </row>
    <row r="440" spans="1:42" ht="14.25" customHeight="1">
      <c r="C440" s="293" t="s">
        <v>105</v>
      </c>
      <c r="D440" s="293" t="s">
        <v>2970</v>
      </c>
      <c r="E440" s="292" t="s">
        <v>1224</v>
      </c>
      <c r="F440" s="293" t="s">
        <v>1225</v>
      </c>
      <c r="G440" s="293" t="s">
        <v>1153</v>
      </c>
      <c r="H440" s="292" t="s">
        <v>145</v>
      </c>
      <c r="I440" s="292" t="s">
        <v>146</v>
      </c>
      <c r="J440" s="299"/>
      <c r="K440" s="300">
        <v>44519</v>
      </c>
      <c r="L440" s="300">
        <v>44517</v>
      </c>
      <c r="M440" s="300">
        <v>44536</v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>
        <v>44533</v>
      </c>
      <c r="Z440" s="300" t="s">
        <v>205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O440" s="357">
        <v>44533</v>
      </c>
      <c r="AP440" s="293">
        <f t="shared" si="6"/>
        <v>0</v>
      </c>
    </row>
    <row r="441" spans="1:42" ht="14.25" customHeight="1">
      <c r="C441" s="293" t="s">
        <v>105</v>
      </c>
      <c r="D441" s="293" t="s">
        <v>2970</v>
      </c>
      <c r="E441" s="292" t="s">
        <v>1226</v>
      </c>
      <c r="F441" s="293" t="s">
        <v>1227</v>
      </c>
      <c r="G441" s="293" t="s">
        <v>1153</v>
      </c>
      <c r="H441" s="292" t="s">
        <v>145</v>
      </c>
      <c r="I441" s="292" t="s">
        <v>146</v>
      </c>
      <c r="J441" s="299"/>
      <c r="K441" s="300">
        <v>44519</v>
      </c>
      <c r="L441" s="300">
        <v>44517</v>
      </c>
      <c r="M441" s="300">
        <v>44536</v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>
        <v>44533</v>
      </c>
      <c r="Z441" s="300" t="s">
        <v>205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O441" s="357">
        <v>44533</v>
      </c>
      <c r="AP441" s="293">
        <f t="shared" si="6"/>
        <v>0</v>
      </c>
    </row>
    <row r="442" spans="1:42" ht="14.25" customHeight="1">
      <c r="A442" s="300">
        <v>44539</v>
      </c>
      <c r="C442" s="293" t="s">
        <v>105</v>
      </c>
      <c r="D442" s="293" t="s">
        <v>2970</v>
      </c>
      <c r="E442" s="292" t="s">
        <v>1228</v>
      </c>
      <c r="F442" s="293" t="s">
        <v>1229</v>
      </c>
      <c r="G442" s="293" t="s">
        <v>1153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 t="str">
        <f>IFERROR(IF(VLOOKUP(功能_33[[#This Row],[功能代號]],討論項目!A:H,8,FALSE)=0,"",VLOOKUP(功能_33[[#This Row],[功能代號]],討論項目!A:H,8,FALSE)),"")</f>
        <v/>
      </c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2859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P442" s="293">
        <f t="shared" si="6"/>
        <v>0</v>
      </c>
    </row>
    <row r="443" spans="1:42" ht="14.25" customHeight="1">
      <c r="A443" s="300">
        <v>44539</v>
      </c>
      <c r="C443" s="293" t="s">
        <v>105</v>
      </c>
      <c r="D443" s="293" t="s">
        <v>2970</v>
      </c>
      <c r="E443" s="292" t="s">
        <v>1230</v>
      </c>
      <c r="F443" s="293" t="s">
        <v>1231</v>
      </c>
      <c r="G443" s="293" t="s">
        <v>1153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 t="str">
        <f>IFERROR(IF(VLOOKUP(功能_33[[#This Row],[功能代號]],討論項目!A:H,8,FALSE)=0,"",VLOOKUP(功能_33[[#This Row],[功能代號]],討論項目!A:H,8,FALSE)),"")</f>
        <v/>
      </c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2859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P443" s="293">
        <f t="shared" si="6"/>
        <v>0</v>
      </c>
    </row>
    <row r="444" spans="1:42" ht="14.25" customHeight="1">
      <c r="A444" s="300">
        <v>44539</v>
      </c>
      <c r="C444" s="293" t="s">
        <v>105</v>
      </c>
      <c r="D444" s="293" t="s">
        <v>2970</v>
      </c>
      <c r="E444" s="292" t="s">
        <v>1232</v>
      </c>
      <c r="F444" s="293" t="s">
        <v>1233</v>
      </c>
      <c r="G444" s="293" t="s">
        <v>1153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 t="str">
        <f>IFERROR(IF(VLOOKUP(功能_33[[#This Row],[功能代號]],討論項目!A:H,8,FALSE)=0,"",VLOOKUP(功能_33[[#This Row],[功能代號]],討論項目!A:H,8,FALSE)),"")</f>
        <v/>
      </c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2859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P444" s="293">
        <f t="shared" si="6"/>
        <v>0</v>
      </c>
    </row>
    <row r="445" spans="1:42" ht="14.25" customHeight="1">
      <c r="A445" s="300">
        <v>44539</v>
      </c>
      <c r="C445" s="293" t="s">
        <v>105</v>
      </c>
      <c r="D445" s="293" t="s">
        <v>2970</v>
      </c>
      <c r="E445" s="292" t="s">
        <v>1234</v>
      </c>
      <c r="F445" s="293" t="s">
        <v>1235</v>
      </c>
      <c r="G445" s="293" t="s">
        <v>1153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 t="str">
        <f>IFERROR(IF(VLOOKUP(功能_33[[#This Row],[功能代號]],討論項目!A:H,8,FALSE)=0,"",VLOOKUP(功能_33[[#This Row],[功能代號]],討論項目!A:H,8,FALSE)),"")</f>
        <v/>
      </c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2859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P445" s="293">
        <f t="shared" si="6"/>
        <v>0</v>
      </c>
    </row>
    <row r="446" spans="1:42" ht="14.25" customHeight="1">
      <c r="A446" s="300">
        <v>44539</v>
      </c>
      <c r="C446" s="293" t="s">
        <v>105</v>
      </c>
      <c r="D446" s="293" t="s">
        <v>2970</v>
      </c>
      <c r="E446" s="292" t="s">
        <v>1236</v>
      </c>
      <c r="F446" s="293" t="s">
        <v>1237</v>
      </c>
      <c r="G446" s="293" t="s">
        <v>1153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 t="str">
        <f>IFERROR(IF(VLOOKUP(功能_33[[#This Row],[功能代號]],討論項目!A:H,8,FALSE)=0,"",VLOOKUP(功能_33[[#This Row],[功能代號]],討論項目!A:H,8,FALSE)),"")</f>
        <v/>
      </c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2859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P446" s="293">
        <f t="shared" si="6"/>
        <v>0</v>
      </c>
    </row>
    <row r="447" spans="1:42" ht="14.25" customHeight="1">
      <c r="A447" s="300">
        <v>44539</v>
      </c>
      <c r="C447" s="293" t="s">
        <v>105</v>
      </c>
      <c r="D447" s="293" t="s">
        <v>2970</v>
      </c>
      <c r="E447" s="292" t="s">
        <v>1238</v>
      </c>
      <c r="F447" s="293" t="s">
        <v>1239</v>
      </c>
      <c r="G447" s="293" t="s">
        <v>1153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 t="str">
        <f>IFERROR(IF(VLOOKUP(功能_33[[#This Row],[功能代號]],討論項目!A:H,8,FALSE)=0,"",VLOOKUP(功能_33[[#This Row],[功能代號]],討論項目!A:H,8,FALSE)),"")</f>
        <v/>
      </c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2859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P447" s="293">
        <f t="shared" si="6"/>
        <v>0</v>
      </c>
    </row>
    <row r="448" spans="1:42" ht="14.25" customHeight="1">
      <c r="A448" s="300">
        <v>44539</v>
      </c>
      <c r="C448" s="293" t="s">
        <v>105</v>
      </c>
      <c r="D448" s="293" t="s">
        <v>2970</v>
      </c>
      <c r="E448" s="292" t="s">
        <v>1240</v>
      </c>
      <c r="F448" s="293" t="s">
        <v>1241</v>
      </c>
      <c r="G448" s="293" t="s">
        <v>1153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 t="str">
        <f>IFERROR(IF(VLOOKUP(功能_33[[#This Row],[功能代號]],討論項目!A:H,8,FALSE)=0,"",VLOOKUP(功能_33[[#This Row],[功能代號]],討論項目!A:H,8,FALSE)),"")</f>
        <v/>
      </c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2859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P448" s="293">
        <f t="shared" si="6"/>
        <v>0</v>
      </c>
    </row>
    <row r="449" spans="1:42" ht="14.25" customHeight="1">
      <c r="A449" s="300">
        <v>44539</v>
      </c>
      <c r="C449" s="293" t="s">
        <v>105</v>
      </c>
      <c r="D449" s="293" t="s">
        <v>2970</v>
      </c>
      <c r="E449" s="292" t="s">
        <v>1242</v>
      </c>
      <c r="F449" s="293" t="s">
        <v>1243</v>
      </c>
      <c r="G449" s="293" t="s">
        <v>1153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 t="str">
        <f>IFERROR(IF(VLOOKUP(功能_33[[#This Row],[功能代號]],討論項目!A:H,8,FALSE)=0,"",VLOOKUP(功能_33[[#This Row],[功能代號]],討論項目!A:H,8,FALSE)),"")</f>
        <v/>
      </c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2859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P449" s="293">
        <f t="shared" si="6"/>
        <v>0</v>
      </c>
    </row>
    <row r="450" spans="1:42" ht="14.25" customHeight="1">
      <c r="A450" s="300">
        <v>44539</v>
      </c>
      <c r="C450" s="293" t="s">
        <v>105</v>
      </c>
      <c r="D450" s="293" t="s">
        <v>2970</v>
      </c>
      <c r="E450" s="292" t="s">
        <v>1244</v>
      </c>
      <c r="F450" s="293" t="s">
        <v>1245</v>
      </c>
      <c r="G450" s="293" t="s">
        <v>1153</v>
      </c>
      <c r="H450" s="292" t="s">
        <v>145</v>
      </c>
      <c r="I450" s="292" t="s">
        <v>146</v>
      </c>
      <c r="J450" s="299"/>
      <c r="K450" s="300">
        <v>44515</v>
      </c>
      <c r="L450" s="300">
        <v>44517</v>
      </c>
      <c r="M450" s="300" t="str">
        <f>IFERROR(IF(VLOOKUP(功能_33[[#This Row],[功能代號]],討論項目!A:H,8,FALSE)=0,"",VLOOKUP(功能_33[[#This Row],[功能代號]],討論項目!A:H,8,FALSE)),"")</f>
        <v/>
      </c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2859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P450" s="293">
        <f t="shared" si="6"/>
        <v>0</v>
      </c>
    </row>
    <row r="451" spans="1:42" ht="14.25" customHeight="1">
      <c r="A451" s="300">
        <v>44539</v>
      </c>
      <c r="C451" s="293" t="s">
        <v>105</v>
      </c>
      <c r="D451" s="293" t="s">
        <v>2970</v>
      </c>
      <c r="E451" s="292" t="s">
        <v>1246</v>
      </c>
      <c r="F451" s="293" t="s">
        <v>1247</v>
      </c>
      <c r="G451" s="293" t="s">
        <v>1153</v>
      </c>
      <c r="H451" s="292" t="s">
        <v>145</v>
      </c>
      <c r="I451" s="292" t="s">
        <v>146</v>
      </c>
      <c r="J451" s="299"/>
      <c r="K451" s="300">
        <v>44515</v>
      </c>
      <c r="L451" s="300">
        <v>44517</v>
      </c>
      <c r="M451" s="300" t="str">
        <f>IFERROR(IF(VLOOKUP(功能_33[[#This Row],[功能代號]],討論項目!A:H,8,FALSE)=0,"",VLOOKUP(功能_33[[#This Row],[功能代號]],討論項目!A:H,8,FALSE)),"")</f>
        <v/>
      </c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2859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P451" s="293">
        <f t="shared" si="6"/>
        <v>0</v>
      </c>
    </row>
    <row r="452" spans="1:42" ht="14.25" customHeight="1">
      <c r="A452" s="300">
        <v>44539</v>
      </c>
      <c r="C452" s="293" t="s">
        <v>105</v>
      </c>
      <c r="D452" s="293" t="s">
        <v>2970</v>
      </c>
      <c r="E452" s="292" t="s">
        <v>1248</v>
      </c>
      <c r="F452" s="293" t="s">
        <v>1249</v>
      </c>
      <c r="G452" s="293" t="s">
        <v>1153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 t="str">
        <f>IFERROR(IF(VLOOKUP(功能_33[[#This Row],[功能代號]],討論項目!A:H,8,FALSE)=0,"",VLOOKUP(功能_33[[#This Row],[功能代號]],討論項目!A:H,8,FALSE)),"")</f>
        <v/>
      </c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2859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P452" s="293">
        <f t="shared" ref="AP452:AP515" si="7">COUNT(AC452)</f>
        <v>0</v>
      </c>
    </row>
    <row r="453" spans="1:42" ht="14.25" customHeight="1">
      <c r="A453" s="300">
        <v>44539</v>
      </c>
      <c r="C453" s="293" t="s">
        <v>105</v>
      </c>
      <c r="D453" s="293" t="s">
        <v>2970</v>
      </c>
      <c r="E453" s="292" t="s">
        <v>1250</v>
      </c>
      <c r="F453" s="293" t="s">
        <v>1251</v>
      </c>
      <c r="G453" s="293" t="s">
        <v>1153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 t="str">
        <f>IFERROR(IF(VLOOKUP(功能_33[[#This Row],[功能代號]],討論項目!A:H,8,FALSE)=0,"",VLOOKUP(功能_33[[#This Row],[功能代號]],討論項目!A:H,8,FALSE)),"")</f>
        <v/>
      </c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2859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P453" s="293">
        <f t="shared" si="7"/>
        <v>0</v>
      </c>
    </row>
    <row r="454" spans="1:42" ht="14.25" customHeight="1">
      <c r="A454" s="300">
        <v>44539</v>
      </c>
      <c r="C454" s="293" t="s">
        <v>105</v>
      </c>
      <c r="D454" s="293" t="s">
        <v>2970</v>
      </c>
      <c r="E454" s="292" t="s">
        <v>1252</v>
      </c>
      <c r="F454" s="293" t="s">
        <v>1253</v>
      </c>
      <c r="G454" s="293" t="s">
        <v>1153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 t="str">
        <f>IFERROR(IF(VLOOKUP(功能_33[[#This Row],[功能代號]],討論項目!A:H,8,FALSE)=0,"",VLOOKUP(功能_33[[#This Row],[功能代號]],討論項目!A:H,8,FALSE)),"")</f>
        <v/>
      </c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2859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P454" s="293">
        <f t="shared" si="7"/>
        <v>0</v>
      </c>
    </row>
    <row r="455" spans="1:42" ht="14.25" customHeight="1">
      <c r="A455" s="300">
        <v>44539</v>
      </c>
      <c r="C455" s="293" t="s">
        <v>105</v>
      </c>
      <c r="D455" s="293" t="s">
        <v>2970</v>
      </c>
      <c r="E455" s="292" t="s">
        <v>1254</v>
      </c>
      <c r="F455" s="293" t="s">
        <v>1255</v>
      </c>
      <c r="G455" s="293" t="s">
        <v>1153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 t="str">
        <f>IFERROR(IF(VLOOKUP(功能_33[[#This Row],[功能代號]],討論項目!A:H,8,FALSE)=0,"",VLOOKUP(功能_33[[#This Row],[功能代號]],討論項目!A:H,8,FALSE)),"")</f>
        <v/>
      </c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2859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P455" s="293">
        <f t="shared" si="7"/>
        <v>0</v>
      </c>
    </row>
    <row r="456" spans="1:42" ht="14.25" customHeight="1">
      <c r="A456" s="300">
        <v>44539</v>
      </c>
      <c r="C456" s="293" t="s">
        <v>105</v>
      </c>
      <c r="D456" s="293" t="s">
        <v>2970</v>
      </c>
      <c r="E456" s="292" t="s">
        <v>1256</v>
      </c>
      <c r="F456" s="293" t="s">
        <v>1257</v>
      </c>
      <c r="G456" s="293" t="s">
        <v>1153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 t="str">
        <f>IFERROR(IF(VLOOKUP(功能_33[[#This Row],[功能代號]],討論項目!A:H,8,FALSE)=0,"",VLOOKUP(功能_33[[#This Row],[功能代號]],討論項目!A:H,8,FALSE)),"")</f>
        <v/>
      </c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2859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P456" s="293">
        <f t="shared" si="7"/>
        <v>0</v>
      </c>
    </row>
    <row r="457" spans="1:42" ht="14.25" customHeight="1">
      <c r="A457" s="300">
        <v>44539</v>
      </c>
      <c r="C457" s="293" t="s">
        <v>105</v>
      </c>
      <c r="D457" s="293" t="s">
        <v>2970</v>
      </c>
      <c r="E457" s="292" t="s">
        <v>1258</v>
      </c>
      <c r="F457" s="293" t="s">
        <v>1259</v>
      </c>
      <c r="G457" s="293" t="s">
        <v>1153</v>
      </c>
      <c r="H457" s="292" t="s">
        <v>145</v>
      </c>
      <c r="I457" s="292" t="s">
        <v>146</v>
      </c>
      <c r="J457" s="299"/>
      <c r="K457" s="300">
        <v>44516</v>
      </c>
      <c r="L457" s="300">
        <v>44517</v>
      </c>
      <c r="M457" s="300" t="str">
        <f>IFERROR(IF(VLOOKUP(功能_33[[#This Row],[功能代號]],討論項目!A:H,8,FALSE)=0,"",VLOOKUP(功能_33[[#This Row],[功能代號]],討論項目!A:H,8,FALSE)),"")</f>
        <v/>
      </c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2859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P457" s="293">
        <f t="shared" si="7"/>
        <v>0</v>
      </c>
    </row>
    <row r="458" spans="1:42" ht="14.25" customHeight="1">
      <c r="A458" s="300">
        <v>44539</v>
      </c>
      <c r="C458" s="293" t="s">
        <v>105</v>
      </c>
      <c r="D458" s="293" t="s">
        <v>2970</v>
      </c>
      <c r="E458" s="292" t="s">
        <v>1260</v>
      </c>
      <c r="F458" s="293" t="s">
        <v>1261</v>
      </c>
      <c r="G458" s="293" t="s">
        <v>1153</v>
      </c>
      <c r="H458" s="292" t="s">
        <v>145</v>
      </c>
      <c r="I458" s="292" t="s">
        <v>146</v>
      </c>
      <c r="J458" s="299"/>
      <c r="K458" s="300">
        <v>44516</v>
      </c>
      <c r="L458" s="300">
        <v>44517</v>
      </c>
      <c r="M458" s="300" t="str">
        <f>IFERROR(IF(VLOOKUP(功能_33[[#This Row],[功能代號]],討論項目!A:H,8,FALSE)=0,"",VLOOKUP(功能_33[[#This Row],[功能代號]],討論項目!A:H,8,FALSE)),"")</f>
        <v/>
      </c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2859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P458" s="293">
        <f t="shared" si="7"/>
        <v>0</v>
      </c>
    </row>
    <row r="459" spans="1:42" ht="14.25" customHeight="1">
      <c r="A459" s="300">
        <v>44539</v>
      </c>
      <c r="C459" s="293" t="s">
        <v>105</v>
      </c>
      <c r="D459" s="293" t="s">
        <v>2970</v>
      </c>
      <c r="E459" s="292" t="s">
        <v>1262</v>
      </c>
      <c r="F459" s="293" t="s">
        <v>1263</v>
      </c>
      <c r="G459" s="293" t="s">
        <v>1153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 t="str">
        <f>IFERROR(IF(VLOOKUP(功能_33[[#This Row],[功能代號]],討論項目!A:H,8,FALSE)=0,"",VLOOKUP(功能_33[[#This Row],[功能代號]],討論項目!A:H,8,FALSE)),"")</f>
        <v/>
      </c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2859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P459" s="293">
        <f t="shared" si="7"/>
        <v>0</v>
      </c>
    </row>
    <row r="460" spans="1:42" ht="14.25" customHeight="1">
      <c r="A460" s="300">
        <v>44539</v>
      </c>
      <c r="C460" s="293" t="s">
        <v>105</v>
      </c>
      <c r="D460" s="293" t="s">
        <v>2970</v>
      </c>
      <c r="E460" s="292" t="s">
        <v>1264</v>
      </c>
      <c r="F460" s="293" t="s">
        <v>1265</v>
      </c>
      <c r="G460" s="293" t="s">
        <v>1153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 t="str">
        <f>IFERROR(IF(VLOOKUP(功能_33[[#This Row],[功能代號]],討論項目!A:H,8,FALSE)=0,"",VLOOKUP(功能_33[[#This Row],[功能代號]],討論項目!A:H,8,FALSE)),"")</f>
        <v/>
      </c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2859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P460" s="293">
        <f t="shared" si="7"/>
        <v>0</v>
      </c>
    </row>
    <row r="461" spans="1:42" ht="14.25" customHeight="1">
      <c r="A461" s="300">
        <v>44539</v>
      </c>
      <c r="C461" s="293" t="s">
        <v>105</v>
      </c>
      <c r="D461" s="293" t="s">
        <v>2970</v>
      </c>
      <c r="E461" s="292" t="s">
        <v>1266</v>
      </c>
      <c r="F461" s="293" t="s">
        <v>1267</v>
      </c>
      <c r="G461" s="293" t="s">
        <v>1153</v>
      </c>
      <c r="H461" s="292" t="s">
        <v>145</v>
      </c>
      <c r="I461" s="292" t="s">
        <v>146</v>
      </c>
      <c r="J461" s="299"/>
      <c r="K461" s="300">
        <v>44517</v>
      </c>
      <c r="L461" s="300">
        <v>44517</v>
      </c>
      <c r="M461" s="300" t="str">
        <f>IFERROR(IF(VLOOKUP(功能_33[[#This Row],[功能代號]],討論項目!A:H,8,FALSE)=0,"",VLOOKUP(功能_33[[#This Row],[功能代號]],討論項目!A:H,8,FALSE)),"")</f>
        <v/>
      </c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2859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P461" s="293">
        <f t="shared" si="7"/>
        <v>0</v>
      </c>
    </row>
    <row r="462" spans="1:42" ht="14.25" customHeight="1">
      <c r="A462" s="300">
        <v>44539</v>
      </c>
      <c r="C462" s="293" t="s">
        <v>105</v>
      </c>
      <c r="D462" s="293" t="s">
        <v>2970</v>
      </c>
      <c r="E462" s="292" t="s">
        <v>1268</v>
      </c>
      <c r="F462" s="293" t="s">
        <v>1269</v>
      </c>
      <c r="G462" s="293" t="s">
        <v>1153</v>
      </c>
      <c r="H462" s="292" t="s">
        <v>145</v>
      </c>
      <c r="I462" s="292" t="s">
        <v>146</v>
      </c>
      <c r="J462" s="299"/>
      <c r="K462" s="300">
        <v>44517</v>
      </c>
      <c r="L462" s="300">
        <v>44517</v>
      </c>
      <c r="M462" s="300" t="str">
        <f>IFERROR(IF(VLOOKUP(功能_33[[#This Row],[功能代號]],討論項目!A:H,8,FALSE)=0,"",VLOOKUP(功能_33[[#This Row],[功能代號]],討論項目!A:H,8,FALSE)),"")</f>
        <v/>
      </c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2859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P462" s="293">
        <f t="shared" si="7"/>
        <v>0</v>
      </c>
    </row>
    <row r="463" spans="1:42" ht="14.25" customHeight="1">
      <c r="A463" s="300">
        <v>44539</v>
      </c>
      <c r="C463" s="293" t="s">
        <v>105</v>
      </c>
      <c r="D463" s="293" t="s">
        <v>2970</v>
      </c>
      <c r="E463" s="292" t="s">
        <v>1270</v>
      </c>
      <c r="F463" s="293" t="s">
        <v>1271</v>
      </c>
      <c r="G463" s="293" t="s">
        <v>1153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 t="str">
        <f>IFERROR(IF(VLOOKUP(功能_33[[#This Row],[功能代號]],討論項目!A:H,8,FALSE)=0,"",VLOOKUP(功能_33[[#This Row],[功能代號]],討論項目!A:H,8,FALSE)),"")</f>
        <v/>
      </c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2859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P463" s="293">
        <f t="shared" si="7"/>
        <v>0</v>
      </c>
    </row>
    <row r="464" spans="1:42" ht="14.25" customHeight="1">
      <c r="A464" s="300">
        <v>44539</v>
      </c>
      <c r="C464" s="293" t="s">
        <v>105</v>
      </c>
      <c r="D464" s="293" t="s">
        <v>2970</v>
      </c>
      <c r="E464" s="292" t="s">
        <v>1272</v>
      </c>
      <c r="F464" s="293" t="s">
        <v>1273</v>
      </c>
      <c r="G464" s="293" t="s">
        <v>1153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 t="str">
        <f>IFERROR(IF(VLOOKUP(功能_33[[#This Row],[功能代號]],討論項目!A:H,8,FALSE)=0,"",VLOOKUP(功能_33[[#This Row],[功能代號]],討論項目!A:H,8,FALSE)),"")</f>
        <v/>
      </c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2859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P464" s="293">
        <f t="shared" si="7"/>
        <v>0</v>
      </c>
    </row>
    <row r="465" spans="1:42" ht="14.25" customHeight="1">
      <c r="A465" s="300">
        <v>44539</v>
      </c>
      <c r="C465" s="293" t="s">
        <v>105</v>
      </c>
      <c r="D465" s="293" t="s">
        <v>2970</v>
      </c>
      <c r="E465" s="292" t="s">
        <v>1274</v>
      </c>
      <c r="F465" s="293" t="s">
        <v>1275</v>
      </c>
      <c r="G465" s="293" t="s">
        <v>1153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 t="str">
        <f>IFERROR(IF(VLOOKUP(功能_33[[#This Row],[功能代號]],討論項目!A:H,8,FALSE)=0,"",VLOOKUP(功能_33[[#This Row],[功能代號]],討論項目!A:H,8,FALSE)),"")</f>
        <v/>
      </c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2859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P465" s="293">
        <f t="shared" si="7"/>
        <v>0</v>
      </c>
    </row>
    <row r="466" spans="1:42" ht="14.25" customHeight="1">
      <c r="A466" s="300">
        <v>44539</v>
      </c>
      <c r="C466" s="293" t="s">
        <v>105</v>
      </c>
      <c r="D466" s="293" t="s">
        <v>2970</v>
      </c>
      <c r="E466" s="292" t="s">
        <v>1276</v>
      </c>
      <c r="F466" s="293" t="s">
        <v>1277</v>
      </c>
      <c r="G466" s="293" t="s">
        <v>1153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 t="str">
        <f>IFERROR(IF(VLOOKUP(功能_33[[#This Row],[功能代號]],討論項目!A:H,8,FALSE)=0,"",VLOOKUP(功能_33[[#This Row],[功能代號]],討論項目!A:H,8,FALSE)),"")</f>
        <v/>
      </c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2859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P466" s="293">
        <f t="shared" si="7"/>
        <v>0</v>
      </c>
    </row>
    <row r="467" spans="1:42" ht="14.25" customHeight="1">
      <c r="A467" s="300">
        <v>44539</v>
      </c>
      <c r="C467" s="293" t="s">
        <v>105</v>
      </c>
      <c r="D467" s="293" t="s">
        <v>2970</v>
      </c>
      <c r="E467" s="292" t="s">
        <v>1278</v>
      </c>
      <c r="F467" s="293" t="s">
        <v>1279</v>
      </c>
      <c r="G467" s="293" t="s">
        <v>1153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 t="str">
        <f>IFERROR(IF(VLOOKUP(功能_33[[#This Row],[功能代號]],討論項目!A:H,8,FALSE)=0,"",VLOOKUP(功能_33[[#This Row],[功能代號]],討論項目!A:H,8,FALSE)),"")</f>
        <v/>
      </c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2859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P467" s="293">
        <f t="shared" si="7"/>
        <v>0</v>
      </c>
    </row>
    <row r="468" spans="1:42" ht="14.25" customHeight="1">
      <c r="A468" s="300">
        <v>44539</v>
      </c>
      <c r="C468" s="293" t="s">
        <v>105</v>
      </c>
      <c r="D468" s="293" t="s">
        <v>2970</v>
      </c>
      <c r="E468" s="292" t="s">
        <v>1280</v>
      </c>
      <c r="F468" s="293" t="s">
        <v>1281</v>
      </c>
      <c r="G468" s="293" t="s">
        <v>1153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 t="str">
        <f>IFERROR(IF(VLOOKUP(功能_33[[#This Row],[功能代號]],討論項目!A:H,8,FALSE)=0,"",VLOOKUP(功能_33[[#This Row],[功能代號]],討論項目!A:H,8,FALSE)),"")</f>
        <v/>
      </c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2859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P468" s="293">
        <f t="shared" si="7"/>
        <v>0</v>
      </c>
    </row>
    <row r="469" spans="1:42" ht="14.25" customHeight="1">
      <c r="A469" s="300">
        <v>44539</v>
      </c>
      <c r="C469" s="293" t="s">
        <v>105</v>
      </c>
      <c r="D469" s="293" t="s">
        <v>2970</v>
      </c>
      <c r="E469" s="292" t="s">
        <v>1282</v>
      </c>
      <c r="F469" s="293" t="s">
        <v>1283</v>
      </c>
      <c r="G469" s="293" t="s">
        <v>1153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 t="str">
        <f>IFERROR(IF(VLOOKUP(功能_33[[#This Row],[功能代號]],討論項目!A:H,8,FALSE)=0,"",VLOOKUP(功能_33[[#This Row],[功能代號]],討論項目!A:H,8,FALSE)),"")</f>
        <v/>
      </c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2859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P469" s="293">
        <f t="shared" si="7"/>
        <v>0</v>
      </c>
    </row>
    <row r="470" spans="1:42" ht="14.25" customHeight="1">
      <c r="A470" s="300">
        <v>44539</v>
      </c>
      <c r="C470" s="293" t="s">
        <v>105</v>
      </c>
      <c r="D470" s="293" t="s">
        <v>2970</v>
      </c>
      <c r="E470" s="292" t="s">
        <v>1284</v>
      </c>
      <c r="F470" s="293" t="s">
        <v>1285</v>
      </c>
      <c r="G470" s="293" t="s">
        <v>1153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 t="str">
        <f>IFERROR(IF(VLOOKUP(功能_33[[#This Row],[功能代號]],討論項目!A:H,8,FALSE)=0,"",VLOOKUP(功能_33[[#This Row],[功能代號]],討論項目!A:H,8,FALSE)),"")</f>
        <v/>
      </c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2859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P470" s="293">
        <f t="shared" si="7"/>
        <v>0</v>
      </c>
    </row>
    <row r="471" spans="1:42" ht="14.25" customHeight="1">
      <c r="A471" s="300">
        <v>44539</v>
      </c>
      <c r="C471" s="293" t="s">
        <v>105</v>
      </c>
      <c r="D471" s="293" t="s">
        <v>2970</v>
      </c>
      <c r="E471" s="292" t="s">
        <v>1286</v>
      </c>
      <c r="F471" s="293" t="s">
        <v>1287</v>
      </c>
      <c r="G471" s="293" t="s">
        <v>1153</v>
      </c>
      <c r="H471" s="292" t="s">
        <v>145</v>
      </c>
      <c r="I471" s="292" t="s">
        <v>146</v>
      </c>
      <c r="J471" s="299"/>
      <c r="K471" s="300">
        <v>44518</v>
      </c>
      <c r="L471" s="300">
        <v>44517</v>
      </c>
      <c r="M471" s="300" t="str">
        <f>IFERROR(IF(VLOOKUP(功能_33[[#This Row],[功能代號]],討論項目!A:H,8,FALSE)=0,"",VLOOKUP(功能_33[[#This Row],[功能代號]],討論項目!A:H,8,FALSE)),"")</f>
        <v/>
      </c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2859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P471" s="293">
        <f t="shared" si="7"/>
        <v>0</v>
      </c>
    </row>
    <row r="472" spans="1:42" ht="14.25" customHeight="1">
      <c r="A472" s="300">
        <v>44539</v>
      </c>
      <c r="C472" s="293" t="s">
        <v>105</v>
      </c>
      <c r="D472" s="293" t="s">
        <v>2970</v>
      </c>
      <c r="E472" s="292" t="s">
        <v>1288</v>
      </c>
      <c r="F472" s="293" t="s">
        <v>1289</v>
      </c>
      <c r="G472" s="293" t="s">
        <v>1153</v>
      </c>
      <c r="H472" s="292" t="s">
        <v>145</v>
      </c>
      <c r="I472" s="292" t="s">
        <v>146</v>
      </c>
      <c r="J472" s="299"/>
      <c r="K472" s="300">
        <v>44518</v>
      </c>
      <c r="L472" s="300">
        <v>44517</v>
      </c>
      <c r="M472" s="300" t="str">
        <f>IFERROR(IF(VLOOKUP(功能_33[[#This Row],[功能代號]],討論項目!A:H,8,FALSE)=0,"",VLOOKUP(功能_33[[#This Row],[功能代號]],討論項目!A:H,8,FALSE)),"")</f>
        <v/>
      </c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2859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P472" s="293">
        <f t="shared" si="7"/>
        <v>0</v>
      </c>
    </row>
    <row r="473" spans="1:42" ht="14.25" customHeight="1">
      <c r="A473" s="300">
        <v>44539</v>
      </c>
      <c r="C473" s="293" t="s">
        <v>105</v>
      </c>
      <c r="D473" s="293" t="s">
        <v>2970</v>
      </c>
      <c r="E473" s="292" t="s">
        <v>1290</v>
      </c>
      <c r="F473" s="293" t="s">
        <v>1291</v>
      </c>
      <c r="G473" s="293" t="s">
        <v>1153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 t="str">
        <f>IFERROR(IF(VLOOKUP(功能_33[[#This Row],[功能代號]],討論項目!A:H,8,FALSE)=0,"",VLOOKUP(功能_33[[#This Row],[功能代號]],討論項目!A:H,8,FALSE)),"")</f>
        <v/>
      </c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2859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P473" s="293">
        <f t="shared" si="7"/>
        <v>0</v>
      </c>
    </row>
    <row r="474" spans="1:42" ht="14.25" customHeight="1">
      <c r="A474" s="300">
        <v>44539</v>
      </c>
      <c r="C474" s="293" t="s">
        <v>105</v>
      </c>
      <c r="D474" s="293" t="s">
        <v>2970</v>
      </c>
      <c r="E474" s="292" t="s">
        <v>1292</v>
      </c>
      <c r="F474" s="293" t="s">
        <v>1293</v>
      </c>
      <c r="G474" s="293" t="s">
        <v>1153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 t="str">
        <f>IFERROR(IF(VLOOKUP(功能_33[[#This Row],[功能代號]],討論項目!A:H,8,FALSE)=0,"",VLOOKUP(功能_33[[#This Row],[功能代號]],討論項目!A:H,8,FALSE)),"")</f>
        <v/>
      </c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2859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P474" s="293">
        <f t="shared" si="7"/>
        <v>0</v>
      </c>
    </row>
    <row r="475" spans="1:42" ht="14.25" customHeight="1">
      <c r="A475" s="300">
        <v>44539</v>
      </c>
      <c r="C475" s="293" t="s">
        <v>105</v>
      </c>
      <c r="D475" s="293" t="s">
        <v>2970</v>
      </c>
      <c r="E475" s="292" t="s">
        <v>1294</v>
      </c>
      <c r="F475" s="293" t="s">
        <v>1295</v>
      </c>
      <c r="G475" s="293" t="s">
        <v>1153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 t="str">
        <f>IFERROR(IF(VLOOKUP(功能_33[[#This Row],[功能代號]],討論項目!A:H,8,FALSE)=0,"",VLOOKUP(功能_33[[#This Row],[功能代號]],討論項目!A:H,8,FALSE)),"")</f>
        <v/>
      </c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2859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e">
        <f>VLOOKUP(功能_33[[#This Row],[功能代號]],需二審tmp!A:A,1,FALSE)</f>
        <v>#N/A</v>
      </c>
      <c r="AP475" s="293">
        <f t="shared" si="7"/>
        <v>0</v>
      </c>
    </row>
    <row r="476" spans="1:42" ht="14.25" customHeight="1">
      <c r="A476" s="300">
        <v>44539</v>
      </c>
      <c r="C476" s="293" t="s">
        <v>105</v>
      </c>
      <c r="D476" s="293" t="s">
        <v>2970</v>
      </c>
      <c r="E476" s="292" t="s">
        <v>1296</v>
      </c>
      <c r="F476" s="293" t="s">
        <v>1297</v>
      </c>
      <c r="G476" s="293" t="s">
        <v>1153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 t="str">
        <f>IFERROR(IF(VLOOKUP(功能_33[[#This Row],[功能代號]],討論項目!A:H,8,FALSE)=0,"",VLOOKUP(功能_33[[#This Row],[功能代號]],討論項目!A:H,8,FALSE)),"")</f>
        <v/>
      </c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2859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P476" s="293">
        <f t="shared" si="7"/>
        <v>0</v>
      </c>
    </row>
    <row r="477" spans="1:42" ht="14.25" customHeight="1">
      <c r="A477" s="300">
        <v>44539</v>
      </c>
      <c r="C477" s="293" t="s">
        <v>105</v>
      </c>
      <c r="D477" s="293" t="s">
        <v>2970</v>
      </c>
      <c r="E477" s="292" t="s">
        <v>1298</v>
      </c>
      <c r="F477" s="293" t="s">
        <v>1299</v>
      </c>
      <c r="G477" s="293" t="s">
        <v>1153</v>
      </c>
      <c r="H477" s="292" t="s">
        <v>145</v>
      </c>
      <c r="I477" s="292" t="s">
        <v>146</v>
      </c>
      <c r="J477" s="299"/>
      <c r="K477" s="300">
        <v>44519</v>
      </c>
      <c r="L477" s="300">
        <v>44517</v>
      </c>
      <c r="M477" s="300" t="str">
        <f>IFERROR(IF(VLOOKUP(功能_33[[#This Row],[功能代號]],討論項目!A:H,8,FALSE)=0,"",VLOOKUP(功能_33[[#This Row],[功能代號]],討論項目!A:H,8,FALSE)),"")</f>
        <v/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/>
      <c r="Z477" s="300" t="s">
        <v>2859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str">
        <f>VLOOKUP(功能_33[[#This Row],[功能代號]],需二審tmp!A:A,1,FALSE)</f>
        <v>L8336</v>
      </c>
      <c r="AP477" s="293">
        <f t="shared" si="7"/>
        <v>0</v>
      </c>
    </row>
    <row r="478" spans="1:42" ht="14.25" customHeight="1">
      <c r="A478" s="300">
        <v>44539</v>
      </c>
      <c r="C478" s="293" t="s">
        <v>105</v>
      </c>
      <c r="D478" s="293" t="s">
        <v>2970</v>
      </c>
      <c r="E478" s="292" t="s">
        <v>1300</v>
      </c>
      <c r="F478" s="293" t="s">
        <v>1301</v>
      </c>
      <c r="G478" s="293" t="s">
        <v>1153</v>
      </c>
      <c r="H478" s="292" t="s">
        <v>145</v>
      </c>
      <c r="I478" s="292" t="s">
        <v>146</v>
      </c>
      <c r="J478" s="299"/>
      <c r="K478" s="300">
        <v>44519</v>
      </c>
      <c r="L478" s="300">
        <v>44517</v>
      </c>
      <c r="M478" s="300" t="str">
        <f>IFERROR(IF(VLOOKUP(功能_33[[#This Row],[功能代號]],討論項目!A:H,8,FALSE)=0,"",VLOOKUP(功能_33[[#This Row],[功能代號]],討論項目!A:H,8,FALSE)),"")</f>
        <v/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/>
      <c r="Z478" s="300" t="s">
        <v>2859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P478" s="293">
        <f t="shared" si="7"/>
        <v>0</v>
      </c>
    </row>
    <row r="479" spans="1:42" ht="14.25" customHeight="1">
      <c r="C479" s="293" t="s">
        <v>105</v>
      </c>
      <c r="D479" s="293" t="s">
        <v>2970</v>
      </c>
      <c r="E479" s="292" t="s">
        <v>1302</v>
      </c>
      <c r="F479" s="293" t="s">
        <v>1303</v>
      </c>
      <c r="G479" s="293" t="s">
        <v>1153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P479" s="293">
        <f t="shared" si="7"/>
        <v>0</v>
      </c>
    </row>
    <row r="480" spans="1:42" ht="14.25" customHeight="1">
      <c r="C480" s="293" t="s">
        <v>105</v>
      </c>
      <c r="D480" s="293" t="s">
        <v>2970</v>
      </c>
      <c r="E480" s="292" t="s">
        <v>1304</v>
      </c>
      <c r="F480" s="293" t="s">
        <v>1305</v>
      </c>
      <c r="G480" s="293" t="s">
        <v>1153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P480" s="293">
        <f t="shared" si="7"/>
        <v>0</v>
      </c>
    </row>
    <row r="481" spans="3:42" ht="14.25" customHeight="1">
      <c r="C481" s="293" t="s">
        <v>105</v>
      </c>
      <c r="D481" s="293" t="s">
        <v>2970</v>
      </c>
      <c r="E481" s="292" t="s">
        <v>1306</v>
      </c>
      <c r="F481" s="293" t="s">
        <v>1307</v>
      </c>
      <c r="G481" s="293" t="s">
        <v>1153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P481" s="293">
        <f t="shared" si="7"/>
        <v>0</v>
      </c>
    </row>
    <row r="482" spans="3:42" ht="14.25" customHeight="1">
      <c r="C482" s="293" t="s">
        <v>105</v>
      </c>
      <c r="D482" s="293" t="s">
        <v>2970</v>
      </c>
      <c r="E482" s="292" t="s">
        <v>1308</v>
      </c>
      <c r="F482" s="293" t="s">
        <v>1309</v>
      </c>
      <c r="G482" s="293" t="s">
        <v>1153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P482" s="293">
        <f t="shared" si="7"/>
        <v>0</v>
      </c>
    </row>
    <row r="483" spans="3:42" ht="14.25" customHeight="1">
      <c r="C483" s="293" t="s">
        <v>105</v>
      </c>
      <c r="D483" s="293" t="s">
        <v>2970</v>
      </c>
      <c r="E483" s="292" t="s">
        <v>1310</v>
      </c>
      <c r="F483" s="293" t="s">
        <v>1311</v>
      </c>
      <c r="G483" s="293" t="s">
        <v>1153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P483" s="293">
        <f t="shared" si="7"/>
        <v>0</v>
      </c>
    </row>
    <row r="484" spans="3:42" ht="14.25" customHeight="1">
      <c r="C484" s="293" t="s">
        <v>105</v>
      </c>
      <c r="D484" s="293" t="s">
        <v>2970</v>
      </c>
      <c r="E484" s="292" t="s">
        <v>1312</v>
      </c>
      <c r="F484" s="293" t="s">
        <v>1313</v>
      </c>
      <c r="G484" s="293" t="s">
        <v>1153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P484" s="293">
        <f t="shared" si="7"/>
        <v>0</v>
      </c>
    </row>
    <row r="485" spans="3:42" ht="14.25" customHeight="1">
      <c r="C485" s="293" t="s">
        <v>105</v>
      </c>
      <c r="D485" s="293" t="s">
        <v>2970</v>
      </c>
      <c r="E485" s="292" t="s">
        <v>1314</v>
      </c>
      <c r="F485" s="293" t="s">
        <v>1315</v>
      </c>
      <c r="G485" s="293" t="s">
        <v>1153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P485" s="293">
        <f t="shared" si="7"/>
        <v>0</v>
      </c>
    </row>
    <row r="486" spans="3:42" ht="14.25" customHeight="1">
      <c r="C486" s="293" t="s">
        <v>105</v>
      </c>
      <c r="D486" s="293" t="s">
        <v>2970</v>
      </c>
      <c r="E486" s="292" t="s">
        <v>1316</v>
      </c>
      <c r="F486" s="293" t="s">
        <v>1317</v>
      </c>
      <c r="G486" s="293" t="s">
        <v>1153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P486" s="293">
        <f t="shared" si="7"/>
        <v>0</v>
      </c>
    </row>
    <row r="487" spans="3:42" ht="14.25" customHeight="1">
      <c r="C487" s="293" t="s">
        <v>105</v>
      </c>
      <c r="D487" s="293" t="s">
        <v>2970</v>
      </c>
      <c r="E487" s="292" t="s">
        <v>1318</v>
      </c>
      <c r="F487" s="293" t="s">
        <v>1319</v>
      </c>
      <c r="G487" s="293" t="s">
        <v>1153</v>
      </c>
      <c r="H487" s="292" t="s">
        <v>145</v>
      </c>
      <c r="I487" s="292" t="s">
        <v>146</v>
      </c>
      <c r="J487" s="299"/>
      <c r="K487" s="300">
        <v>44515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P487" s="293">
        <f t="shared" si="7"/>
        <v>0</v>
      </c>
    </row>
    <row r="488" spans="3:42" ht="14.25" customHeight="1">
      <c r="C488" s="293" t="s">
        <v>105</v>
      </c>
      <c r="D488" s="293" t="s">
        <v>2970</v>
      </c>
      <c r="E488" s="292" t="s">
        <v>1320</v>
      </c>
      <c r="F488" s="293" t="s">
        <v>1321</v>
      </c>
      <c r="G488" s="293" t="s">
        <v>1153</v>
      </c>
      <c r="H488" s="292" t="s">
        <v>145</v>
      </c>
      <c r="I488" s="292" t="s">
        <v>146</v>
      </c>
      <c r="J488" s="299"/>
      <c r="K488" s="300">
        <v>44515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P488" s="293">
        <f t="shared" si="7"/>
        <v>0</v>
      </c>
    </row>
    <row r="489" spans="3:42" ht="14.25" customHeight="1">
      <c r="C489" s="293" t="s">
        <v>105</v>
      </c>
      <c r="D489" s="293" t="s">
        <v>2970</v>
      </c>
      <c r="E489" s="292" t="s">
        <v>1322</v>
      </c>
      <c r="F489" s="293" t="s">
        <v>1323</v>
      </c>
      <c r="G489" s="293" t="s">
        <v>1153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P489" s="293">
        <f t="shared" si="7"/>
        <v>0</v>
      </c>
    </row>
    <row r="490" spans="3:42" ht="14.25" customHeight="1">
      <c r="C490" s="293" t="s">
        <v>105</v>
      </c>
      <c r="D490" s="293" t="s">
        <v>2970</v>
      </c>
      <c r="E490" s="292" t="s">
        <v>1324</v>
      </c>
      <c r="F490" s="293" t="s">
        <v>1325</v>
      </c>
      <c r="G490" s="293" t="s">
        <v>1153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P490" s="293">
        <f t="shared" si="7"/>
        <v>0</v>
      </c>
    </row>
    <row r="491" spans="3:42" ht="14.25" customHeight="1">
      <c r="C491" s="293" t="s">
        <v>105</v>
      </c>
      <c r="D491" s="293" t="s">
        <v>2970</v>
      </c>
      <c r="E491" s="292" t="s">
        <v>1326</v>
      </c>
      <c r="F491" s="293" t="s">
        <v>1327</v>
      </c>
      <c r="G491" s="293" t="s">
        <v>1153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P491" s="293">
        <f t="shared" si="7"/>
        <v>0</v>
      </c>
    </row>
    <row r="492" spans="3:42" ht="14.25" customHeight="1">
      <c r="C492" s="293" t="s">
        <v>105</v>
      </c>
      <c r="D492" s="293" t="s">
        <v>2970</v>
      </c>
      <c r="E492" s="292" t="s">
        <v>1328</v>
      </c>
      <c r="F492" s="293" t="s">
        <v>1329</v>
      </c>
      <c r="G492" s="293" t="s">
        <v>1153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P492" s="293">
        <f t="shared" si="7"/>
        <v>0</v>
      </c>
    </row>
    <row r="493" spans="3:42" ht="14.25" customHeight="1">
      <c r="C493" s="293" t="s">
        <v>105</v>
      </c>
      <c r="D493" s="293" t="s">
        <v>2970</v>
      </c>
      <c r="E493" s="292" t="s">
        <v>1330</v>
      </c>
      <c r="F493" s="293" t="s">
        <v>1331</v>
      </c>
      <c r="G493" s="293" t="s">
        <v>1153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P493" s="293">
        <f t="shared" si="7"/>
        <v>0</v>
      </c>
    </row>
    <row r="494" spans="3:42" ht="14.25" customHeight="1">
      <c r="C494" s="293" t="s">
        <v>105</v>
      </c>
      <c r="D494" s="293" t="s">
        <v>2970</v>
      </c>
      <c r="E494" s="292" t="s">
        <v>1332</v>
      </c>
      <c r="F494" s="293" t="s">
        <v>1333</v>
      </c>
      <c r="G494" s="293" t="s">
        <v>1153</v>
      </c>
      <c r="H494" s="292" t="s">
        <v>145</v>
      </c>
      <c r="I494" s="292" t="s">
        <v>146</v>
      </c>
      <c r="J494" s="299"/>
      <c r="K494" s="300">
        <v>44516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P494" s="293">
        <f t="shared" si="7"/>
        <v>0</v>
      </c>
    </row>
    <row r="495" spans="3:42" ht="14.25" customHeight="1">
      <c r="C495" s="293" t="s">
        <v>105</v>
      </c>
      <c r="D495" s="293" t="s">
        <v>2970</v>
      </c>
      <c r="E495" s="292" t="s">
        <v>1334</v>
      </c>
      <c r="F495" s="293" t="s">
        <v>1335</v>
      </c>
      <c r="G495" s="293" t="s">
        <v>1153</v>
      </c>
      <c r="H495" s="292" t="s">
        <v>145</v>
      </c>
      <c r="I495" s="292" t="s">
        <v>146</v>
      </c>
      <c r="J495" s="299"/>
      <c r="K495" s="300">
        <v>44516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P495" s="293">
        <f t="shared" si="7"/>
        <v>0</v>
      </c>
    </row>
    <row r="496" spans="3:42" ht="14.25" customHeight="1">
      <c r="C496" s="293" t="s">
        <v>105</v>
      </c>
      <c r="D496" s="293" t="s">
        <v>2970</v>
      </c>
      <c r="E496" s="292" t="s">
        <v>1336</v>
      </c>
      <c r="F496" s="293" t="s">
        <v>1337</v>
      </c>
      <c r="G496" s="293" t="s">
        <v>1153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P496" s="293">
        <f t="shared" si="7"/>
        <v>0</v>
      </c>
    </row>
    <row r="497" spans="3:42" ht="14.25" customHeight="1">
      <c r="C497" s="293" t="s">
        <v>105</v>
      </c>
      <c r="D497" s="293" t="s">
        <v>2970</v>
      </c>
      <c r="E497" s="292" t="s">
        <v>1338</v>
      </c>
      <c r="F497" s="293" t="s">
        <v>1339</v>
      </c>
      <c r="G497" s="293" t="s">
        <v>1153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P497" s="293">
        <f t="shared" si="7"/>
        <v>0</v>
      </c>
    </row>
    <row r="498" spans="3:42" ht="14.25" customHeight="1">
      <c r="C498" s="293" t="s">
        <v>105</v>
      </c>
      <c r="D498" s="293" t="s">
        <v>2970</v>
      </c>
      <c r="E498" s="292" t="s">
        <v>1340</v>
      </c>
      <c r="F498" s="293" t="s">
        <v>1341</v>
      </c>
      <c r="G498" s="293" t="s">
        <v>1153</v>
      </c>
      <c r="H498" s="292" t="s">
        <v>145</v>
      </c>
      <c r="I498" s="292" t="s">
        <v>146</v>
      </c>
      <c r="J498" s="299"/>
      <c r="K498" s="300">
        <v>44517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P498" s="293">
        <f t="shared" si="7"/>
        <v>0</v>
      </c>
    </row>
    <row r="499" spans="3:42" ht="14.25" customHeight="1">
      <c r="C499" s="293" t="s">
        <v>105</v>
      </c>
      <c r="D499" s="293" t="s">
        <v>2970</v>
      </c>
      <c r="E499" s="292" t="s">
        <v>1342</v>
      </c>
      <c r="F499" s="293" t="s">
        <v>1343</v>
      </c>
      <c r="G499" s="293" t="s">
        <v>1153</v>
      </c>
      <c r="H499" s="292" t="s">
        <v>145</v>
      </c>
      <c r="I499" s="292" t="s">
        <v>146</v>
      </c>
      <c r="J499" s="299"/>
      <c r="K499" s="300">
        <v>44517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P499" s="293">
        <f t="shared" si="7"/>
        <v>0</v>
      </c>
    </row>
    <row r="500" spans="3:42" ht="14.25" customHeight="1">
      <c r="C500" s="293" t="s">
        <v>105</v>
      </c>
      <c r="D500" s="293" t="s">
        <v>2970</v>
      </c>
      <c r="E500" s="292" t="s">
        <v>1344</v>
      </c>
      <c r="F500" s="293" t="s">
        <v>1345</v>
      </c>
      <c r="G500" s="293" t="s">
        <v>1153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P500" s="293">
        <f t="shared" si="7"/>
        <v>0</v>
      </c>
    </row>
    <row r="501" spans="3:42" ht="14.25" customHeight="1">
      <c r="C501" s="293" t="s">
        <v>105</v>
      </c>
      <c r="D501" s="293" t="s">
        <v>2970</v>
      </c>
      <c r="E501" s="292" t="s">
        <v>1346</v>
      </c>
      <c r="F501" s="293" t="s">
        <v>1347</v>
      </c>
      <c r="G501" s="293" t="s">
        <v>1153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P501" s="293">
        <f t="shared" si="7"/>
        <v>0</v>
      </c>
    </row>
    <row r="502" spans="3:42" ht="14.25" customHeight="1">
      <c r="C502" s="293" t="s">
        <v>105</v>
      </c>
      <c r="D502" s="293" t="s">
        <v>2970</v>
      </c>
      <c r="E502" s="292" t="s">
        <v>1348</v>
      </c>
      <c r="F502" s="293" t="s">
        <v>1349</v>
      </c>
      <c r="G502" s="293" t="s">
        <v>1153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P502" s="293">
        <f t="shared" si="7"/>
        <v>0</v>
      </c>
    </row>
    <row r="503" spans="3:42" ht="14.25" customHeight="1">
      <c r="C503" s="293" t="s">
        <v>105</v>
      </c>
      <c r="D503" s="293" t="s">
        <v>2970</v>
      </c>
      <c r="E503" s="292" t="s">
        <v>1350</v>
      </c>
      <c r="F503" s="293" t="s">
        <v>1351</v>
      </c>
      <c r="G503" s="293" t="s">
        <v>1153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P503" s="293">
        <f t="shared" si="7"/>
        <v>0</v>
      </c>
    </row>
    <row r="504" spans="3:42" ht="14.25" customHeight="1">
      <c r="C504" s="293" t="s">
        <v>105</v>
      </c>
      <c r="D504" s="293" t="s">
        <v>2970</v>
      </c>
      <c r="E504" s="292" t="s">
        <v>1352</v>
      </c>
      <c r="F504" s="293" t="s">
        <v>1353</v>
      </c>
      <c r="G504" s="293" t="s">
        <v>1153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P504" s="293">
        <f t="shared" si="7"/>
        <v>0</v>
      </c>
    </row>
    <row r="505" spans="3:42" ht="14.25" customHeight="1">
      <c r="C505" s="293" t="s">
        <v>105</v>
      </c>
      <c r="D505" s="293" t="s">
        <v>2970</v>
      </c>
      <c r="E505" s="292" t="s">
        <v>1354</v>
      </c>
      <c r="F505" s="293" t="s">
        <v>1355</v>
      </c>
      <c r="G505" s="293" t="s">
        <v>1153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P505" s="293">
        <f t="shared" si="7"/>
        <v>0</v>
      </c>
    </row>
    <row r="506" spans="3:42" ht="14.25" customHeight="1">
      <c r="C506" s="293" t="s">
        <v>105</v>
      </c>
      <c r="D506" s="293" t="s">
        <v>2970</v>
      </c>
      <c r="E506" s="292" t="s">
        <v>1356</v>
      </c>
      <c r="F506" s="293" t="s">
        <v>1357</v>
      </c>
      <c r="G506" s="293" t="s">
        <v>1153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P506" s="293">
        <f t="shared" si="7"/>
        <v>0</v>
      </c>
    </row>
    <row r="507" spans="3:42" ht="14.25" customHeight="1">
      <c r="C507" s="293" t="s">
        <v>105</v>
      </c>
      <c r="D507" s="293" t="s">
        <v>2970</v>
      </c>
      <c r="E507" s="292" t="s">
        <v>1358</v>
      </c>
      <c r="F507" s="293" t="s">
        <v>1359</v>
      </c>
      <c r="G507" s="293" t="s">
        <v>1153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P507" s="293">
        <f t="shared" si="7"/>
        <v>0</v>
      </c>
    </row>
    <row r="508" spans="3:42" ht="14.25" customHeight="1">
      <c r="C508" s="293" t="s">
        <v>105</v>
      </c>
      <c r="D508" s="293" t="s">
        <v>2970</v>
      </c>
      <c r="E508" s="292" t="s">
        <v>1360</v>
      </c>
      <c r="F508" s="293" t="s">
        <v>1361</v>
      </c>
      <c r="G508" s="293" t="s">
        <v>1153</v>
      </c>
      <c r="H508" s="292" t="s">
        <v>145</v>
      </c>
      <c r="I508" s="292" t="s">
        <v>146</v>
      </c>
      <c r="J508" s="299"/>
      <c r="K508" s="300">
        <v>44518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P508" s="293">
        <f t="shared" si="7"/>
        <v>0</v>
      </c>
    </row>
    <row r="509" spans="3:42" ht="14.25" customHeight="1">
      <c r="C509" s="293" t="s">
        <v>105</v>
      </c>
      <c r="D509" s="293" t="s">
        <v>2970</v>
      </c>
      <c r="E509" s="292" t="s">
        <v>1362</v>
      </c>
      <c r="F509" s="293" t="s">
        <v>1363</v>
      </c>
      <c r="G509" s="293" t="s">
        <v>1153</v>
      </c>
      <c r="H509" s="292" t="s">
        <v>145</v>
      </c>
      <c r="I509" s="292" t="s">
        <v>146</v>
      </c>
      <c r="J509" s="299"/>
      <c r="K509" s="300">
        <v>44518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P509" s="293">
        <f t="shared" si="7"/>
        <v>0</v>
      </c>
    </row>
    <row r="510" spans="3:42" ht="14.25" customHeight="1">
      <c r="C510" s="293" t="s">
        <v>105</v>
      </c>
      <c r="D510" s="293" t="s">
        <v>2970</v>
      </c>
      <c r="E510" s="292" t="s">
        <v>1364</v>
      </c>
      <c r="F510" s="293" t="s">
        <v>1365</v>
      </c>
      <c r="G510" s="293" t="s">
        <v>1153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P510" s="293">
        <f t="shared" si="7"/>
        <v>0</v>
      </c>
    </row>
    <row r="511" spans="3:42" ht="14.25" customHeight="1">
      <c r="C511" s="293" t="s">
        <v>105</v>
      </c>
      <c r="D511" s="293" t="s">
        <v>2970</v>
      </c>
      <c r="E511" s="292" t="s">
        <v>1366</v>
      </c>
      <c r="F511" s="293" t="s">
        <v>1367</v>
      </c>
      <c r="G511" s="293" t="s">
        <v>1153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P511" s="293">
        <f t="shared" si="7"/>
        <v>0</v>
      </c>
    </row>
    <row r="512" spans="3:42" ht="14.25" customHeight="1">
      <c r="C512" s="293" t="s">
        <v>105</v>
      </c>
      <c r="D512" s="293" t="s">
        <v>2970</v>
      </c>
      <c r="E512" s="292" t="s">
        <v>1368</v>
      </c>
      <c r="F512" s="293" t="s">
        <v>1369</v>
      </c>
      <c r="G512" s="293" t="s">
        <v>1153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P512" s="293">
        <f t="shared" si="7"/>
        <v>0</v>
      </c>
    </row>
    <row r="513" spans="3:42" ht="14.25" customHeight="1">
      <c r="C513" s="293" t="s">
        <v>105</v>
      </c>
      <c r="D513" s="293" t="s">
        <v>2970</v>
      </c>
      <c r="E513" s="292" t="s">
        <v>1370</v>
      </c>
      <c r="F513" s="293" t="s">
        <v>1371</v>
      </c>
      <c r="G513" s="293" t="s">
        <v>1153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P513" s="293">
        <f t="shared" si="7"/>
        <v>0</v>
      </c>
    </row>
    <row r="514" spans="3:42" ht="14.25" customHeight="1">
      <c r="C514" s="293" t="s">
        <v>105</v>
      </c>
      <c r="D514" s="293" t="s">
        <v>2970</v>
      </c>
      <c r="E514" s="292" t="s">
        <v>1372</v>
      </c>
      <c r="F514" s="293" t="s">
        <v>1373</v>
      </c>
      <c r="G514" s="293" t="s">
        <v>1153</v>
      </c>
      <c r="H514" s="292" t="s">
        <v>145</v>
      </c>
      <c r="I514" s="292" t="s">
        <v>146</v>
      </c>
      <c r="J514" s="299"/>
      <c r="K514" s="300">
        <v>44519</v>
      </c>
      <c r="L514" s="300">
        <v>44517</v>
      </c>
      <c r="M514" s="300">
        <v>44536</v>
      </c>
      <c r="N514" s="292" t="s">
        <v>7</v>
      </c>
      <c r="O514" s="292" t="s">
        <v>25</v>
      </c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205</v>
      </c>
      <c r="AA514" s="300">
        <v>44540</v>
      </c>
      <c r="AB514" s="300"/>
      <c r="AC514" s="300"/>
      <c r="AD514" s="300"/>
      <c r="AE514" s="300"/>
      <c r="AF514" s="356"/>
      <c r="AG514" s="300" t="str">
        <f>IFERROR(IF(VLOOKUP(功能_33[[#This Row],[功能代號]],E:Q,11,FALSE)=0,"",VLOOKUP(功能_33[[#This Row],[功能代號]],E:Q,11,FALSE)),"")</f>
        <v>邱怡婷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44533</v>
      </c>
      <c r="AP514" s="293">
        <f t="shared" si="7"/>
        <v>0</v>
      </c>
    </row>
    <row r="515" spans="3:42" ht="14.25" customHeight="1">
      <c r="C515" s="293" t="s">
        <v>105</v>
      </c>
      <c r="D515" s="293" t="s">
        <v>2970</v>
      </c>
      <c r="E515" s="292" t="s">
        <v>1374</v>
      </c>
      <c r="F515" s="293" t="s">
        <v>1375</v>
      </c>
      <c r="G515" s="293" t="s">
        <v>1153</v>
      </c>
      <c r="H515" s="292" t="s">
        <v>145</v>
      </c>
      <c r="I515" s="292" t="s">
        <v>146</v>
      </c>
      <c r="J515" s="299"/>
      <c r="K515" s="300">
        <v>44519</v>
      </c>
      <c r="L515" s="300">
        <v>44517</v>
      </c>
      <c r="M515" s="300">
        <v>44536</v>
      </c>
      <c r="N515" s="292" t="s">
        <v>7</v>
      </c>
      <c r="O515" s="292" t="s">
        <v>25</v>
      </c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205</v>
      </c>
      <c r="AA515" s="300">
        <v>44540</v>
      </c>
      <c r="AB515" s="300"/>
      <c r="AC515" s="300"/>
      <c r="AD515" s="300"/>
      <c r="AE515" s="300"/>
      <c r="AF515" s="356"/>
      <c r="AG515" s="300" t="str">
        <f>IFERROR(IF(VLOOKUP(功能_33[[#This Row],[功能代號]],E:Q,11,FALSE)=0,"",VLOOKUP(功能_33[[#This Row],[功能代號]],E:Q,11,FALSE)),"")</f>
        <v>邱怡婷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44533</v>
      </c>
      <c r="AP515" s="293">
        <f t="shared" si="7"/>
        <v>0</v>
      </c>
    </row>
    <row r="516" spans="3:42" ht="14.25" customHeight="1">
      <c r="C516" s="293" t="s">
        <v>105</v>
      </c>
      <c r="D516" s="293" t="s">
        <v>2971</v>
      </c>
      <c r="E516" s="292" t="s">
        <v>1376</v>
      </c>
      <c r="F516" s="293" t="s">
        <v>1377</v>
      </c>
      <c r="G516" s="293" t="s">
        <v>1378</v>
      </c>
      <c r="H516" s="292" t="s">
        <v>145</v>
      </c>
      <c r="I516" s="292" t="s">
        <v>146</v>
      </c>
      <c r="J516" s="299" t="s">
        <v>1379</v>
      </c>
      <c r="K516" s="300">
        <v>44524</v>
      </c>
      <c r="L516" s="300">
        <v>44525</v>
      </c>
      <c r="M516" s="300">
        <v>44533</v>
      </c>
      <c r="N516" s="292" t="str">
        <f>VLOOKUP(功能_33[[#This Row],[功能代號]],[4]外部輸出入介面!$C:$F,4,FALSE)</f>
        <v>林清河</v>
      </c>
      <c r="O516" s="292" t="s">
        <v>21</v>
      </c>
      <c r="P516" s="292"/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3076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程慧娟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P516" s="293">
        <f t="shared" ref="AP516:AP539" si="8">COUNT(AC516)</f>
        <v>0</v>
      </c>
    </row>
    <row r="517" spans="3:42" ht="14.25" customHeight="1">
      <c r="C517" s="293" t="s">
        <v>105</v>
      </c>
      <c r="D517" s="293" t="s">
        <v>2971</v>
      </c>
      <c r="E517" s="292" t="s">
        <v>1380</v>
      </c>
      <c r="F517" s="293" t="s">
        <v>1381</v>
      </c>
      <c r="G517" s="293" t="s">
        <v>1378</v>
      </c>
      <c r="H517" s="292" t="s">
        <v>145</v>
      </c>
      <c r="I517" s="292" t="s">
        <v>146</v>
      </c>
      <c r="J517" s="299" t="s">
        <v>1379</v>
      </c>
      <c r="K517" s="300">
        <v>44524</v>
      </c>
      <c r="L517" s="300">
        <v>44525</v>
      </c>
      <c r="M517" s="300">
        <v>44533</v>
      </c>
      <c r="N517" s="292" t="str">
        <f>VLOOKUP(功能_33[[#This Row],[功能代號]],[4]外部輸出入介面!$C:$F,4,FALSE)</f>
        <v>林清河</v>
      </c>
      <c r="O517" s="292" t="s">
        <v>21</v>
      </c>
      <c r="P517" s="292"/>
      <c r="T517" s="292"/>
      <c r="V517" s="292"/>
      <c r="W517" s="292"/>
      <c r="X517" s="293" t="str">
        <f>VLOOKUP(功能_33[[#This Row],[User]],SKL放款!A:G,7,FALSE)</f>
        <v>放款管理課</v>
      </c>
      <c r="Y517" s="300">
        <v>44533</v>
      </c>
      <c r="Z517" s="300" t="s">
        <v>3076</v>
      </c>
      <c r="AA517" s="300">
        <v>44540</v>
      </c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程慧娟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  <c r="AP517" s="293">
        <f t="shared" si="8"/>
        <v>0</v>
      </c>
    </row>
    <row r="518" spans="3:42" ht="14.25" customHeight="1">
      <c r="C518" s="293" t="s">
        <v>105</v>
      </c>
      <c r="D518" s="293" t="s">
        <v>2971</v>
      </c>
      <c r="E518" s="292" t="s">
        <v>1382</v>
      </c>
      <c r="F518" s="293" t="s">
        <v>1383</v>
      </c>
      <c r="G518" s="293" t="s">
        <v>1378</v>
      </c>
      <c r="H518" s="292" t="s">
        <v>145</v>
      </c>
      <c r="I518" s="292" t="s">
        <v>146</v>
      </c>
      <c r="J518" s="299" t="s">
        <v>1379</v>
      </c>
      <c r="K518" s="300">
        <v>44524</v>
      </c>
      <c r="L518" s="300">
        <v>44525</v>
      </c>
      <c r="M518" s="300">
        <v>44533</v>
      </c>
      <c r="N518" s="292" t="s">
        <v>7</v>
      </c>
      <c r="O518" s="292" t="s">
        <v>25</v>
      </c>
      <c r="P518" s="292" t="s">
        <v>21</v>
      </c>
      <c r="T518" s="292"/>
      <c r="V518" s="292"/>
      <c r="W518" s="292"/>
      <c r="X518" s="293" t="str">
        <f>VLOOKUP(功能_33[[#This Row],[User]],SKL放款!A:G,7,FALSE)</f>
        <v>放款管理課</v>
      </c>
      <c r="Y518" s="300">
        <v>44533</v>
      </c>
      <c r="Z518" s="300" t="s">
        <v>3076</v>
      </c>
      <c r="AA518" s="300">
        <v>44540</v>
      </c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邱怡婷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  <c r="AP518" s="293">
        <f t="shared" si="8"/>
        <v>0</v>
      </c>
    </row>
    <row r="519" spans="3:42" ht="13.5" customHeight="1">
      <c r="C519" s="293" t="s">
        <v>105</v>
      </c>
      <c r="D519" s="293" t="s">
        <v>2963</v>
      </c>
      <c r="E519" s="292" t="s">
        <v>1384</v>
      </c>
      <c r="F519" s="293" t="s">
        <v>1385</v>
      </c>
      <c r="G519" s="293" t="s">
        <v>1386</v>
      </c>
      <c r="H519" s="292" t="s">
        <v>494</v>
      </c>
      <c r="I519" s="292" t="s">
        <v>494</v>
      </c>
      <c r="J519" s="299" t="s">
        <v>1379</v>
      </c>
      <c r="K519" s="300">
        <v>44524</v>
      </c>
      <c r="L519" s="300">
        <v>44525</v>
      </c>
      <c r="M519" s="300">
        <v>44529</v>
      </c>
      <c r="N519" s="292" t="str">
        <f>VLOOKUP(功能_33[[#This Row],[功能代號]],[4]外部輸出入介面!$C:$F,4,FALSE)</f>
        <v>林清河</v>
      </c>
      <c r="O519" s="292" t="s">
        <v>581</v>
      </c>
      <c r="T519" s="292"/>
      <c r="V519" s="292"/>
      <c r="W519" s="292"/>
      <c r="X519" s="293" t="str">
        <f>VLOOKUP(功能_33[[#This Row],[User]],SKL放款!A:G,7,FALSE)</f>
        <v>放款審查課</v>
      </c>
      <c r="Y519" s="300">
        <v>44529</v>
      </c>
      <c r="Z519" s="300" t="s">
        <v>142</v>
      </c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鄧雪美</v>
      </c>
      <c r="AH519" s="300"/>
      <c r="AI519" s="300"/>
      <c r="AJ519" s="293"/>
      <c r="AN519" s="293" t="str">
        <f>VLOOKUP(功能_33[[#This Row],[功能代號]],需二審tmp!A:A,1,FALSE)</f>
        <v>L8401</v>
      </c>
      <c r="AO519" s="357">
        <v>44526</v>
      </c>
      <c r="AP519" s="293">
        <f t="shared" si="8"/>
        <v>0</v>
      </c>
    </row>
    <row r="520" spans="3:42" ht="13.5" customHeight="1">
      <c r="C520" s="293" t="s">
        <v>105</v>
      </c>
      <c r="D520" s="293" t="s">
        <v>2963</v>
      </c>
      <c r="E520" s="292" t="s">
        <v>1387</v>
      </c>
      <c r="F520" s="293" t="s">
        <v>1388</v>
      </c>
      <c r="G520" s="220" t="s">
        <v>2861</v>
      </c>
      <c r="H520" s="292" t="s">
        <v>494</v>
      </c>
      <c r="I520" s="292" t="s">
        <v>494</v>
      </c>
      <c r="J520" s="299" t="s">
        <v>1379</v>
      </c>
      <c r="K520" s="300">
        <v>44524</v>
      </c>
      <c r="L520" s="300">
        <v>44525</v>
      </c>
      <c r="M520" s="300">
        <v>44529</v>
      </c>
      <c r="N520" s="292" t="str">
        <f>VLOOKUP(功能_33[[#This Row],[功能代號]],[4]外部輸出入介面!$C:$F,4,FALSE)</f>
        <v>林清河</v>
      </c>
      <c r="O520" s="292" t="s">
        <v>581</v>
      </c>
      <c r="T520" s="292"/>
      <c r="V520" s="292"/>
      <c r="W520" s="292"/>
      <c r="X520" s="293" t="str">
        <f>VLOOKUP(功能_33[[#This Row],[User]],SKL放款!A:G,7,FALSE)</f>
        <v>放款審查課</v>
      </c>
      <c r="Y520" s="300">
        <v>44529</v>
      </c>
      <c r="Z520" s="300" t="s">
        <v>142</v>
      </c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鄧雪美</v>
      </c>
      <c r="AH520" s="300"/>
      <c r="AI520" s="300"/>
      <c r="AJ520" s="293"/>
      <c r="AN520" s="293" t="str">
        <f>VLOOKUP(功能_33[[#This Row],[功能代號]],需二審tmp!A:A,1,FALSE)</f>
        <v>L8402</v>
      </c>
      <c r="AO520" s="357">
        <v>44526</v>
      </c>
      <c r="AP520" s="293">
        <f t="shared" si="8"/>
        <v>0</v>
      </c>
    </row>
    <row r="521" spans="3:42" ht="27.6">
      <c r="C521" s="293" t="s">
        <v>104</v>
      </c>
      <c r="D521" s="281" t="s">
        <v>2964</v>
      </c>
      <c r="E521" s="292" t="s">
        <v>1389</v>
      </c>
      <c r="F521" s="293" t="s">
        <v>1390</v>
      </c>
      <c r="G521" s="293" t="s">
        <v>1391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3076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2862</v>
      </c>
      <c r="AM521" s="293" t="s">
        <v>2863</v>
      </c>
      <c r="AN521" s="293" t="e">
        <f>VLOOKUP(功能_33[[#This Row],[功能代號]],需二審tmp!A:A,1,FALSE)</f>
        <v>#N/A</v>
      </c>
      <c r="AP521" s="293">
        <f t="shared" si="8"/>
        <v>0</v>
      </c>
    </row>
    <row r="522" spans="3:42" ht="27.6">
      <c r="C522" s="293" t="s">
        <v>104</v>
      </c>
      <c r="D522" s="281" t="s">
        <v>2964</v>
      </c>
      <c r="E522" s="292" t="s">
        <v>1392</v>
      </c>
      <c r="F522" s="293" t="s">
        <v>1393</v>
      </c>
      <c r="G522" s="293" t="s">
        <v>1391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2859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2862</v>
      </c>
      <c r="AM522" s="293" t="s">
        <v>2863</v>
      </c>
      <c r="AN522" s="293" t="str">
        <f>VLOOKUP(功能_33[[#This Row],[功能代號]],需二審tmp!A:A,1,FALSE)</f>
        <v>L7202</v>
      </c>
      <c r="AP522" s="293">
        <f t="shared" si="8"/>
        <v>0</v>
      </c>
    </row>
    <row r="523" spans="3:42" ht="27.6">
      <c r="C523" s="293" t="s">
        <v>104</v>
      </c>
      <c r="D523" s="281" t="s">
        <v>2964</v>
      </c>
      <c r="E523" s="292" t="s">
        <v>1394</v>
      </c>
      <c r="F523" s="293" t="s">
        <v>1395</v>
      </c>
      <c r="G523" s="293" t="s">
        <v>1391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v>44536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44536</v>
      </c>
      <c r="Z523" s="300" t="s">
        <v>3076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2864</v>
      </c>
      <c r="AM523" s="293" t="s">
        <v>2865</v>
      </c>
      <c r="AN523" s="293" t="e">
        <f>VLOOKUP(功能_33[[#This Row],[功能代號]],需二審tmp!A:A,1,FALSE)</f>
        <v>#N/A</v>
      </c>
      <c r="AP523" s="293">
        <f t="shared" si="8"/>
        <v>0</v>
      </c>
    </row>
    <row r="524" spans="3:42" ht="27.6">
      <c r="C524" s="293" t="s">
        <v>104</v>
      </c>
      <c r="D524" s="281" t="s">
        <v>2964</v>
      </c>
      <c r="E524" s="292" t="s">
        <v>1396</v>
      </c>
      <c r="F524" s="293" t="s">
        <v>1397</v>
      </c>
      <c r="G524" s="293" t="s">
        <v>1391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2859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2864</v>
      </c>
      <c r="AM524" s="293" t="s">
        <v>2865</v>
      </c>
      <c r="AN524" s="293" t="str">
        <f>VLOOKUP(功能_33[[#This Row],[功能代號]],需二審tmp!A:A,1,FALSE)</f>
        <v>L7210</v>
      </c>
      <c r="AP524" s="293">
        <f t="shared" si="8"/>
        <v>0</v>
      </c>
    </row>
    <row r="525" spans="3:42" ht="27.6">
      <c r="C525" s="293" t="s">
        <v>104</v>
      </c>
      <c r="D525" s="281" t="s">
        <v>2964</v>
      </c>
      <c r="E525" s="292" t="s">
        <v>1398</v>
      </c>
      <c r="F525" s="293" t="s">
        <v>1399</v>
      </c>
      <c r="G525" s="293" t="s">
        <v>1391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張舜雯</v>
      </c>
      <c r="T525" s="292"/>
      <c r="V525" s="292"/>
      <c r="W525" s="292"/>
      <c r="X525" s="293" t="str">
        <f>VLOOKUP(功能_33[[#This Row],[User]],SKL放款!A:G,7,FALSE)</f>
        <v>放款管理課</v>
      </c>
      <c r="Y525" s="300">
        <v>44533</v>
      </c>
      <c r="Z525" s="300" t="s">
        <v>2859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張舜雯</v>
      </c>
      <c r="AH525" s="300"/>
      <c r="AI525" s="300"/>
      <c r="AJ525" s="293"/>
      <c r="AL525" s="309" t="s">
        <v>2866</v>
      </c>
      <c r="AM525" s="293" t="s">
        <v>2867</v>
      </c>
      <c r="AN525" s="293" t="str">
        <f>VLOOKUP(功能_33[[#This Row],[功能代號]],需二審tmp!A:A,1,FALSE)</f>
        <v>L7904</v>
      </c>
      <c r="AO525" s="357">
        <v>44533</v>
      </c>
      <c r="AP525" s="293">
        <f t="shared" si="8"/>
        <v>0</v>
      </c>
    </row>
    <row r="526" spans="3:42" ht="27.6">
      <c r="C526" s="293" t="s">
        <v>104</v>
      </c>
      <c r="D526" s="281" t="s">
        <v>2964</v>
      </c>
      <c r="E526" s="292" t="s">
        <v>1400</v>
      </c>
      <c r="F526" s="293" t="s">
        <v>1401</v>
      </c>
      <c r="G526" s="293" t="s">
        <v>1391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v>44536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44536</v>
      </c>
      <c r="Z526" s="300" t="s">
        <v>2859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2866</v>
      </c>
      <c r="AM526" s="293" t="s">
        <v>2867</v>
      </c>
      <c r="AN526" s="293" t="str">
        <f>VLOOKUP(功能_33[[#This Row],[功能代號]],需二審tmp!A:A,1,FALSE)</f>
        <v>L7204</v>
      </c>
      <c r="AP526" s="293">
        <f t="shared" si="8"/>
        <v>0</v>
      </c>
    </row>
    <row r="527" spans="3:42" ht="27.6">
      <c r="C527" s="293" t="s">
        <v>104</v>
      </c>
      <c r="D527" s="281" t="s">
        <v>2964</v>
      </c>
      <c r="E527" s="292" t="s">
        <v>1402</v>
      </c>
      <c r="F527" s="293" t="s">
        <v>1403</v>
      </c>
      <c r="G527" s="293" t="s">
        <v>1391</v>
      </c>
      <c r="H527" s="292" t="s">
        <v>494</v>
      </c>
      <c r="I527" s="292" t="s">
        <v>494</v>
      </c>
      <c r="J527" s="299"/>
      <c r="K527" s="300">
        <v>44530</v>
      </c>
      <c r="L527" s="300">
        <v>44530</v>
      </c>
      <c r="M527" s="300">
        <f>IFERROR(IF(VLOOKUP(功能_33[[#This Row],[功能代號]],討論項目!A:H,8,FALSE)=0,"",VLOOKUP(功能_33[[#This Row],[功能代號]],討論項目!A:H,8,FALSE)),"")</f>
        <v>44533</v>
      </c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>
        <v>44533</v>
      </c>
      <c r="Z527" s="300" t="s">
        <v>2859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2868</v>
      </c>
      <c r="AM527" s="293" t="s">
        <v>2869</v>
      </c>
      <c r="AN527" s="293" t="str">
        <f>VLOOKUP(功能_33[[#This Row],[功能代號]],需二審tmp!A:A,1,FALSE)</f>
        <v>L7203</v>
      </c>
      <c r="AO527" s="357">
        <v>44533</v>
      </c>
      <c r="AP527" s="293">
        <f t="shared" si="8"/>
        <v>0</v>
      </c>
    </row>
    <row r="528" spans="3:42" ht="82.8">
      <c r="C528" s="293" t="s">
        <v>104</v>
      </c>
      <c r="D528" s="281" t="s">
        <v>2964</v>
      </c>
      <c r="E528" s="292" t="s">
        <v>1404</v>
      </c>
      <c r="F528" s="293" t="s">
        <v>1405</v>
      </c>
      <c r="G528" s="293" t="s">
        <v>1391</v>
      </c>
      <c r="H528" s="292" t="s">
        <v>494</v>
      </c>
      <c r="I528" s="292" t="s">
        <v>494</v>
      </c>
      <c r="J528" s="299"/>
      <c r="K528" s="300">
        <v>44530</v>
      </c>
      <c r="L528" s="300">
        <v>44530</v>
      </c>
      <c r="M528" s="300">
        <f>IFERROR(IF(VLOOKUP(功能_33[[#This Row],[功能代號]],討論項目!A:H,8,FALSE)=0,"",VLOOKUP(功能_33[[#This Row],[功能代號]],討論項目!A:H,8,FALSE)),"")</f>
        <v>44533</v>
      </c>
      <c r="N528" s="292" t="str">
        <f>VLOOKUP(功能_33[[#This Row],[功能代號]],[4]外部輸出入介面!$C:$F,4,FALSE)</f>
        <v>林清河</v>
      </c>
      <c r="O528" s="292" t="str">
        <f>VLOOKUP(功能_33[[#This Row],[功能代號]],[4]外部輸出入介面!$C:$F,3,FALSE)</f>
        <v>張舜雯</v>
      </c>
      <c r="T528" s="292"/>
      <c r="V528" s="292"/>
      <c r="W528" s="292"/>
      <c r="X528" s="293" t="str">
        <f>VLOOKUP(功能_33[[#This Row],[User]],SKL放款!A:G,7,FALSE)</f>
        <v>放款管理課</v>
      </c>
      <c r="Y528" s="300">
        <v>44533</v>
      </c>
      <c r="Z528" s="300" t="s">
        <v>2859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張舜雯</v>
      </c>
      <c r="AH528" s="300"/>
      <c r="AI528" s="300"/>
      <c r="AJ528" s="293"/>
      <c r="AL528" s="309" t="s">
        <v>2870</v>
      </c>
      <c r="AM528" s="220" t="s">
        <v>2871</v>
      </c>
      <c r="AN528" s="293" t="str">
        <f>VLOOKUP(功能_33[[#This Row],[功能代號]],需二審tmp!A:A,1,FALSE)</f>
        <v>L7901</v>
      </c>
      <c r="AO528" s="357">
        <v>44533</v>
      </c>
      <c r="AP528" s="293">
        <f t="shared" si="8"/>
        <v>0</v>
      </c>
    </row>
    <row r="529" spans="1:42" ht="96.6">
      <c r="A529" s="300">
        <v>44561</v>
      </c>
      <c r="C529" s="293" t="s">
        <v>104</v>
      </c>
      <c r="D529" s="281" t="s">
        <v>2964</v>
      </c>
      <c r="E529" s="292" t="s">
        <v>1406</v>
      </c>
      <c r="F529" s="293" t="s">
        <v>1407</v>
      </c>
      <c r="G529" s="293" t="s">
        <v>1391</v>
      </c>
      <c r="H529" s="292" t="s">
        <v>494</v>
      </c>
      <c r="I529" s="292" t="s">
        <v>494</v>
      </c>
      <c r="J529" s="299"/>
      <c r="K529" s="300">
        <v>44530</v>
      </c>
      <c r="L529" s="221" t="s">
        <v>2878</v>
      </c>
      <c r="M529" s="300" t="str">
        <f>IFERROR(IF(VLOOKUP(功能_33[[#This Row],[功能代號]],討論項目!A:H,8,FALSE)=0,"",VLOOKUP(功能_33[[#This Row],[功能代號]],討論項目!A:H,8,FALSE)),"")</f>
        <v/>
      </c>
      <c r="N529" s="292" t="str">
        <f>VLOOKUP(功能_33[[#This Row],[功能代號]],[4]外部輸出入介面!$C:$F,4,FALSE)</f>
        <v>林清河</v>
      </c>
      <c r="O529" s="292" t="str">
        <f>VLOOKUP(功能_33[[#This Row],[功能代號]],[4]外部輸出入介面!$C:$F,3,FALSE)</f>
        <v>蔡珮瑜</v>
      </c>
      <c r="T529" s="292"/>
      <c r="V529" s="292"/>
      <c r="W529" s="292"/>
      <c r="X529" s="293" t="str">
        <f>VLOOKUP(功能_33[[#This Row],[User]],SKL放款!A:G,7,FALSE)</f>
        <v>放款服務課</v>
      </c>
      <c r="Y529" s="300"/>
      <c r="Z529" s="300" t="s">
        <v>2859</v>
      </c>
      <c r="AA529" s="300"/>
      <c r="AB529" s="300"/>
      <c r="AC529" s="300"/>
      <c r="AD529" s="300"/>
      <c r="AE529" s="300"/>
      <c r="AF529" s="300"/>
      <c r="AG529" s="300" t="str">
        <f>IFERROR(IF(VLOOKUP(功能_33[[#This Row],[功能代號]],E:Q,11,FALSE)=0,"",VLOOKUP(功能_33[[#This Row],[功能代號]],E:Q,11,FALSE)),"")</f>
        <v>蔡珮瑜</v>
      </c>
      <c r="AH529" s="300"/>
      <c r="AI529" s="300"/>
      <c r="AJ529" s="293"/>
      <c r="AL529" s="309" t="s">
        <v>2872</v>
      </c>
      <c r="AM529" s="220" t="s">
        <v>2873</v>
      </c>
      <c r="AN529" s="293" t="str">
        <f>VLOOKUP(功能_33[[#This Row],[功能代號]],需二審tmp!A:A,1,FALSE)</f>
        <v>L7902</v>
      </c>
      <c r="AP529" s="293">
        <f t="shared" si="8"/>
        <v>0</v>
      </c>
    </row>
    <row r="530" spans="1:42" ht="13.5" customHeight="1">
      <c r="C530" s="293" t="s">
        <v>104</v>
      </c>
      <c r="D530" s="281" t="s">
        <v>2989</v>
      </c>
      <c r="E530" s="292" t="s">
        <v>1408</v>
      </c>
      <c r="F530" s="282" t="s">
        <v>1409</v>
      </c>
      <c r="G530" s="293" t="s">
        <v>1410</v>
      </c>
      <c r="H530" s="292" t="s">
        <v>145</v>
      </c>
      <c r="I530" s="292" t="s">
        <v>213</v>
      </c>
      <c r="J530" s="299"/>
      <c r="K530" s="300">
        <v>44524</v>
      </c>
      <c r="L530" s="300">
        <v>44526</v>
      </c>
      <c r="M530" s="300">
        <v>44536</v>
      </c>
      <c r="N530" s="292" t="s">
        <v>10</v>
      </c>
      <c r="O530" s="292" t="s">
        <v>28</v>
      </c>
      <c r="T530" s="292"/>
      <c r="V530" s="292"/>
      <c r="W530" s="292"/>
      <c r="X530" s="293" t="str">
        <f>VLOOKUP(功能_33[[#This Row],[User]],SKL放款!A:G,7,FALSE)</f>
        <v>放款審查課</v>
      </c>
      <c r="Y530" s="300">
        <v>44533</v>
      </c>
      <c r="Z530" s="300" t="s">
        <v>142</v>
      </c>
      <c r="AA530" s="300"/>
      <c r="AB530" s="300"/>
      <c r="AC530" s="300"/>
      <c r="AD530" s="300"/>
      <c r="AE530" s="300"/>
      <c r="AF530" s="300"/>
      <c r="AG530" s="300" t="str">
        <f>IFERROR(IF(VLOOKUP(功能_33[[#This Row],[功能代號]],E:Q,11,FALSE)=0,"",VLOOKUP(功能_33[[#This Row],[功能代號]],E:Q,11,FALSE)),"")</f>
        <v>施美娟</v>
      </c>
      <c r="AH530" s="300"/>
      <c r="AI530" s="300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  <c r="AO530" s="357">
        <v>44533</v>
      </c>
      <c r="AP530" s="293">
        <f t="shared" si="8"/>
        <v>0</v>
      </c>
    </row>
    <row r="531" spans="1:42" ht="13.5" customHeight="1">
      <c r="A531" s="300">
        <v>44547</v>
      </c>
      <c r="C531" s="293" t="s">
        <v>2992</v>
      </c>
      <c r="D531" s="293" t="s">
        <v>2992</v>
      </c>
      <c r="E531" s="292" t="s">
        <v>1411</v>
      </c>
      <c r="F531" s="282" t="s">
        <v>1412</v>
      </c>
      <c r="G531" s="282" t="s">
        <v>1413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 t="str">
        <f>IFERROR(IF(VLOOKUP(功能_33[[#This Row],[功能代號]],討論項目!A:H,8,FALSE)=0,"",VLOOKUP(功能_33[[#This Row],[功能代號]],討論項目!A:H,8,FALSE)),"")</f>
        <v/>
      </c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3076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e">
        <f>VLOOKUP(功能_33[[#This Row],[功能代號]],需二審tmp!A:A,1,FALSE)</f>
        <v>#N/A</v>
      </c>
      <c r="AP531" s="293">
        <f t="shared" si="8"/>
        <v>0</v>
      </c>
    </row>
    <row r="532" spans="1:42" ht="13.5" customHeight="1">
      <c r="A532" s="300">
        <v>44547</v>
      </c>
      <c r="C532" s="293" t="s">
        <v>2992</v>
      </c>
      <c r="D532" s="293" t="s">
        <v>2992</v>
      </c>
      <c r="E532" s="292" t="s">
        <v>1414</v>
      </c>
      <c r="F532" s="282" t="s">
        <v>1415</v>
      </c>
      <c r="G532" s="282" t="s">
        <v>1416</v>
      </c>
      <c r="H532" s="292" t="s">
        <v>145</v>
      </c>
      <c r="I532" s="292" t="s">
        <v>145</v>
      </c>
      <c r="J532" s="299"/>
      <c r="K532" s="300">
        <v>44533</v>
      </c>
      <c r="L532" s="300">
        <v>44533</v>
      </c>
      <c r="M532" s="300" t="str">
        <f>IFERROR(IF(VLOOKUP(功能_33[[#This Row],[功能代號]],討論項目!A:H,8,FALSE)=0,"",VLOOKUP(功能_33[[#This Row],[功能代號]],討論項目!A:H,8,FALSE)),"")</f>
        <v/>
      </c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3076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  <c r="AP532" s="293">
        <f t="shared" si="8"/>
        <v>0</v>
      </c>
    </row>
    <row r="533" spans="1:42" ht="13.8">
      <c r="A533" s="300">
        <v>44547</v>
      </c>
      <c r="C533" s="293" t="s">
        <v>2992</v>
      </c>
      <c r="D533" s="293" t="s">
        <v>2992</v>
      </c>
      <c r="E533" s="292" t="s">
        <v>1417</v>
      </c>
      <c r="F533" s="282" t="s">
        <v>1418</v>
      </c>
      <c r="G533" s="282" t="s">
        <v>1419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 t="str">
        <f>IFERROR(IF(VLOOKUP(功能_33[[#This Row],[功能代號]],討論項目!A:H,8,FALSE)=0,"",VLOOKUP(功能_33[[#This Row],[功能代號]],討論項目!A:H,8,FALSE)),"")</f>
        <v/>
      </c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2859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str">
        <f>VLOOKUP(功能_33[[#This Row],[功能代號]],需二審tmp!A:A,1,FALSE)</f>
        <v>LC003</v>
      </c>
      <c r="AP533" s="293">
        <f t="shared" si="8"/>
        <v>0</v>
      </c>
    </row>
    <row r="534" spans="1:42" ht="13.5" customHeight="1">
      <c r="A534" s="300">
        <v>44547</v>
      </c>
      <c r="C534" s="293" t="s">
        <v>2992</v>
      </c>
      <c r="D534" s="293" t="s">
        <v>2992</v>
      </c>
      <c r="E534" s="292" t="s">
        <v>1420</v>
      </c>
      <c r="F534" s="282" t="s">
        <v>1421</v>
      </c>
      <c r="G534" s="282" t="s">
        <v>1416</v>
      </c>
      <c r="H534" s="292" t="s">
        <v>145</v>
      </c>
      <c r="I534" s="292" t="s">
        <v>145</v>
      </c>
      <c r="J534" s="299"/>
      <c r="K534" s="300">
        <v>44533</v>
      </c>
      <c r="L534" s="300"/>
      <c r="M534" s="300" t="str">
        <f>IFERROR(IF(VLOOKUP(功能_33[[#This Row],[功能代號]],討論項目!A:H,8,FALSE)=0,"",VLOOKUP(功能_33[[#This Row],[功能代號]],討論項目!A:H,8,FALSE)),"")</f>
        <v/>
      </c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3076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e">
        <f>VLOOKUP(功能_33[[#This Row],[功能代號]],需二審tmp!A:A,1,FALSE)</f>
        <v>#N/A</v>
      </c>
      <c r="AP534" s="293">
        <f t="shared" si="8"/>
        <v>0</v>
      </c>
    </row>
    <row r="535" spans="1:42" ht="13.5" customHeight="1">
      <c r="A535" s="300">
        <v>44547</v>
      </c>
      <c r="C535" s="293" t="s">
        <v>2992</v>
      </c>
      <c r="D535" s="293" t="s">
        <v>2992</v>
      </c>
      <c r="E535" s="292" t="s">
        <v>1422</v>
      </c>
      <c r="F535" s="282" t="s">
        <v>1423</v>
      </c>
      <c r="G535" s="282" t="s">
        <v>1416</v>
      </c>
      <c r="H535" s="292" t="s">
        <v>145</v>
      </c>
      <c r="I535" s="292" t="s">
        <v>145</v>
      </c>
      <c r="J535" s="299"/>
      <c r="K535" s="300">
        <v>44533</v>
      </c>
      <c r="L535" s="300">
        <v>44533</v>
      </c>
      <c r="M535" s="300" t="str">
        <f>IFERROR(IF(VLOOKUP(功能_33[[#This Row],[功能代號]],討論項目!A:H,8,FALSE)=0,"",VLOOKUP(功能_33[[#This Row],[功能代號]],討論項目!A:H,8,FALSE)),"")</f>
        <v/>
      </c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3076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  <c r="AP535" s="293">
        <f t="shared" si="8"/>
        <v>0</v>
      </c>
    </row>
    <row r="536" spans="1:42" ht="13.5" customHeight="1">
      <c r="A536" s="300">
        <v>44547</v>
      </c>
      <c r="C536" s="293" t="s">
        <v>2992</v>
      </c>
      <c r="D536" s="293" t="s">
        <v>2992</v>
      </c>
      <c r="E536" s="292" t="s">
        <v>1424</v>
      </c>
      <c r="F536" s="282" t="s">
        <v>1425</v>
      </c>
      <c r="G536" s="282" t="s">
        <v>1413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 t="str">
        <f>IFERROR(IF(VLOOKUP(功能_33[[#This Row],[功能代號]],討論項目!A:H,8,FALSE)=0,"",VLOOKUP(功能_33[[#This Row],[功能代號]],討論項目!A:H,8,FALSE)),"")</f>
        <v/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2859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LC009</v>
      </c>
      <c r="AP536" s="293">
        <f t="shared" si="8"/>
        <v>0</v>
      </c>
    </row>
    <row r="537" spans="1:42" ht="13.5" customHeight="1">
      <c r="A537" s="300">
        <v>44547</v>
      </c>
      <c r="C537" s="293" t="s">
        <v>2992</v>
      </c>
      <c r="D537" s="293" t="s">
        <v>2992</v>
      </c>
      <c r="E537" s="292" t="s">
        <v>1426</v>
      </c>
      <c r="F537" s="282" t="s">
        <v>1427</v>
      </c>
      <c r="G537" s="282" t="s">
        <v>1413</v>
      </c>
      <c r="H537" s="292" t="s">
        <v>145</v>
      </c>
      <c r="I537" s="292" t="s">
        <v>145</v>
      </c>
      <c r="J537" s="299"/>
      <c r="K537" s="300">
        <v>44533</v>
      </c>
      <c r="L537" s="300"/>
      <c r="M537" s="300" t="str">
        <f>IFERROR(IF(VLOOKUP(功能_33[[#This Row],[功能代號]],討論項目!A:H,8,FALSE)=0,"",VLOOKUP(功能_33[[#This Row],[功能代號]],討論項目!A:H,8,FALSE)),"")</f>
        <v/>
      </c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3076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  <c r="AP537" s="293">
        <f t="shared" si="8"/>
        <v>0</v>
      </c>
    </row>
    <row r="538" spans="1:42" ht="13.5" customHeight="1">
      <c r="A538" s="300">
        <v>44547</v>
      </c>
      <c r="C538" s="293" t="s">
        <v>2992</v>
      </c>
      <c r="D538" s="293" t="s">
        <v>2992</v>
      </c>
      <c r="E538" s="292" t="s">
        <v>1428</v>
      </c>
      <c r="F538" s="282" t="s">
        <v>1429</v>
      </c>
      <c r="G538" s="282" t="s">
        <v>1413</v>
      </c>
      <c r="H538" s="292" t="s">
        <v>145</v>
      </c>
      <c r="I538" s="292" t="s">
        <v>145</v>
      </c>
      <c r="J538" s="299"/>
      <c r="K538" s="300">
        <v>44533</v>
      </c>
      <c r="L538" s="300">
        <v>44533</v>
      </c>
      <c r="M538" s="300">
        <f>IFERROR(IF(VLOOKUP(功能_33[[#This Row],[功能代號]],討論項目!A:H,8,FALSE)=0,"",VLOOKUP(功能_33[[#This Row],[功能代號]],討論項目!A:H,8,FALSE)),"")</f>
        <v>44446</v>
      </c>
      <c r="N538" s="292"/>
      <c r="O538" s="292"/>
      <c r="T538" s="292"/>
      <c r="V538" s="292"/>
      <c r="W538" s="292"/>
      <c r="X538" s="293" t="e">
        <f>VLOOKUP(功能_33[[#This Row],[User]],SKL放款!A:G,7,FALSE)</f>
        <v>#N/A</v>
      </c>
      <c r="Y538" s="300"/>
      <c r="Z538" s="300" t="s">
        <v>2859</v>
      </c>
      <c r="AA538" s="283"/>
      <c r="AB538" s="284"/>
      <c r="AC538" s="284"/>
      <c r="AD538" s="284"/>
      <c r="AE538" s="284"/>
      <c r="AF538" s="284"/>
      <c r="AG538" s="284" t="str">
        <f>IFERROR(IF(VLOOKUP(功能_33[[#This Row],[功能代號]],E:Q,11,FALSE)=0,"",VLOOKUP(功能_33[[#This Row],[功能代號]],E:Q,11,FALSE)),"")</f>
        <v/>
      </c>
      <c r="AH538" s="284"/>
      <c r="AI538" s="284"/>
      <c r="AJ538" s="293"/>
      <c r="AL538" s="292" t="e">
        <f>VLOOKUP(功能_33[[#This Row],[功能代號]],'[3]20211001'!$A:$J,8,FALSE)</f>
        <v>#N/A</v>
      </c>
      <c r="AM538" s="293" t="e">
        <f>VLOOKUP(功能_33[[#This Row],[功能代號]],'[3]20211001'!$A:$J,9,FALSE)</f>
        <v>#N/A</v>
      </c>
      <c r="AN538" s="293" t="str">
        <f>VLOOKUP(功能_33[[#This Row],[功能代號]],需二審tmp!A:A,1,FALSE)</f>
        <v>LC011</v>
      </c>
      <c r="AP538" s="293">
        <f t="shared" si="8"/>
        <v>0</v>
      </c>
    </row>
    <row r="539" spans="1:42" ht="13.5" customHeight="1">
      <c r="A539" s="300">
        <v>44547</v>
      </c>
      <c r="C539" s="293" t="s">
        <v>2992</v>
      </c>
      <c r="D539" s="293" t="s">
        <v>2992</v>
      </c>
      <c r="E539" s="292" t="s">
        <v>1430</v>
      </c>
      <c r="F539" s="282" t="s">
        <v>1431</v>
      </c>
      <c r="G539" s="282" t="s">
        <v>1413</v>
      </c>
      <c r="H539" s="292" t="s">
        <v>145</v>
      </c>
      <c r="I539" s="292" t="s">
        <v>145</v>
      </c>
      <c r="J539" s="299"/>
      <c r="K539" s="300">
        <v>44533</v>
      </c>
      <c r="L539" s="300">
        <v>44533</v>
      </c>
      <c r="M539" s="300" t="str">
        <f>IFERROR(IF(VLOOKUP(功能_33[[#This Row],[功能代號]],討論項目!A:H,8,FALSE)=0,"",VLOOKUP(功能_33[[#This Row],[功能代號]],討論項目!A:H,8,FALSE)),"")</f>
        <v/>
      </c>
      <c r="N539" s="292"/>
      <c r="O539" s="292"/>
      <c r="T539" s="292"/>
      <c r="V539" s="292"/>
      <c r="W539" s="292"/>
      <c r="X539" s="293" t="e">
        <f>VLOOKUP(功能_33[[#This Row],[User]],SKL放款!A:G,7,FALSE)</f>
        <v>#N/A</v>
      </c>
      <c r="Y539" s="300"/>
      <c r="Z539" s="300" t="s">
        <v>3076</v>
      </c>
      <c r="AA539" s="283"/>
      <c r="AB539" s="284"/>
      <c r="AC539" s="284"/>
      <c r="AD539" s="284"/>
      <c r="AE539" s="284"/>
      <c r="AF539" s="284"/>
      <c r="AG539" s="284" t="str">
        <f>IFERROR(IF(VLOOKUP(功能_33[[#This Row],[功能代號]],E:Q,11,FALSE)=0,"",VLOOKUP(功能_33[[#This Row],[功能代號]],E:Q,11,FALSE)),"")</f>
        <v/>
      </c>
      <c r="AH539" s="284"/>
      <c r="AI539" s="284"/>
      <c r="AJ539" s="293"/>
      <c r="AL539" s="292" t="e">
        <f>VLOOKUP(功能_33[[#This Row],[功能代號]],'[3]20211001'!$A:$J,8,FALSE)</f>
        <v>#N/A</v>
      </c>
      <c r="AM539" s="293" t="e">
        <f>VLOOKUP(功能_33[[#This Row],[功能代號]],'[3]20211001'!$A:$J,9,FALSE)</f>
        <v>#N/A</v>
      </c>
      <c r="AN539" s="293" t="e">
        <f>VLOOKUP(功能_33[[#This Row],[功能代號]],需二審tmp!A:A,1,FALSE)</f>
        <v>#N/A</v>
      </c>
      <c r="AP539" s="293">
        <f t="shared" si="8"/>
        <v>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2"/>
  <sheetViews>
    <sheetView topLeftCell="A19" workbookViewId="0">
      <selection activeCell="E5" sqref="E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1432</v>
      </c>
      <c r="R1" s="166" t="s">
        <v>1433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1434</v>
      </c>
      <c r="F2" s="1" t="s">
        <v>1435</v>
      </c>
      <c r="G2" s="44" t="s">
        <v>1436</v>
      </c>
      <c r="H2" s="136" t="s">
        <v>1437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1434</v>
      </c>
      <c r="F3" s="1" t="s">
        <v>1439</v>
      </c>
      <c r="G3" s="44" t="s">
        <v>1436</v>
      </c>
      <c r="H3" s="136" t="s">
        <v>1440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1442</v>
      </c>
      <c r="G4" s="136" t="s">
        <v>1443</v>
      </c>
      <c r="H4" s="136" t="s">
        <v>1444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1445</v>
      </c>
      <c r="D5" s="136" t="s">
        <v>100</v>
      </c>
      <c r="E5" s="136"/>
      <c r="F5" s="1" t="s">
        <v>1446</v>
      </c>
      <c r="G5" s="44" t="s">
        <v>1447</v>
      </c>
      <c r="H5" s="136" t="s">
        <v>1448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1450</v>
      </c>
      <c r="G6" s="293" t="s">
        <v>1451</v>
      </c>
      <c r="H6" s="136" t="s">
        <v>1452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1453</v>
      </c>
      <c r="G7" s="293" t="s">
        <v>1454</v>
      </c>
      <c r="H7" s="136" t="s">
        <v>1452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1455</v>
      </c>
      <c r="G8" s="293" t="s">
        <v>1456</v>
      </c>
      <c r="H8" s="293" t="s">
        <v>1457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1458</v>
      </c>
      <c r="G9" s="293" t="s">
        <v>1459</v>
      </c>
      <c r="H9" s="293" t="s">
        <v>1460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1461</v>
      </c>
      <c r="G10" s="293" t="s">
        <v>1462</v>
      </c>
      <c r="H10" s="293" t="s">
        <v>1457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1463</v>
      </c>
      <c r="G11" s="293" t="s">
        <v>1464</v>
      </c>
      <c r="H11" s="293" t="s">
        <v>1457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1465</v>
      </c>
      <c r="G12" s="293" t="s">
        <v>1466</v>
      </c>
      <c r="H12" s="293" t="s">
        <v>1467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1468</v>
      </c>
      <c r="G13" s="293" t="s">
        <v>1469</v>
      </c>
      <c r="H13" s="293" t="s">
        <v>1467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1470</v>
      </c>
      <c r="G14" s="293" t="s">
        <v>1471</v>
      </c>
      <c r="H14" s="365" t="s">
        <v>1472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1473</v>
      </c>
      <c r="G15" s="293" t="s">
        <v>1474</v>
      </c>
      <c r="H15" s="166" t="s">
        <v>1475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1476</v>
      </c>
      <c r="G16" s="293" t="s">
        <v>1477</v>
      </c>
      <c r="H16" s="293" t="s">
        <v>1478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1479</v>
      </c>
      <c r="G17" s="293" t="s">
        <v>1480</v>
      </c>
      <c r="H17" s="293" t="s">
        <v>1478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3" t="s">
        <v>1481</v>
      </c>
      <c r="D18" s="293" t="s">
        <v>102</v>
      </c>
      <c r="E18" s="293"/>
      <c r="F18" s="292" t="s">
        <v>1482</v>
      </c>
      <c r="G18" s="293" t="s">
        <v>1483</v>
      </c>
      <c r="H18" s="293" t="s">
        <v>1484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1485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>
      <c r="A19" s="168">
        <v>44518</v>
      </c>
      <c r="B19" s="222">
        <v>162</v>
      </c>
      <c r="C19" s="293" t="s">
        <v>2945</v>
      </c>
      <c r="D19" s="293" t="s">
        <v>102</v>
      </c>
      <c r="E19" s="293"/>
      <c r="F19" s="267" t="s">
        <v>1115</v>
      </c>
      <c r="G19" s="271" t="s">
        <v>1116</v>
      </c>
      <c r="H19" s="293" t="s">
        <v>1117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2946</v>
      </c>
      <c r="O19" s="292" t="s">
        <v>12</v>
      </c>
      <c r="P19" s="292" t="s">
        <v>549</v>
      </c>
      <c r="Q19" s="271"/>
      <c r="R19" s="293" t="s">
        <v>1485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1486</v>
      </c>
      <c r="G20" s="293" t="s">
        <v>1487</v>
      </c>
      <c r="H20" s="293" t="s">
        <v>1488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1030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1489</v>
      </c>
      <c r="AN20" s="305" t="s">
        <v>1490</v>
      </c>
      <c r="AO20" s="293" t="e">
        <f>VLOOKUP(功能_33[[#This Row],[功能代號]],需二審tmp!B:B,1,FALSE)</f>
        <v>#N/A</v>
      </c>
      <c r="AP20" s="293"/>
    </row>
    <row r="21" spans="1:42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1491</v>
      </c>
      <c r="G21" s="293" t="s">
        <v>1492</v>
      </c>
      <c r="H21" s="293" t="s">
        <v>1488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1035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1489</v>
      </c>
      <c r="AN21" s="305" t="s">
        <v>1490</v>
      </c>
      <c r="AO21" s="293" t="e">
        <f>VLOOKUP(功能_33[[#This Row],[功能代號]],需二審tmp!B:B,1,FALSE)</f>
        <v>#N/A</v>
      </c>
      <c r="AP21" s="293"/>
    </row>
    <row r="22" spans="1:42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1493</v>
      </c>
      <c r="G22" s="293" t="s">
        <v>1494</v>
      </c>
      <c r="H22" s="293" t="s">
        <v>1495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79"/>
  <sheetViews>
    <sheetView zoomScale="80" zoomScaleNormal="80" workbookViewId="0">
      <pane ySplit="3" topLeftCell="A569" activePane="bottomLeft" state="frozen"/>
      <selection pane="bottomLeft" activeCell="G573" sqref="G573"/>
    </sheetView>
  </sheetViews>
  <sheetFormatPr defaultColWidth="9" defaultRowHeight="16.2"/>
  <cols>
    <col min="1" max="1" width="10.125" style="316" customWidth="1"/>
    <col min="2" max="2" width="30.25" style="69" customWidth="1"/>
    <col min="3" max="3" width="4.75" style="316" customWidth="1"/>
    <col min="4" max="4" width="74.75" style="74" customWidth="1"/>
    <col min="5" max="5" width="15.75" style="316" customWidth="1"/>
    <col min="6" max="6" width="20.25" style="71" bestFit="1" customWidth="1"/>
    <col min="7" max="7" width="16.75" style="71" customWidth="1"/>
    <col min="8" max="8" width="15.375" style="316" bestFit="1" customWidth="1"/>
    <col min="9" max="9" width="13.375" style="316" customWidth="1"/>
    <col min="10" max="10" width="11.375" style="316" customWidth="1"/>
    <col min="11" max="11" width="16.625" style="316" customWidth="1"/>
    <col min="12" max="12" width="8.25" style="316" customWidth="1"/>
    <col min="13" max="13" width="21.625" style="316" customWidth="1"/>
    <col min="14" max="15" width="20.125" style="316" customWidth="1"/>
    <col min="16" max="16" width="12" style="316" customWidth="1"/>
    <col min="17" max="20" width="9" style="69" customWidth="1"/>
    <col min="21" max="16384" width="9" style="69"/>
  </cols>
  <sheetData>
    <row r="1" spans="1:16" ht="16.95" customHeight="1">
      <c r="A1" s="531" t="s">
        <v>1496</v>
      </c>
      <c r="B1" s="531" t="s">
        <v>1497</v>
      </c>
      <c r="C1" s="534" t="s">
        <v>1498</v>
      </c>
      <c r="D1" s="534" t="s">
        <v>1499</v>
      </c>
      <c r="E1" s="531" t="s">
        <v>1500</v>
      </c>
      <c r="F1" s="536" t="s">
        <v>1501</v>
      </c>
      <c r="G1" s="536" t="s">
        <v>1502</v>
      </c>
      <c r="H1" s="275" t="s">
        <v>118</v>
      </c>
      <c r="I1" s="531" t="s">
        <v>1503</v>
      </c>
      <c r="J1" s="531" t="s">
        <v>1504</v>
      </c>
      <c r="K1" s="537"/>
      <c r="L1" s="537"/>
      <c r="M1" s="537"/>
      <c r="N1" s="538"/>
      <c r="O1" s="275"/>
      <c r="P1" s="531" t="s">
        <v>1505</v>
      </c>
    </row>
    <row r="2" spans="1:16">
      <c r="A2" s="532"/>
      <c r="B2" s="532"/>
      <c r="C2" s="532"/>
      <c r="D2" s="532"/>
      <c r="E2" s="532"/>
      <c r="F2" s="532"/>
      <c r="G2" s="532"/>
      <c r="H2" s="277" t="s">
        <v>1502</v>
      </c>
      <c r="I2" s="532"/>
      <c r="J2" s="535" t="s">
        <v>1506</v>
      </c>
      <c r="K2" s="535" t="s">
        <v>1507</v>
      </c>
      <c r="L2" s="539" t="s">
        <v>1508</v>
      </c>
      <c r="M2" s="540"/>
      <c r="N2" s="540"/>
      <c r="O2" s="541"/>
      <c r="P2" s="532"/>
    </row>
    <row r="3" spans="1:16">
      <c r="A3" s="533"/>
      <c r="B3" s="533"/>
      <c r="C3" s="533"/>
      <c r="D3" s="533"/>
      <c r="E3" s="533"/>
      <c r="F3" s="533"/>
      <c r="G3" s="533"/>
      <c r="H3" s="276"/>
      <c r="I3" s="533"/>
      <c r="J3" s="533"/>
      <c r="K3" s="533"/>
      <c r="L3" s="315" t="s">
        <v>1509</v>
      </c>
      <c r="M3" s="161" t="s">
        <v>1510</v>
      </c>
      <c r="N3" s="161" t="s">
        <v>1511</v>
      </c>
      <c r="O3" s="162" t="s">
        <v>1512</v>
      </c>
      <c r="P3" s="533"/>
    </row>
    <row r="4" spans="1:16" ht="33" customHeight="1">
      <c r="A4" s="316" t="s">
        <v>1028</v>
      </c>
      <c r="B4" s="69" t="str">
        <f>VLOOKUP(A4,URS確認!$E:$F,2,FALSE)</f>
        <v>放款業績工作月查詢</v>
      </c>
      <c r="C4" s="316">
        <v>1</v>
      </c>
      <c r="D4" s="74" t="s">
        <v>1513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1514</v>
      </c>
      <c r="P4" s="70"/>
    </row>
    <row r="5" spans="1:16">
      <c r="A5" s="316" t="s">
        <v>1028</v>
      </c>
      <c r="B5" s="69" t="str">
        <f>VLOOKUP(A5,URS確認!$E:$F,2,FALSE)</f>
        <v>放款業績工作月查詢</v>
      </c>
      <c r="C5" s="316">
        <v>2</v>
      </c>
      <c r="D5" s="74" t="s">
        <v>1515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1514</v>
      </c>
      <c r="P5" s="70"/>
    </row>
    <row r="6" spans="1:16">
      <c r="A6" s="316" t="s">
        <v>1028</v>
      </c>
      <c r="B6" s="69" t="str">
        <f>VLOOKUP(A6,URS確認!$E:$F,2,FALSE)</f>
        <v>放款業績工作月查詢</v>
      </c>
      <c r="C6" s="316">
        <v>3</v>
      </c>
      <c r="D6" s="74" t="s">
        <v>1516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1514</v>
      </c>
      <c r="P6" s="70"/>
    </row>
    <row r="7" spans="1:16">
      <c r="A7" s="316" t="s">
        <v>1033</v>
      </c>
      <c r="B7" s="69" t="str">
        <f>VLOOKUP(A7,URS確認!$E:$F,2,FALSE)</f>
        <v>放款業績工作月維護</v>
      </c>
      <c r="C7" s="316">
        <v>1</v>
      </c>
      <c r="D7" s="74" t="s">
        <v>1517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1514</v>
      </c>
      <c r="P7" s="70"/>
    </row>
    <row r="8" spans="1:16">
      <c r="A8" s="316" t="s">
        <v>1036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1514</v>
      </c>
      <c r="P8" s="70"/>
    </row>
    <row r="9" spans="1:16">
      <c r="A9" s="316" t="s">
        <v>1036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1519</v>
      </c>
      <c r="E9" s="70">
        <v>44396</v>
      </c>
      <c r="F9" s="108" t="s">
        <v>1520</v>
      </c>
      <c r="G9" s="70"/>
      <c r="H9" s="70"/>
      <c r="I9" s="70" t="s">
        <v>145</v>
      </c>
      <c r="M9" s="316" t="s">
        <v>1521</v>
      </c>
      <c r="P9" s="70" t="s">
        <v>1522</v>
      </c>
    </row>
    <row r="10" spans="1:16">
      <c r="A10" s="316" t="s">
        <v>1038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1514</v>
      </c>
      <c r="P10" s="70"/>
    </row>
    <row r="11" spans="1:16">
      <c r="A11" s="316" t="s">
        <v>1040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1514</v>
      </c>
      <c r="P11" s="70"/>
    </row>
    <row r="12" spans="1:16" ht="33" customHeight="1">
      <c r="A12" s="316" t="s">
        <v>1040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1514</v>
      </c>
      <c r="P12" s="70"/>
    </row>
    <row r="13" spans="1:16">
      <c r="A13" s="316" t="s">
        <v>1040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1514</v>
      </c>
      <c r="P13" s="70"/>
    </row>
    <row r="14" spans="1:16">
      <c r="A14" s="316" t="s">
        <v>1040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1514</v>
      </c>
      <c r="P14" s="70"/>
    </row>
    <row r="15" spans="1:16">
      <c r="A15" s="316" t="s">
        <v>1048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1514</v>
      </c>
      <c r="P15" s="70"/>
    </row>
    <row r="16" spans="1:16" ht="82.5" customHeight="1">
      <c r="A16" s="316" t="s">
        <v>1048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1529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1530</v>
      </c>
      <c r="P16" s="70" t="s">
        <v>1522</v>
      </c>
    </row>
    <row r="17" spans="1:16" ht="33" customHeight="1">
      <c r="A17" s="316" t="s">
        <v>1048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1514</v>
      </c>
      <c r="P17" s="70"/>
    </row>
    <row r="18" spans="1:16">
      <c r="A18" s="316" t="s">
        <v>1048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1514</v>
      </c>
      <c r="P18" s="70"/>
    </row>
    <row r="19" spans="1:16">
      <c r="A19" s="316" t="s">
        <v>1042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1514</v>
      </c>
      <c r="P19" s="71"/>
    </row>
    <row r="20" spans="1:16">
      <c r="A20" s="411" t="s">
        <v>1042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>
      <c r="A21" s="316" t="s">
        <v>1044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1514</v>
      </c>
      <c r="P21" s="71"/>
    </row>
    <row r="22" spans="1:16" ht="115.5" customHeight="1">
      <c r="A22" s="316" t="s">
        <v>1050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1514</v>
      </c>
      <c r="P22" s="71"/>
    </row>
    <row r="23" spans="1:16" ht="66" customHeight="1">
      <c r="A23" s="316" t="s">
        <v>1050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1514</v>
      </c>
      <c r="P23" s="71"/>
    </row>
    <row r="24" spans="1:16">
      <c r="A24" s="316" t="s">
        <v>1050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1537</v>
      </c>
      <c r="P24" s="71"/>
    </row>
    <row r="25" spans="1:16">
      <c r="A25" s="316" t="s">
        <v>1054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1537</v>
      </c>
      <c r="P25" s="71"/>
    </row>
    <row r="26" spans="1:16" ht="66" customHeight="1">
      <c r="A26" s="316" t="s">
        <v>1066</v>
      </c>
      <c r="B26" s="69" t="str">
        <f>VLOOKUP(A26,URS確認!$E:$F,2,FALSE)</f>
        <v>介紹人加碼獎勵津貼標準設定</v>
      </c>
      <c r="C26" s="316">
        <v>1</v>
      </c>
      <c r="D26" s="74" t="s">
        <v>1539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1514</v>
      </c>
      <c r="P26" s="71"/>
    </row>
    <row r="27" spans="1:16" ht="33" customHeight="1">
      <c r="A27" s="316" t="s">
        <v>1066</v>
      </c>
      <c r="B27" s="69" t="str">
        <f>VLOOKUP(A27,URS確認!$E:$F,2,FALSE)</f>
        <v>介紹人加碼獎勵津貼標準設定</v>
      </c>
      <c r="C27" s="316">
        <v>2</v>
      </c>
      <c r="D27" s="74" t="s">
        <v>1540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1514</v>
      </c>
      <c r="P27" s="71" t="s">
        <v>1541</v>
      </c>
    </row>
    <row r="28" spans="1:16">
      <c r="A28" s="316" t="s">
        <v>1066</v>
      </c>
      <c r="B28" s="69" t="str">
        <f>VLOOKUP(A28,URS確認!$E:$F,2,FALSE)</f>
        <v>介紹人加碼獎勵津貼標準設定</v>
      </c>
      <c r="C28" s="316">
        <v>3</v>
      </c>
      <c r="D28" s="74" t="s">
        <v>1542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1514</v>
      </c>
      <c r="P28" s="71"/>
    </row>
    <row r="29" spans="1:16">
      <c r="A29" s="316" t="s">
        <v>1070</v>
      </c>
      <c r="B29" s="69" t="str">
        <f>VLOOKUP(A29,URS確認!$E:$F,2,FALSE)</f>
        <v>協辦獎勵津貼標準設定</v>
      </c>
      <c r="C29" s="316">
        <v>1</v>
      </c>
      <c r="D29" s="74" t="s">
        <v>1542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1514</v>
      </c>
      <c r="P29" s="71"/>
    </row>
    <row r="30" spans="1:16" ht="34.049999999999997" customHeight="1">
      <c r="A30" s="316" t="s">
        <v>1070</v>
      </c>
      <c r="B30" s="69" t="str">
        <f>VLOOKUP(A30,URS確認!$E:$F,2,FALSE)</f>
        <v>協辦獎勵津貼標準設定</v>
      </c>
      <c r="C30" s="316">
        <v>2</v>
      </c>
      <c r="D30" s="74" t="s">
        <v>1543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1514</v>
      </c>
      <c r="P30" s="71"/>
    </row>
    <row r="31" spans="1:16">
      <c r="A31" s="316" t="s">
        <v>1070</v>
      </c>
      <c r="B31" s="69" t="str">
        <f>VLOOKUP(A31,URS確認!$E:$F,2,FALSE)</f>
        <v>協辦獎勵津貼標準設定</v>
      </c>
      <c r="C31" s="316">
        <v>3</v>
      </c>
      <c r="D31" s="74" t="s">
        <v>1544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1514</v>
      </c>
      <c r="P31" s="71"/>
    </row>
    <row r="32" spans="1:16">
      <c r="A32" s="316" t="s">
        <v>1072</v>
      </c>
      <c r="B32" s="69" t="str">
        <f>VLOOKUP(A32,URS確認!$E:$F,2,FALSE)</f>
        <v>系統變數及系統值設定</v>
      </c>
      <c r="C32" s="316">
        <v>1</v>
      </c>
      <c r="D32" s="74" t="s">
        <v>1545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1514</v>
      </c>
      <c r="P32" s="71"/>
    </row>
    <row r="33" spans="1:16" ht="49.5" customHeight="1">
      <c r="A33" s="316" t="s">
        <v>1072</v>
      </c>
      <c r="B33" s="69" t="str">
        <f>VLOOKUP(A33,URS確認!$E:$F,2,FALSE)</f>
        <v>系統變數及系統值設定</v>
      </c>
      <c r="C33" s="316">
        <v>2</v>
      </c>
      <c r="D33" s="74" t="s">
        <v>1546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1514</v>
      </c>
      <c r="P33" s="71"/>
    </row>
    <row r="34" spans="1:16" ht="49.5" customHeight="1">
      <c r="A34" s="316" t="s">
        <v>1072</v>
      </c>
      <c r="B34" s="69" t="str">
        <f>VLOOKUP(A34,URS確認!$E:$F,2,FALSE)</f>
        <v>系統變數及系統值設定</v>
      </c>
      <c r="C34" s="316">
        <v>3</v>
      </c>
      <c r="D34" s="74" t="s">
        <v>1547</v>
      </c>
      <c r="E34" s="71">
        <v>44397</v>
      </c>
      <c r="F34" s="71">
        <v>44592</v>
      </c>
      <c r="H34" s="71"/>
      <c r="I34" s="70" t="s">
        <v>145</v>
      </c>
      <c r="M34" s="316" t="s">
        <v>1530</v>
      </c>
      <c r="P34" s="71" t="s">
        <v>1522</v>
      </c>
    </row>
    <row r="35" spans="1:16" s="163" customFormat="1" ht="33" customHeight="1">
      <c r="A35" s="72" t="s">
        <v>1058</v>
      </c>
      <c r="B35" s="69" t="str">
        <f>VLOOKUP(A35,URS確認!$E:$F,2,FALSE)</f>
        <v>業績件數及金額核算標準設定查詢</v>
      </c>
      <c r="C35" s="72">
        <v>1</v>
      </c>
      <c r="D35" s="75" t="s">
        <v>1548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1514</v>
      </c>
      <c r="O35" s="72"/>
      <c r="P35" s="73" t="s">
        <v>1522</v>
      </c>
    </row>
    <row r="36" spans="1:16">
      <c r="A36" s="316" t="s">
        <v>1060</v>
      </c>
      <c r="B36" s="69" t="str">
        <f>VLOOKUP(A36,URS確認!$E:$F,2,FALSE)</f>
        <v>業績件數及金額核算標準設定</v>
      </c>
      <c r="C36" s="316">
        <v>1</v>
      </c>
      <c r="D36" s="74" t="s">
        <v>1549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1514</v>
      </c>
      <c r="P36" s="71"/>
    </row>
    <row r="37" spans="1:16" ht="33" customHeight="1">
      <c r="A37" s="316" t="s">
        <v>1060</v>
      </c>
      <c r="B37" s="69" t="str">
        <f>VLOOKUP(A37,URS確認!$E:$F,2,FALSE)</f>
        <v>業績件數及金額核算標準設定</v>
      </c>
      <c r="C37" s="316">
        <v>2</v>
      </c>
      <c r="D37" s="74" t="s">
        <v>1550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1530</v>
      </c>
      <c r="P37" s="71" t="s">
        <v>1551</v>
      </c>
    </row>
    <row r="38" spans="1:16" s="163" customFormat="1" ht="33" customHeight="1">
      <c r="A38" s="72" t="s">
        <v>1060</v>
      </c>
      <c r="B38" s="69" t="str">
        <f>VLOOKUP(A38,URS確認!$E:$F,2,FALSE)</f>
        <v>業績件數及金額核算標準設定</v>
      </c>
      <c r="C38" s="72">
        <v>3</v>
      </c>
      <c r="D38" s="75" t="s">
        <v>1552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1060</v>
      </c>
      <c r="B39" s="69" t="str">
        <f>VLOOKUP(A39,URS確認!$E:$F,2,FALSE)</f>
        <v>業績件數及金額核算標準設定</v>
      </c>
      <c r="C39" s="72">
        <v>4</v>
      </c>
      <c r="D39" s="75" t="s">
        <v>1553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1530</v>
      </c>
      <c r="N39" s="72"/>
      <c r="O39" s="72"/>
      <c r="P39" s="76"/>
    </row>
    <row r="40" spans="1:16" ht="33" customHeight="1">
      <c r="A40" s="316" t="s">
        <v>1062</v>
      </c>
      <c r="B40" s="69" t="str">
        <f>VLOOKUP(A40,URS確認!$E:$F,2,FALSE)</f>
        <v>業績件數及金額核算標準設定(整月)</v>
      </c>
      <c r="C40" s="316">
        <v>1</v>
      </c>
      <c r="D40" s="74" t="s">
        <v>1554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1530</v>
      </c>
      <c r="P40" s="71" t="s">
        <v>1522</v>
      </c>
    </row>
    <row r="41" spans="1:16">
      <c r="A41" s="316" t="s">
        <v>1099</v>
      </c>
      <c r="B41" s="69" t="str">
        <f>VLOOKUP(A41,URS確認!$E:$F,2,FALSE)</f>
        <v>工作日業績結算</v>
      </c>
      <c r="C41" s="316">
        <v>1</v>
      </c>
      <c r="D41" s="74" t="s">
        <v>1555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1514</v>
      </c>
      <c r="P41" s="71"/>
    </row>
    <row r="42" spans="1:16" ht="30.6" customHeight="1">
      <c r="A42" s="316" t="s">
        <v>1099</v>
      </c>
      <c r="B42" s="69" t="str">
        <f>VLOOKUP(A42,URS確認!$E:$F,2,FALSE)</f>
        <v>工作日業績結算</v>
      </c>
      <c r="C42" s="316">
        <v>2</v>
      </c>
      <c r="D42" s="74" t="s">
        <v>1556</v>
      </c>
      <c r="E42" s="71">
        <v>44398</v>
      </c>
      <c r="F42" s="71" t="s">
        <v>1557</v>
      </c>
      <c r="H42" s="71"/>
      <c r="I42" s="70" t="str">
        <f>VLOOKUP(A42,URS確認!E:I,5,FALSE)</f>
        <v>張金龍</v>
      </c>
      <c r="P42" s="71"/>
    </row>
    <row r="43" spans="1:16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1514</v>
      </c>
      <c r="P43" s="71"/>
    </row>
    <row r="44" spans="1:16">
      <c r="A44" s="316" t="s">
        <v>1465</v>
      </c>
      <c r="B44" s="69" t="e">
        <f>VLOOKUP(A44,URS確認!$E:$F,2,FALSE)</f>
        <v>#N/A</v>
      </c>
      <c r="C44" s="316">
        <v>1</v>
      </c>
      <c r="D44" s="74" t="s">
        <v>1559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1514</v>
      </c>
      <c r="P44" s="71"/>
    </row>
    <row r="45" spans="1:16" ht="34.049999999999997" customHeight="1">
      <c r="A45" s="72" t="s">
        <v>1465</v>
      </c>
      <c r="B45" s="69" t="e">
        <f>VLOOKUP(A45,URS確認!$E:$F,2,FALSE)</f>
        <v>#N/A</v>
      </c>
      <c r="C45" s="72">
        <v>2</v>
      </c>
      <c r="D45" s="75" t="s">
        <v>1560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1530</v>
      </c>
      <c r="P45" s="71"/>
    </row>
    <row r="46" spans="1:16">
      <c r="A46" s="316" t="s">
        <v>1468</v>
      </c>
      <c r="B46" s="69" t="e">
        <f>VLOOKUP(A46,URS確認!$E:$F,2,FALSE)</f>
        <v>#N/A</v>
      </c>
      <c r="C46" s="316">
        <v>1</v>
      </c>
      <c r="D46" s="74" t="s">
        <v>1561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1514</v>
      </c>
      <c r="P46" s="71"/>
    </row>
    <row r="47" spans="1:16" ht="34.049999999999997" customHeight="1">
      <c r="A47" s="72" t="s">
        <v>1468</v>
      </c>
      <c r="B47" s="69" t="e">
        <f>VLOOKUP(A47,URS確認!$E:$F,2,FALSE)</f>
        <v>#N/A</v>
      </c>
      <c r="C47" s="72">
        <v>2</v>
      </c>
      <c r="D47" s="75" t="s">
        <v>1562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1530</v>
      </c>
      <c r="P47" s="71"/>
    </row>
    <row r="48" spans="1:16">
      <c r="A48" s="316" t="s">
        <v>1563</v>
      </c>
      <c r="B48" s="69" t="s">
        <v>1564</v>
      </c>
      <c r="C48" s="316">
        <v>1</v>
      </c>
      <c r="D48" s="74" t="s">
        <v>1565</v>
      </c>
      <c r="E48" s="71">
        <v>44398</v>
      </c>
      <c r="F48" s="71">
        <v>44399</v>
      </c>
      <c r="G48" s="71">
        <v>44399</v>
      </c>
      <c r="H48" s="71"/>
      <c r="I48" s="70" t="s">
        <v>1566</v>
      </c>
      <c r="J48" s="316" t="s">
        <v>1514</v>
      </c>
      <c r="P48" s="71"/>
    </row>
    <row r="49" spans="1:16">
      <c r="A49" s="316" t="s">
        <v>1567</v>
      </c>
      <c r="B49" s="69" t="s">
        <v>1568</v>
      </c>
      <c r="C49" s="316">
        <v>1</v>
      </c>
      <c r="D49" s="74" t="s">
        <v>1565</v>
      </c>
      <c r="E49" s="71">
        <v>44398</v>
      </c>
      <c r="F49" s="71">
        <v>44399</v>
      </c>
      <c r="G49" s="71">
        <v>44399</v>
      </c>
      <c r="H49" s="71"/>
      <c r="I49" s="70" t="s">
        <v>1566</v>
      </c>
      <c r="J49" s="316" t="s">
        <v>1514</v>
      </c>
      <c r="P49" s="71"/>
    </row>
    <row r="50" spans="1:16" ht="32.4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1569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1514</v>
      </c>
      <c r="P50" s="71"/>
    </row>
    <row r="51" spans="1:16" ht="66" customHeight="1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1514</v>
      </c>
      <c r="P51" s="71"/>
    </row>
    <row r="52" spans="1:16" ht="82.5" customHeight="1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1514</v>
      </c>
      <c r="P52" s="71"/>
    </row>
    <row r="53" spans="1:16" ht="82.5" customHeight="1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1514</v>
      </c>
      <c r="P53" s="71"/>
    </row>
    <row r="54" spans="1:16" ht="66" customHeight="1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1514</v>
      </c>
      <c r="P54" s="71"/>
    </row>
    <row r="55" spans="1:16" ht="66" customHeight="1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1514</v>
      </c>
      <c r="P55" s="71"/>
    </row>
    <row r="56" spans="1:16" ht="49.5" customHeight="1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1514</v>
      </c>
      <c r="P56" s="71"/>
    </row>
    <row r="57" spans="1:16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1514</v>
      </c>
      <c r="P57" s="71"/>
    </row>
    <row r="58" spans="1:16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1514</v>
      </c>
      <c r="P58" s="71"/>
    </row>
    <row r="59" spans="1:16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1514</v>
      </c>
      <c r="P59" s="71"/>
    </row>
    <row r="60" spans="1:16" ht="33" customHeight="1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1579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1514</v>
      </c>
      <c r="P60" s="71"/>
    </row>
    <row r="61" spans="1:16" ht="33" customHeight="1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1530</v>
      </c>
      <c r="P61" s="71" t="s">
        <v>1522</v>
      </c>
    </row>
    <row r="62" spans="1:16" ht="33" customHeight="1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1514</v>
      </c>
      <c r="P62" s="71"/>
    </row>
    <row r="63" spans="1:16" ht="33" customHeight="1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1530</v>
      </c>
      <c r="P63" s="71"/>
    </row>
    <row r="64" spans="1:16" ht="66" customHeight="1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1583</v>
      </c>
      <c r="M64" s="316" t="s">
        <v>1537</v>
      </c>
      <c r="P64" s="71"/>
    </row>
    <row r="65" spans="1:16" ht="82.5" customHeight="1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1514</v>
      </c>
      <c r="P65" s="71"/>
    </row>
    <row r="66" spans="1:16" ht="33" customHeight="1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1514</v>
      </c>
      <c r="P66" s="71"/>
    </row>
    <row r="67" spans="1:16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1514</v>
      </c>
      <c r="P67" s="71" t="s">
        <v>1587</v>
      </c>
    </row>
    <row r="68" spans="1:16" ht="66" customHeight="1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1514</v>
      </c>
      <c r="P68" s="71" t="s">
        <v>1587</v>
      </c>
    </row>
    <row r="69" spans="1:16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1514</v>
      </c>
      <c r="P69" s="71" t="s">
        <v>1587</v>
      </c>
    </row>
    <row r="70" spans="1:16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1589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1583</v>
      </c>
      <c r="M70" s="316" t="s">
        <v>1530</v>
      </c>
      <c r="P70" s="71" t="s">
        <v>1587</v>
      </c>
    </row>
    <row r="71" spans="1:16" ht="66" customHeight="1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1583</v>
      </c>
      <c r="N71" s="316" t="s">
        <v>1514</v>
      </c>
      <c r="P71" s="71" t="s">
        <v>1587</v>
      </c>
    </row>
    <row r="72" spans="1:16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1514</v>
      </c>
      <c r="P72" s="71"/>
    </row>
    <row r="73" spans="1:16" ht="33" customHeight="1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1514</v>
      </c>
      <c r="P73" s="71"/>
    </row>
    <row r="74" spans="1:16" ht="33" customHeight="1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1514</v>
      </c>
      <c r="P74" s="71"/>
    </row>
    <row r="75" spans="1:16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1514</v>
      </c>
      <c r="P75" s="71"/>
    </row>
    <row r="76" spans="1:16" ht="49.5" customHeight="1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1566</v>
      </c>
      <c r="J76" s="316" t="s">
        <v>1514</v>
      </c>
      <c r="P76" s="71"/>
    </row>
    <row r="77" spans="1:16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1514</v>
      </c>
      <c r="P77" s="71"/>
    </row>
    <row r="78" spans="1:16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1514</v>
      </c>
      <c r="P78" s="71"/>
    </row>
    <row r="79" spans="1:16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1537</v>
      </c>
      <c r="P79" s="71"/>
    </row>
    <row r="80" spans="1:16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1514</v>
      </c>
      <c r="P80" s="71"/>
    </row>
    <row r="81" spans="1:16" ht="33" customHeight="1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1514</v>
      </c>
      <c r="P81" s="71"/>
    </row>
    <row r="82" spans="1:16" ht="99" customHeight="1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1599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1514</v>
      </c>
      <c r="P82" s="71"/>
    </row>
    <row r="83" spans="1:16" ht="132" customHeight="1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1514</v>
      </c>
      <c r="P83" s="71"/>
    </row>
    <row r="84" spans="1:16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1514</v>
      </c>
      <c r="P84" s="71"/>
    </row>
    <row r="85" spans="1:16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1514</v>
      </c>
      <c r="P85" s="71"/>
    </row>
    <row r="86" spans="1:16" ht="66" customHeight="1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1530</v>
      </c>
      <c r="P86" s="71"/>
    </row>
    <row r="87" spans="1:16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1514</v>
      </c>
      <c r="L87" s="316" t="s">
        <v>1514</v>
      </c>
      <c r="P87" s="71"/>
    </row>
    <row r="88" spans="1:16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1514</v>
      </c>
      <c r="L88" s="316" t="s">
        <v>1514</v>
      </c>
      <c r="P88" s="71"/>
    </row>
    <row r="89" spans="1:16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1514</v>
      </c>
      <c r="L89" s="316" t="s">
        <v>1514</v>
      </c>
      <c r="P89" s="71"/>
    </row>
    <row r="90" spans="1:16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1514</v>
      </c>
      <c r="L90" s="316" t="s">
        <v>1514</v>
      </c>
      <c r="P90" s="71"/>
    </row>
    <row r="91" spans="1:16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1514</v>
      </c>
      <c r="L91" s="316" t="s">
        <v>1514</v>
      </c>
      <c r="P91" s="71"/>
    </row>
    <row r="92" spans="1:16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1514</v>
      </c>
      <c r="L92" s="316" t="s">
        <v>1514</v>
      </c>
      <c r="P92" s="71"/>
    </row>
    <row r="93" spans="1:16" ht="66" customHeight="1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1514</v>
      </c>
      <c r="P93" s="71"/>
    </row>
    <row r="94" spans="1:16" ht="82.5" customHeight="1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1514</v>
      </c>
      <c r="P94" s="71"/>
    </row>
    <row r="95" spans="1:16" ht="33" customHeight="1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1609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1521</v>
      </c>
      <c r="P95" s="71"/>
    </row>
    <row r="96" spans="1:16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1530</v>
      </c>
      <c r="P96" s="71"/>
    </row>
    <row r="97" spans="1:16" ht="33" customHeight="1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1530</v>
      </c>
      <c r="P97" s="71"/>
    </row>
    <row r="98" spans="1:16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1514</v>
      </c>
      <c r="P98" s="71"/>
    </row>
    <row r="99" spans="1:16" ht="66" customHeight="1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1514</v>
      </c>
      <c r="P99" s="71"/>
    </row>
    <row r="100" spans="1:16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1514</v>
      </c>
      <c r="P100" s="71"/>
    </row>
    <row r="101" spans="1:16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1530</v>
      </c>
      <c r="P101" s="71"/>
    </row>
    <row r="102" spans="1:16" ht="66" customHeight="1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1514</v>
      </c>
      <c r="P102" s="71"/>
    </row>
    <row r="103" spans="1:16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1514</v>
      </c>
      <c r="P103" s="71"/>
    </row>
    <row r="104" spans="1:16" ht="33" customHeight="1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1514</v>
      </c>
      <c r="P104" s="71"/>
    </row>
    <row r="105" spans="1:16" ht="33" customHeight="1">
      <c r="A105" s="316" t="s">
        <v>1439</v>
      </c>
      <c r="B105" s="69" t="e">
        <f>VLOOKUP(A105,URS確認!$E:$F,2,FALSE)</f>
        <v>#N/A</v>
      </c>
      <c r="C105" s="316">
        <v>1</v>
      </c>
      <c r="D105" s="74" t="s">
        <v>1616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1514</v>
      </c>
      <c r="P105" s="71"/>
    </row>
    <row r="106" spans="1:16" ht="33" customHeight="1">
      <c r="A106" s="316" t="s">
        <v>1439</v>
      </c>
      <c r="B106" s="69" t="e">
        <f>VLOOKUP(A106,URS確認!$E:$F,2,FALSE)</f>
        <v>#N/A</v>
      </c>
      <c r="C106" s="316">
        <v>2</v>
      </c>
      <c r="D106" s="74" t="s">
        <v>1617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1514</v>
      </c>
      <c r="P106" s="71"/>
    </row>
    <row r="107" spans="1:16" ht="33" customHeight="1">
      <c r="A107" s="316" t="s">
        <v>1439</v>
      </c>
      <c r="B107" s="69" t="e">
        <f>VLOOKUP(A107,URS確認!$E:$F,2,FALSE)</f>
        <v>#N/A</v>
      </c>
      <c r="C107" s="316">
        <v>3</v>
      </c>
      <c r="D107" s="74" t="s">
        <v>1618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1514</v>
      </c>
      <c r="P107" s="71"/>
    </row>
    <row r="108" spans="1:16">
      <c r="A108" s="316" t="s">
        <v>1619</v>
      </c>
      <c r="B108" s="69" t="s">
        <v>1620</v>
      </c>
      <c r="C108" s="316">
        <v>1</v>
      </c>
      <c r="D108" s="74" t="s">
        <v>1621</v>
      </c>
      <c r="E108" s="71">
        <v>44403</v>
      </c>
      <c r="F108" s="71">
        <v>44439</v>
      </c>
      <c r="G108" s="71">
        <v>44440</v>
      </c>
      <c r="I108" s="70" t="s">
        <v>1566</v>
      </c>
      <c r="L108" s="316" t="s">
        <v>1514</v>
      </c>
      <c r="P108" s="71"/>
    </row>
    <row r="109" spans="1:16">
      <c r="A109" s="316" t="s">
        <v>1619</v>
      </c>
      <c r="B109" s="69" t="s">
        <v>1620</v>
      </c>
      <c r="C109" s="316">
        <v>2</v>
      </c>
      <c r="D109" s="74" t="s">
        <v>1622</v>
      </c>
      <c r="E109" s="71">
        <v>44403</v>
      </c>
      <c r="F109" s="71">
        <v>44439</v>
      </c>
      <c r="G109" s="71">
        <v>44440</v>
      </c>
      <c r="I109" s="70" t="s">
        <v>1566</v>
      </c>
      <c r="L109" s="316" t="s">
        <v>1514</v>
      </c>
      <c r="P109" s="71"/>
    </row>
    <row r="110" spans="1:16">
      <c r="A110" s="316" t="s">
        <v>1619</v>
      </c>
      <c r="B110" s="69" t="s">
        <v>1620</v>
      </c>
      <c r="C110" s="316">
        <v>3</v>
      </c>
      <c r="D110" s="74" t="s">
        <v>1623</v>
      </c>
      <c r="E110" s="71">
        <v>44403</v>
      </c>
      <c r="F110" s="71">
        <v>44439</v>
      </c>
      <c r="G110" s="71">
        <v>44440</v>
      </c>
      <c r="I110" s="70" t="s">
        <v>1566</v>
      </c>
      <c r="L110" s="316" t="s">
        <v>1514</v>
      </c>
      <c r="P110" s="71"/>
    </row>
    <row r="111" spans="1:16">
      <c r="A111" s="316" t="s">
        <v>1619</v>
      </c>
      <c r="B111" s="69" t="s">
        <v>1620</v>
      </c>
      <c r="C111" s="316">
        <v>4</v>
      </c>
      <c r="D111" s="74" t="s">
        <v>1624</v>
      </c>
      <c r="E111" s="71">
        <v>44403</v>
      </c>
      <c r="F111" s="71">
        <v>44439</v>
      </c>
      <c r="G111" s="71">
        <v>44440</v>
      </c>
      <c r="I111" s="70" t="s">
        <v>1566</v>
      </c>
      <c r="L111" s="316" t="s">
        <v>1514</v>
      </c>
      <c r="P111" s="71"/>
    </row>
    <row r="112" spans="1:16" ht="33" customHeight="1">
      <c r="A112" s="316" t="s">
        <v>1619</v>
      </c>
      <c r="B112" s="69" t="s">
        <v>1620</v>
      </c>
      <c r="C112" s="316">
        <v>5</v>
      </c>
      <c r="D112" s="74" t="s">
        <v>1625</v>
      </c>
      <c r="E112" s="71">
        <v>44403</v>
      </c>
      <c r="F112" s="113" t="s">
        <v>1557</v>
      </c>
      <c r="G112" s="71">
        <v>44440</v>
      </c>
      <c r="I112" s="70" t="s">
        <v>1566</v>
      </c>
      <c r="P112" s="71"/>
    </row>
    <row r="113" spans="1:17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1530</v>
      </c>
      <c r="P113" s="71" t="s">
        <v>1627</v>
      </c>
    </row>
    <row r="114" spans="1:17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1514</v>
      </c>
      <c r="P114" s="71"/>
    </row>
    <row r="115" spans="1:17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1629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1514</v>
      </c>
      <c r="P115" s="71"/>
    </row>
    <row r="116" spans="1:17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1514</v>
      </c>
      <c r="P116" s="71"/>
    </row>
    <row r="117" spans="1:17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1530</v>
      </c>
      <c r="P117" s="71" t="s">
        <v>1522</v>
      </c>
    </row>
    <row r="118" spans="1:17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1530</v>
      </c>
      <c r="P118" s="71" t="s">
        <v>1522</v>
      </c>
    </row>
    <row r="119" spans="1:17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1530</v>
      </c>
      <c r="P119" s="71" t="s">
        <v>1634</v>
      </c>
      <c r="Q119" s="69" t="s">
        <v>1635</v>
      </c>
    </row>
    <row r="120" spans="1:17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1514</v>
      </c>
      <c r="P120" s="71"/>
    </row>
    <row r="121" spans="1:17" ht="33" customHeight="1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1514</v>
      </c>
      <c r="P121" s="71"/>
    </row>
    <row r="122" spans="1:17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1530</v>
      </c>
      <c r="P122" s="71"/>
    </row>
    <row r="123" spans="1:17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1514</v>
      </c>
      <c r="P123" s="71"/>
    </row>
    <row r="124" spans="1:17" ht="33" customHeight="1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1639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1530</v>
      </c>
      <c r="P124" s="71" t="s">
        <v>1522</v>
      </c>
      <c r="Q124" s="69" t="s">
        <v>1640</v>
      </c>
    </row>
    <row r="125" spans="1:17" ht="33" customHeight="1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1530</v>
      </c>
      <c r="P125" s="71" t="s">
        <v>1522</v>
      </c>
      <c r="Q125" s="69" t="s">
        <v>1640</v>
      </c>
    </row>
    <row r="126" spans="1:17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1530</v>
      </c>
      <c r="P126" s="71" t="s">
        <v>1522</v>
      </c>
    </row>
    <row r="127" spans="1:17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1643</v>
      </c>
      <c r="E127" s="71">
        <v>44403</v>
      </c>
      <c r="F127" s="71" t="s">
        <v>1557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1644</v>
      </c>
      <c r="E128" s="71">
        <v>44403</v>
      </c>
      <c r="F128" s="71" t="s">
        <v>1557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1645</v>
      </c>
      <c r="E129" s="71">
        <v>44403</v>
      </c>
      <c r="F129" s="71" t="s">
        <v>1557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1627</v>
      </c>
    </row>
    <row r="130" spans="1:16" ht="33" customHeight="1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1514</v>
      </c>
      <c r="P130" s="71"/>
    </row>
    <row r="131" spans="1:16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1514</v>
      </c>
      <c r="P131" s="71"/>
    </row>
    <row r="132" spans="1:16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1514</v>
      </c>
      <c r="P132" s="71"/>
    </row>
    <row r="133" spans="1:16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1649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1514</v>
      </c>
      <c r="P133" s="71"/>
    </row>
    <row r="134" spans="1:16" ht="33" customHeight="1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1514</v>
      </c>
      <c r="P134" s="70"/>
    </row>
    <row r="135" spans="1:16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1530</v>
      </c>
      <c r="P135" s="71" t="s">
        <v>1522</v>
      </c>
    </row>
    <row r="136" spans="1:16" ht="34.049999999999997" customHeight="1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1514</v>
      </c>
      <c r="P136" s="71" t="s">
        <v>1634</v>
      </c>
    </row>
    <row r="137" spans="1:16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1514</v>
      </c>
      <c r="P137" s="70"/>
    </row>
    <row r="138" spans="1:16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1514</v>
      </c>
      <c r="P138" s="70"/>
    </row>
    <row r="139" spans="1:16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1530</v>
      </c>
      <c r="P139" s="71"/>
    </row>
    <row r="140" spans="1:16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1656</v>
      </c>
      <c r="E140" s="71">
        <v>44403</v>
      </c>
      <c r="F140" s="71" t="s">
        <v>1557</v>
      </c>
      <c r="G140" s="316"/>
      <c r="I140" s="70" t="str">
        <f>VLOOKUP(A140,URS確認!E:I,5,FALSE)</f>
        <v>余家興</v>
      </c>
      <c r="P140" s="71"/>
    </row>
    <row r="141" spans="1:16" ht="34.049999999999997" customHeight="1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1657</v>
      </c>
      <c r="E141" s="71">
        <v>44403</v>
      </c>
      <c r="F141" s="71" t="s">
        <v>1557</v>
      </c>
      <c r="G141" s="316"/>
      <c r="I141" s="70" t="str">
        <f>VLOOKUP(A141,URS確認!E:I,5,FALSE)</f>
        <v>余家興</v>
      </c>
      <c r="P141" s="71"/>
    </row>
    <row r="142" spans="1:16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1514</v>
      </c>
      <c r="P142" s="71"/>
    </row>
    <row r="143" spans="1:16" ht="66" customHeight="1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1530</v>
      </c>
      <c r="P143" s="71" t="s">
        <v>1627</v>
      </c>
    </row>
    <row r="144" spans="1:16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1514</v>
      </c>
      <c r="P144" s="70"/>
    </row>
    <row r="145" spans="1:16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1514</v>
      </c>
      <c r="P145" s="71"/>
    </row>
    <row r="146" spans="1:16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1514</v>
      </c>
      <c r="P146" s="70"/>
    </row>
    <row r="147" spans="1:16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1514</v>
      </c>
      <c r="P147" s="71"/>
    </row>
    <row r="148" spans="1:16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1514</v>
      </c>
      <c r="P148" s="70"/>
    </row>
    <row r="149" spans="1:16" ht="33" customHeight="1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1530</v>
      </c>
      <c r="P149" s="70" t="s">
        <v>1551</v>
      </c>
    </row>
    <row r="150" spans="1:16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1514</v>
      </c>
      <c r="P150" s="70"/>
    </row>
    <row r="151" spans="1:16" ht="99" customHeight="1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1667</v>
      </c>
      <c r="E151" s="71">
        <v>44404</v>
      </c>
      <c r="F151" s="73" t="s">
        <v>1668</v>
      </c>
      <c r="G151" s="73" t="s">
        <v>1668</v>
      </c>
      <c r="H151" s="73" t="s">
        <v>1668</v>
      </c>
      <c r="I151" s="70" t="s">
        <v>202</v>
      </c>
      <c r="N151" s="316" t="s">
        <v>1514</v>
      </c>
      <c r="P151" s="71" t="s">
        <v>1551</v>
      </c>
    </row>
    <row r="152" spans="1:16">
      <c r="A152" s="316" t="s">
        <v>1428</v>
      </c>
      <c r="B152" s="69" t="s">
        <v>1429</v>
      </c>
      <c r="C152" s="316">
        <v>1</v>
      </c>
      <c r="D152" s="74" t="s">
        <v>1669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1514</v>
      </c>
      <c r="P152" s="71"/>
    </row>
    <row r="153" spans="1:16" ht="34.049999999999997" customHeight="1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1514</v>
      </c>
      <c r="P153" s="71"/>
    </row>
    <row r="154" spans="1:16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1514</v>
      </c>
      <c r="P154" s="71"/>
    </row>
    <row r="155" spans="1:16" ht="66" customHeight="1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1530</v>
      </c>
      <c r="P155" s="71"/>
    </row>
    <row r="156" spans="1:16" ht="49.5" customHeight="1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1514</v>
      </c>
      <c r="P156" s="71"/>
    </row>
    <row r="157" spans="1:16" ht="82.5" customHeight="1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1514</v>
      </c>
      <c r="P157" s="71"/>
    </row>
    <row r="158" spans="1:16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1514</v>
      </c>
      <c r="P158" s="71"/>
    </row>
    <row r="159" spans="1:16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1514</v>
      </c>
      <c r="P159" s="71"/>
    </row>
    <row r="160" spans="1:16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1514</v>
      </c>
      <c r="P160" s="71"/>
    </row>
    <row r="161" spans="1:16" ht="49.5" customHeight="1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1530</v>
      </c>
      <c r="P161" s="71" t="s">
        <v>1627</v>
      </c>
    </row>
    <row r="162" spans="1:16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1514</v>
      </c>
      <c r="P162" s="71"/>
    </row>
    <row r="163" spans="1:16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1514</v>
      </c>
      <c r="P163" s="71"/>
    </row>
    <row r="164" spans="1:16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1514</v>
      </c>
      <c r="P164" s="71" t="s">
        <v>1522</v>
      </c>
    </row>
    <row r="165" spans="1:16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1514</v>
      </c>
      <c r="P165" s="71"/>
    </row>
    <row r="166" spans="1:16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1514</v>
      </c>
      <c r="P166" s="71"/>
    </row>
    <row r="167" spans="1:16" ht="33" customHeight="1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1514</v>
      </c>
      <c r="P167" s="71"/>
    </row>
    <row r="168" spans="1:16" ht="49.5" customHeight="1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1530</v>
      </c>
      <c r="P168" s="71" t="s">
        <v>1634</v>
      </c>
    </row>
    <row r="169" spans="1:16" ht="66" customHeight="1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1530</v>
      </c>
      <c r="P169" s="71" t="s">
        <v>1627</v>
      </c>
    </row>
    <row r="170" spans="1:16" ht="33" customHeight="1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1530</v>
      </c>
      <c r="P170" s="71" t="s">
        <v>1627</v>
      </c>
    </row>
    <row r="171" spans="1:16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1514</v>
      </c>
      <c r="P171" s="71"/>
    </row>
    <row r="172" spans="1:16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1514</v>
      </c>
      <c r="P172" s="71"/>
    </row>
    <row r="173" spans="1:16" ht="115.5" customHeight="1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1690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1530</v>
      </c>
      <c r="P173" s="316" t="s">
        <v>1522</v>
      </c>
    </row>
    <row r="174" spans="1:16" ht="99" customHeight="1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1691</v>
      </c>
      <c r="E174" s="71">
        <v>44431</v>
      </c>
      <c r="F174" s="316"/>
      <c r="G174" s="316"/>
      <c r="I174" s="126" t="s">
        <v>1692</v>
      </c>
      <c r="O174" s="316" t="s">
        <v>1514</v>
      </c>
    </row>
    <row r="175" spans="1:16" ht="49.5" customHeight="1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1693</v>
      </c>
      <c r="E175" s="71">
        <v>44431</v>
      </c>
      <c r="F175" s="316"/>
      <c r="G175" s="316"/>
      <c r="I175" s="126" t="s">
        <v>1692</v>
      </c>
      <c r="O175" s="316" t="s">
        <v>1514</v>
      </c>
    </row>
    <row r="176" spans="1:16" ht="33" customHeight="1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1694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1530</v>
      </c>
    </row>
    <row r="177" spans="1:13" ht="49.5" customHeight="1">
      <c r="B177" s="74" t="s">
        <v>1695</v>
      </c>
      <c r="C177" s="316">
        <v>1</v>
      </c>
      <c r="D177" s="74" t="s">
        <v>1696</v>
      </c>
      <c r="E177" s="71">
        <v>44432</v>
      </c>
      <c r="F177" s="71">
        <v>44620</v>
      </c>
      <c r="G177" s="316"/>
      <c r="I177" s="316" t="s">
        <v>145</v>
      </c>
      <c r="M177" s="316" t="s">
        <v>1530</v>
      </c>
    </row>
    <row r="178" spans="1:13" ht="49.5" customHeight="1">
      <c r="B178" s="74" t="s">
        <v>1695</v>
      </c>
      <c r="C178" s="316">
        <v>2</v>
      </c>
      <c r="D178" s="74" t="s">
        <v>1697</v>
      </c>
      <c r="E178" s="71">
        <v>44432</v>
      </c>
      <c r="F178" s="71">
        <v>44620</v>
      </c>
      <c r="G178" s="316"/>
      <c r="I178" s="316" t="s">
        <v>145</v>
      </c>
      <c r="M178" s="316" t="s">
        <v>1530</v>
      </c>
    </row>
    <row r="179" spans="1:13" ht="49.5" customHeight="1">
      <c r="B179" s="74" t="s">
        <v>1695</v>
      </c>
      <c r="C179" s="316">
        <v>3</v>
      </c>
      <c r="D179" s="74" t="s">
        <v>1698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1514</v>
      </c>
    </row>
    <row r="180" spans="1:13" ht="49.5" customHeight="1">
      <c r="B180" s="74" t="s">
        <v>1695</v>
      </c>
      <c r="C180" s="316">
        <v>4</v>
      </c>
      <c r="D180" s="74" t="s">
        <v>1699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1514</v>
      </c>
    </row>
    <row r="181" spans="1:13" ht="49.5" customHeight="1">
      <c r="B181" s="74" t="s">
        <v>1695</v>
      </c>
      <c r="C181" s="316">
        <v>5</v>
      </c>
      <c r="D181" s="74" t="s">
        <v>1700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1514</v>
      </c>
    </row>
    <row r="182" spans="1:1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1701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1514</v>
      </c>
    </row>
    <row r="183" spans="1:13" ht="73.95" customHeight="1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1530</v>
      </c>
    </row>
    <row r="184" spans="1:1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1703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1514</v>
      </c>
    </row>
    <row r="185" spans="1:13" ht="33" customHeight="1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1704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1514</v>
      </c>
    </row>
    <row r="186" spans="1:1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1705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1514</v>
      </c>
    </row>
    <row r="187" spans="1:1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1706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1514</v>
      </c>
    </row>
    <row r="188" spans="1:13" ht="33" customHeight="1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1707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1514</v>
      </c>
    </row>
    <row r="189" spans="1:13">
      <c r="A189" s="316" t="s">
        <v>1450</v>
      </c>
      <c r="B189" s="69" t="e">
        <f>VLOOKUP(A189,URS確認!$E:$F,2,FALSE)</f>
        <v>#N/A</v>
      </c>
      <c r="C189" s="316">
        <v>1</v>
      </c>
      <c r="D189" s="74" t="s">
        <v>1708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1514</v>
      </c>
    </row>
    <row r="190" spans="1:13">
      <c r="A190" s="316" t="s">
        <v>1453</v>
      </c>
      <c r="B190" s="69" t="e">
        <f>VLOOKUP(A190,URS確認!$E:$F,2,FALSE)</f>
        <v>#N/A</v>
      </c>
      <c r="C190" s="316">
        <v>1</v>
      </c>
      <c r="D190" s="74" t="s">
        <v>1709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1514</v>
      </c>
    </row>
    <row r="191" spans="1:13" ht="33" customHeight="1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1710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1530</v>
      </c>
    </row>
    <row r="192" spans="1:13" ht="15.6" customHeight="1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1711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1514</v>
      </c>
    </row>
    <row r="193" spans="1:1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1712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1514</v>
      </c>
    </row>
    <row r="194" spans="1:13" ht="33" customHeight="1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1713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1514</v>
      </c>
    </row>
    <row r="195" spans="1:13" ht="66" customHeight="1">
      <c r="A195" s="316" t="s">
        <v>1458</v>
      </c>
      <c r="B195" s="69" t="e">
        <f>VLOOKUP(A195,URS確認!$E:$F,2,FALSE)</f>
        <v>#N/A</v>
      </c>
      <c r="C195" s="316">
        <v>1</v>
      </c>
      <c r="D195" s="74" t="s">
        <v>1714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1583</v>
      </c>
      <c r="M195" s="316" t="s">
        <v>1530</v>
      </c>
    </row>
    <row r="196" spans="1:13" ht="66" customHeight="1">
      <c r="A196" s="316" t="s">
        <v>1461</v>
      </c>
      <c r="B196" s="69" t="e">
        <f>VLOOKUP(A196,URS確認!$E:$F,2,FALSE)</f>
        <v>#N/A</v>
      </c>
      <c r="C196" s="316">
        <v>1</v>
      </c>
      <c r="D196" s="74" t="s">
        <v>1715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1530</v>
      </c>
    </row>
    <row r="197" spans="1:13" ht="66" customHeight="1">
      <c r="A197" s="316" t="s">
        <v>1463</v>
      </c>
      <c r="B197" s="69" t="e">
        <f>VLOOKUP(A197,URS確認!$E:$F,2,FALSE)</f>
        <v>#N/A</v>
      </c>
      <c r="C197" s="316">
        <v>1</v>
      </c>
      <c r="D197" s="74" t="s">
        <v>1715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1530</v>
      </c>
    </row>
    <row r="198" spans="1:13" ht="66" customHeight="1">
      <c r="A198" s="316" t="s">
        <v>1455</v>
      </c>
      <c r="B198" s="69" t="e">
        <f>VLOOKUP(A198,URS確認!$E:$F,2,FALSE)</f>
        <v>#N/A</v>
      </c>
      <c r="C198" s="316">
        <v>1</v>
      </c>
      <c r="D198" s="74" t="s">
        <v>1716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1530</v>
      </c>
    </row>
    <row r="199" spans="1:1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1717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1514</v>
      </c>
    </row>
    <row r="200" spans="1:1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1718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1514</v>
      </c>
    </row>
    <row r="201" spans="1:1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1719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1514</v>
      </c>
    </row>
    <row r="202" spans="1:1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1720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1514</v>
      </c>
    </row>
    <row r="203" spans="1:13" ht="79.2" customHeight="1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1721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1514</v>
      </c>
    </row>
    <row r="204" spans="1:13" ht="37.200000000000003" customHeight="1">
      <c r="B204" s="74" t="s">
        <v>1722</v>
      </c>
      <c r="C204" s="316">
        <v>1</v>
      </c>
      <c r="D204" s="74" t="s">
        <v>1723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1514</v>
      </c>
    </row>
    <row r="205" spans="1:1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1724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1530</v>
      </c>
    </row>
    <row r="206" spans="1:1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1725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1514</v>
      </c>
    </row>
    <row r="207" spans="1:1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1726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1514</v>
      </c>
    </row>
    <row r="208" spans="1:13" ht="49.5" customHeight="1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1727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1514</v>
      </c>
    </row>
    <row r="209" spans="1:13" ht="66" customHeight="1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1728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1530</v>
      </c>
    </row>
    <row r="210" spans="1:13" ht="33" customHeight="1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1729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1514</v>
      </c>
    </row>
    <row r="211" spans="1:13" ht="33" customHeight="1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1730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1514</v>
      </c>
    </row>
    <row r="212" spans="1:1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1731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1514</v>
      </c>
    </row>
    <row r="213" spans="1:13" ht="33" customHeight="1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1732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1530</v>
      </c>
    </row>
    <row r="214" spans="1:13" ht="33" customHeight="1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1733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1530</v>
      </c>
    </row>
    <row r="215" spans="1:13" ht="33" customHeight="1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1734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1530</v>
      </c>
    </row>
    <row r="216" spans="1:1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1735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1530</v>
      </c>
    </row>
    <row r="217" spans="1:1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1736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1514</v>
      </c>
    </row>
    <row r="218" spans="1:13" ht="82.5" customHeight="1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1737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1514</v>
      </c>
    </row>
    <row r="219" spans="1:1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1738</v>
      </c>
      <c r="E219" s="71">
        <v>44435</v>
      </c>
      <c r="F219" s="71">
        <v>44440</v>
      </c>
      <c r="G219" s="71">
        <v>44440</v>
      </c>
      <c r="I219" s="316" t="s">
        <v>1566</v>
      </c>
      <c r="L219" s="316" t="s">
        <v>1514</v>
      </c>
    </row>
    <row r="220" spans="1:1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1739</v>
      </c>
      <c r="E220" s="71">
        <v>44435</v>
      </c>
      <c r="F220" s="71">
        <v>44440</v>
      </c>
      <c r="G220" s="71">
        <v>44440</v>
      </c>
      <c r="I220" s="316" t="s">
        <v>1566</v>
      </c>
      <c r="L220" s="316" t="s">
        <v>1514</v>
      </c>
    </row>
    <row r="221" spans="1:1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1740</v>
      </c>
      <c r="E221" s="71">
        <v>44435</v>
      </c>
      <c r="F221" s="71">
        <v>44440</v>
      </c>
      <c r="G221" s="71">
        <v>44440</v>
      </c>
      <c r="I221" s="316" t="s">
        <v>1566</v>
      </c>
      <c r="L221" s="316" t="s">
        <v>1514</v>
      </c>
    </row>
    <row r="222" spans="1:1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1741</v>
      </c>
      <c r="E222" s="71">
        <v>44435</v>
      </c>
      <c r="F222" s="71">
        <v>44440</v>
      </c>
      <c r="G222" s="71">
        <v>44440</v>
      </c>
      <c r="I222" s="316" t="s">
        <v>1566</v>
      </c>
      <c r="L222" s="316" t="s">
        <v>1514</v>
      </c>
    </row>
    <row r="223" spans="1:1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1742</v>
      </c>
      <c r="E223" s="71">
        <v>44435</v>
      </c>
      <c r="F223" s="71">
        <v>44440</v>
      </c>
      <c r="G223" s="71">
        <v>44440</v>
      </c>
      <c r="I223" s="316" t="s">
        <v>1566</v>
      </c>
      <c r="L223" s="316" t="s">
        <v>1514</v>
      </c>
    </row>
    <row r="224" spans="1:1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1743</v>
      </c>
      <c r="E224" s="71">
        <v>44435</v>
      </c>
      <c r="F224" s="71">
        <v>44440</v>
      </c>
      <c r="G224" s="71">
        <v>44440</v>
      </c>
      <c r="I224" s="316" t="s">
        <v>1566</v>
      </c>
      <c r="L224" s="316" t="s">
        <v>1514</v>
      </c>
    </row>
    <row r="225" spans="1:12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1744</v>
      </c>
      <c r="E225" s="71">
        <v>44435</v>
      </c>
      <c r="F225" s="71">
        <v>44440</v>
      </c>
      <c r="G225" s="71">
        <v>44440</v>
      </c>
      <c r="I225" s="316" t="s">
        <v>1566</v>
      </c>
      <c r="L225" s="316" t="s">
        <v>1514</v>
      </c>
    </row>
    <row r="226" spans="1:12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1745</v>
      </c>
      <c r="E226" s="71">
        <v>44435</v>
      </c>
      <c r="F226" s="71">
        <v>44440</v>
      </c>
      <c r="G226" s="71">
        <v>44440</v>
      </c>
      <c r="I226" s="316" t="s">
        <v>1566</v>
      </c>
      <c r="L226" s="316" t="s">
        <v>1514</v>
      </c>
    </row>
    <row r="227" spans="1:12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1746</v>
      </c>
      <c r="E227" s="71">
        <v>44435</v>
      </c>
      <c r="F227" s="71">
        <v>44440</v>
      </c>
      <c r="G227" s="71">
        <v>44440</v>
      </c>
      <c r="I227" s="316" t="s">
        <v>1566</v>
      </c>
      <c r="L227" s="316" t="s">
        <v>1514</v>
      </c>
    </row>
    <row r="228" spans="1:12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1747</v>
      </c>
      <c r="E228" s="71">
        <v>44435</v>
      </c>
      <c r="F228" s="71">
        <v>44440</v>
      </c>
      <c r="G228" s="71">
        <v>44440</v>
      </c>
      <c r="I228" s="316" t="s">
        <v>1566</v>
      </c>
      <c r="L228" s="316" t="s">
        <v>1514</v>
      </c>
    </row>
    <row r="229" spans="1:12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1748</v>
      </c>
      <c r="E229" s="71">
        <v>44435</v>
      </c>
      <c r="F229" s="71">
        <v>44440</v>
      </c>
      <c r="G229" s="71">
        <v>44440</v>
      </c>
      <c r="I229" s="316" t="s">
        <v>1566</v>
      </c>
      <c r="L229" s="316" t="s">
        <v>1514</v>
      </c>
    </row>
    <row r="230" spans="1:12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1749</v>
      </c>
      <c r="E230" s="71">
        <v>44435</v>
      </c>
      <c r="F230" s="71">
        <v>44440</v>
      </c>
      <c r="G230" s="71">
        <v>44440</v>
      </c>
      <c r="I230" s="316" t="s">
        <v>1566</v>
      </c>
      <c r="L230" s="316" t="s">
        <v>1514</v>
      </c>
    </row>
    <row r="231" spans="1:12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1750</v>
      </c>
      <c r="E231" s="71">
        <v>44435</v>
      </c>
      <c r="F231" s="71">
        <v>44440</v>
      </c>
      <c r="G231" s="71">
        <v>44440</v>
      </c>
      <c r="I231" s="316" t="s">
        <v>1566</v>
      </c>
      <c r="L231" s="316" t="s">
        <v>1514</v>
      </c>
    </row>
    <row r="232" spans="1:12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1751</v>
      </c>
      <c r="E232" s="71">
        <v>44435</v>
      </c>
      <c r="F232" s="71">
        <v>44440</v>
      </c>
      <c r="G232" s="71">
        <v>44440</v>
      </c>
      <c r="I232" s="316" t="s">
        <v>1566</v>
      </c>
      <c r="L232" s="316" t="s">
        <v>1514</v>
      </c>
    </row>
    <row r="233" spans="1:12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1752</v>
      </c>
      <c r="E233" s="71">
        <v>44435</v>
      </c>
      <c r="F233" s="71">
        <v>44440</v>
      </c>
      <c r="G233" s="71">
        <v>44440</v>
      </c>
      <c r="I233" s="316" t="s">
        <v>1566</v>
      </c>
      <c r="L233" s="316" t="s">
        <v>1514</v>
      </c>
    </row>
    <row r="234" spans="1:12" ht="33" customHeight="1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1753</v>
      </c>
      <c r="E234" s="71">
        <v>44435</v>
      </c>
      <c r="F234" s="71">
        <v>44440</v>
      </c>
      <c r="G234" s="71">
        <v>44440</v>
      </c>
      <c r="I234" s="316" t="s">
        <v>1566</v>
      </c>
      <c r="L234" s="316" t="s">
        <v>1514</v>
      </c>
    </row>
    <row r="235" spans="1:12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1754</v>
      </c>
      <c r="E235" s="71">
        <v>44435</v>
      </c>
      <c r="F235" s="71">
        <v>44440</v>
      </c>
      <c r="G235" s="71">
        <v>44440</v>
      </c>
      <c r="I235" s="316" t="s">
        <v>1566</v>
      </c>
      <c r="L235" s="316" t="s">
        <v>1514</v>
      </c>
    </row>
    <row r="236" spans="1:12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1755</v>
      </c>
      <c r="E236" s="71">
        <v>44435</v>
      </c>
      <c r="F236" s="71">
        <v>44440</v>
      </c>
      <c r="G236" s="71">
        <v>44440</v>
      </c>
      <c r="I236" s="316" t="s">
        <v>1566</v>
      </c>
      <c r="L236" s="316" t="s">
        <v>1514</v>
      </c>
    </row>
    <row r="237" spans="1:12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1756</v>
      </c>
      <c r="E237" s="71">
        <v>44435</v>
      </c>
      <c r="F237" s="71">
        <v>44440</v>
      </c>
      <c r="G237" s="71">
        <v>44440</v>
      </c>
      <c r="I237" s="316" t="s">
        <v>1566</v>
      </c>
      <c r="L237" s="316" t="s">
        <v>1514</v>
      </c>
    </row>
    <row r="238" spans="1:12" ht="32.4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1757</v>
      </c>
      <c r="E238" s="71">
        <v>44435</v>
      </c>
      <c r="F238" s="71">
        <v>44440</v>
      </c>
      <c r="G238" s="71">
        <v>44440</v>
      </c>
      <c r="I238" s="316" t="s">
        <v>1566</v>
      </c>
      <c r="J238" s="316" t="s">
        <v>1514</v>
      </c>
      <c r="L238" s="316" t="s">
        <v>1514</v>
      </c>
    </row>
    <row r="239" spans="1:12" ht="33" customHeight="1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1758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1514</v>
      </c>
    </row>
    <row r="240" spans="1:12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1759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1514</v>
      </c>
    </row>
    <row r="241" spans="1:1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1760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1514</v>
      </c>
    </row>
    <row r="242" spans="1:1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1761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1514</v>
      </c>
    </row>
    <row r="243" spans="1:1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1762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1514</v>
      </c>
    </row>
    <row r="244" spans="1:1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1763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1514</v>
      </c>
    </row>
    <row r="245" spans="1:1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1764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1514</v>
      </c>
    </row>
    <row r="246" spans="1:1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1765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1514</v>
      </c>
    </row>
    <row r="247" spans="1:1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1766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1530</v>
      </c>
    </row>
    <row r="248" spans="1:1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1767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1514</v>
      </c>
    </row>
    <row r="249" spans="1:13" ht="33" customHeight="1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1768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1514</v>
      </c>
    </row>
    <row r="250" spans="1:1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1759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1514</v>
      </c>
    </row>
    <row r="251" spans="1:1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1769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1514</v>
      </c>
    </row>
    <row r="252" spans="1:1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1770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1514</v>
      </c>
    </row>
    <row r="253" spans="1:1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1771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1514</v>
      </c>
    </row>
    <row r="254" spans="1:1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1772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1514</v>
      </c>
    </row>
    <row r="255" spans="1:13">
      <c r="A255" s="316" t="s">
        <v>349</v>
      </c>
      <c r="B255" s="69" t="s">
        <v>1773</v>
      </c>
      <c r="C255" s="316">
        <v>1</v>
      </c>
      <c r="D255" s="74" t="s">
        <v>1774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1514</v>
      </c>
    </row>
    <row r="256" spans="1:13">
      <c r="A256" s="316" t="s">
        <v>352</v>
      </c>
      <c r="B256" s="69" t="s">
        <v>1775</v>
      </c>
      <c r="C256" s="316">
        <v>1</v>
      </c>
      <c r="D256" s="74" t="s">
        <v>1776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1514</v>
      </c>
    </row>
    <row r="257" spans="1:12">
      <c r="A257" s="316" t="s">
        <v>352</v>
      </c>
      <c r="B257" s="69" t="s">
        <v>1775</v>
      </c>
      <c r="C257" s="316">
        <v>2</v>
      </c>
      <c r="D257" s="74" t="s">
        <v>1777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1514</v>
      </c>
    </row>
    <row r="258" spans="1:12">
      <c r="A258" s="316" t="s">
        <v>352</v>
      </c>
      <c r="B258" s="69" t="s">
        <v>1775</v>
      </c>
      <c r="C258" s="316">
        <v>3</v>
      </c>
      <c r="D258" s="74" t="s">
        <v>1778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1514</v>
      </c>
    </row>
    <row r="259" spans="1:12" ht="49.5" customHeight="1">
      <c r="A259" s="316" t="s">
        <v>352</v>
      </c>
      <c r="B259" s="69" t="s">
        <v>1775</v>
      </c>
      <c r="C259" s="316">
        <v>4</v>
      </c>
      <c r="D259" s="74" t="s">
        <v>1779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1514</v>
      </c>
    </row>
    <row r="260" spans="1:12" ht="32.4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1780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1514</v>
      </c>
    </row>
    <row r="261" spans="1:12" ht="33" customHeight="1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1781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1514</v>
      </c>
    </row>
    <row r="262" spans="1:12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1782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1514</v>
      </c>
    </row>
    <row r="263" spans="1:12" ht="33" customHeight="1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1783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1514</v>
      </c>
    </row>
    <row r="264" spans="1:12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1784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1514</v>
      </c>
    </row>
    <row r="265" spans="1:12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1785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1514</v>
      </c>
    </row>
    <row r="266" spans="1:12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1786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1514</v>
      </c>
    </row>
    <row r="267" spans="1:12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1787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1514</v>
      </c>
    </row>
    <row r="268" spans="1:12">
      <c r="B268" s="69" t="s">
        <v>1788</v>
      </c>
      <c r="C268" s="316">
        <v>1</v>
      </c>
      <c r="D268" s="69" t="s">
        <v>1789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1514</v>
      </c>
    </row>
    <row r="269" spans="1:12" ht="33" customHeight="1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1790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1514</v>
      </c>
    </row>
    <row r="270" spans="1:12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1791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1514</v>
      </c>
    </row>
    <row r="271" spans="1:12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1792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1514</v>
      </c>
    </row>
    <row r="272" spans="1:12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1793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1514</v>
      </c>
    </row>
    <row r="273" spans="1:13" ht="33" customHeight="1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1794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1514</v>
      </c>
    </row>
    <row r="274" spans="1:1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1795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1514</v>
      </c>
    </row>
    <row r="275" spans="1:1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1796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1514</v>
      </c>
    </row>
    <row r="276" spans="1:13" ht="33" customHeight="1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1797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1514</v>
      </c>
    </row>
    <row r="277" spans="1:1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1798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1514</v>
      </c>
    </row>
    <row r="278" spans="1:1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1799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1514</v>
      </c>
    </row>
    <row r="279" spans="1:13" ht="33" customHeight="1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1800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1530</v>
      </c>
    </row>
    <row r="280" spans="1:13">
      <c r="A280" s="316" t="s">
        <v>1446</v>
      </c>
      <c r="B280" s="69" t="e">
        <f>VLOOKUP(A280,URS確認!$E:$F,2,FALSE)</f>
        <v>#N/A</v>
      </c>
      <c r="C280" s="316">
        <v>1</v>
      </c>
      <c r="D280" s="74" t="s">
        <v>1801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1514</v>
      </c>
    </row>
    <row r="281" spans="1:13" ht="33" customHeight="1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1800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1530</v>
      </c>
    </row>
    <row r="282" spans="1:1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1802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1530</v>
      </c>
    </row>
    <row r="283" spans="1:13" ht="33" customHeight="1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1803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1530</v>
      </c>
    </row>
    <row r="284" spans="1:13" ht="82.5" customHeight="1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1804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1514</v>
      </c>
    </row>
    <row r="285" spans="1:1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1805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1514</v>
      </c>
    </row>
    <row r="286" spans="1:1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1806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1514</v>
      </c>
    </row>
    <row r="287" spans="1:1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1807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1514</v>
      </c>
    </row>
    <row r="288" spans="1:1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1808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1514</v>
      </c>
    </row>
    <row r="289" spans="1:1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1809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1514</v>
      </c>
    </row>
    <row r="290" spans="1:1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1810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1514</v>
      </c>
    </row>
    <row r="291" spans="1:13" ht="33" customHeight="1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1811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1514</v>
      </c>
    </row>
    <row r="292" spans="1:1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1812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1514</v>
      </c>
    </row>
    <row r="293" spans="1:13" ht="33" customHeight="1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1813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1514</v>
      </c>
    </row>
    <row r="294" spans="1:13" ht="66" customHeight="1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1814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1514</v>
      </c>
    </row>
    <row r="295" spans="1:1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1815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1514</v>
      </c>
    </row>
    <row r="296" spans="1:13" ht="49.5" customHeight="1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1816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1530</v>
      </c>
    </row>
    <row r="297" spans="1:13" ht="49.5" customHeight="1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1817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1530</v>
      </c>
    </row>
    <row r="298" spans="1:1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1818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1514</v>
      </c>
    </row>
    <row r="299" spans="1:13">
      <c r="B299" s="69" t="s">
        <v>1819</v>
      </c>
      <c r="C299" s="316">
        <v>1</v>
      </c>
      <c r="D299" s="74" t="s">
        <v>1820</v>
      </c>
      <c r="E299" s="71">
        <v>44455</v>
      </c>
      <c r="F299" s="71" t="s">
        <v>1821</v>
      </c>
      <c r="H299" s="71"/>
      <c r="I299" s="316" t="s">
        <v>202</v>
      </c>
      <c r="M299" s="316" t="s">
        <v>1530</v>
      </c>
    </row>
    <row r="300" spans="1:13" ht="33" customHeight="1">
      <c r="B300" s="69" t="s">
        <v>1822</v>
      </c>
      <c r="C300" s="316">
        <v>1</v>
      </c>
      <c r="D300" s="74" t="s">
        <v>1823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1530</v>
      </c>
    </row>
    <row r="301" spans="1:13" ht="33" customHeight="1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1824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1514</v>
      </c>
    </row>
    <row r="302" spans="1:13" ht="66" customHeight="1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1825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1514</v>
      </c>
    </row>
    <row r="303" spans="1:1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1826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1530</v>
      </c>
    </row>
    <row r="304" spans="1:1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1826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1530</v>
      </c>
    </row>
    <row r="305" spans="1:16" ht="33" customHeight="1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1827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1530</v>
      </c>
    </row>
    <row r="306" spans="1:16" ht="33" customHeight="1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1824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1514</v>
      </c>
    </row>
    <row r="307" spans="1:16" s="157" customFormat="1" ht="66" customHeight="1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1828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1530</v>
      </c>
      <c r="N307" s="156"/>
      <c r="O307" s="156"/>
      <c r="P307" s="156"/>
    </row>
    <row r="308" spans="1:16" ht="33" customHeight="1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1829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1514</v>
      </c>
    </row>
    <row r="309" spans="1:16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1830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1514</v>
      </c>
    </row>
    <row r="310" spans="1:16" ht="33" customHeight="1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1831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1514</v>
      </c>
    </row>
    <row r="311" spans="1:16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1832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1514</v>
      </c>
    </row>
    <row r="312" spans="1:16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1833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1514</v>
      </c>
    </row>
    <row r="313" spans="1:16" ht="33" customHeight="1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1834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1537</v>
      </c>
    </row>
    <row r="314" spans="1:16" ht="99" customHeight="1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1835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1514</v>
      </c>
    </row>
    <row r="315" spans="1:16">
      <c r="B315" s="69" t="s">
        <v>1836</v>
      </c>
      <c r="C315" s="316">
        <v>1</v>
      </c>
      <c r="D315" s="74" t="s">
        <v>1837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1537</v>
      </c>
    </row>
    <row r="316" spans="1:16" ht="33" customHeight="1">
      <c r="B316" s="69" t="s">
        <v>1836</v>
      </c>
      <c r="C316" s="316">
        <v>2</v>
      </c>
      <c r="D316" s="74" t="s">
        <v>1838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1537</v>
      </c>
    </row>
    <row r="317" spans="1:16">
      <c r="A317" s="316" t="s">
        <v>1839</v>
      </c>
      <c r="B317" s="69" t="s">
        <v>1822</v>
      </c>
      <c r="C317" s="316">
        <v>1</v>
      </c>
      <c r="D317" s="74" t="s">
        <v>1840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1514</v>
      </c>
    </row>
    <row r="318" spans="1:16">
      <c r="A318" s="316" t="s">
        <v>1839</v>
      </c>
      <c r="B318" s="69" t="s">
        <v>1822</v>
      </c>
      <c r="C318" s="316">
        <v>2</v>
      </c>
      <c r="D318" s="74" t="s">
        <v>1841</v>
      </c>
      <c r="E318" s="71">
        <v>44456</v>
      </c>
      <c r="F318" s="71">
        <v>44512</v>
      </c>
      <c r="G318" s="316"/>
      <c r="I318" s="316" t="s">
        <v>202</v>
      </c>
      <c r="M318" s="316" t="s">
        <v>1537</v>
      </c>
    </row>
    <row r="319" spans="1:16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1842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1514</v>
      </c>
    </row>
    <row r="320" spans="1:16" ht="34.049999999999997" customHeight="1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1843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1514</v>
      </c>
    </row>
    <row r="321" spans="1:1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1844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1514</v>
      </c>
    </row>
    <row r="322" spans="1:1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1845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1514</v>
      </c>
    </row>
    <row r="323" spans="1:1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1846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1514</v>
      </c>
    </row>
    <row r="324" spans="1:1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1847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1514</v>
      </c>
    </row>
    <row r="325" spans="1:1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1848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1514</v>
      </c>
    </row>
    <row r="326" spans="1:13" ht="33" customHeight="1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1849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1530</v>
      </c>
    </row>
    <row r="327" spans="1:1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1850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1514</v>
      </c>
    </row>
    <row r="328" spans="1:1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1851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1514</v>
      </c>
    </row>
    <row r="329" spans="1:1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1852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1514</v>
      </c>
    </row>
    <row r="330" spans="1:13" ht="33" customHeight="1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1853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1530</v>
      </c>
    </row>
    <row r="331" spans="1:1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1854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1514</v>
      </c>
    </row>
    <row r="332" spans="1:1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1854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1514</v>
      </c>
    </row>
    <row r="333" spans="1:13" ht="33" customHeight="1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1855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1530</v>
      </c>
    </row>
    <row r="334" spans="1:1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1856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1514</v>
      </c>
    </row>
    <row r="335" spans="1:13" ht="66" customHeight="1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1857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1530</v>
      </c>
    </row>
    <row r="336" spans="1:1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1858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1514</v>
      </c>
    </row>
    <row r="337" spans="1:12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1859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1514</v>
      </c>
    </row>
    <row r="338" spans="1:12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1858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1514</v>
      </c>
    </row>
    <row r="339" spans="1:12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1860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1514</v>
      </c>
    </row>
    <row r="340" spans="1:12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1861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1514</v>
      </c>
    </row>
    <row r="341" spans="1:12" ht="49.5" customHeight="1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1862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1514</v>
      </c>
    </row>
    <row r="342" spans="1:12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1863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1514</v>
      </c>
    </row>
    <row r="343" spans="1:12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1860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1514</v>
      </c>
    </row>
    <row r="344" spans="1:12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1864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1514</v>
      </c>
    </row>
    <row r="345" spans="1:12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1865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1514</v>
      </c>
    </row>
    <row r="346" spans="1:12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1866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1514</v>
      </c>
    </row>
    <row r="347" spans="1:12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1867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1514</v>
      </c>
    </row>
    <row r="348" spans="1:12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1868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1514</v>
      </c>
    </row>
    <row r="349" spans="1:12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1869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1514</v>
      </c>
    </row>
    <row r="350" spans="1:12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1870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1514</v>
      </c>
    </row>
    <row r="351" spans="1:12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1871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1514</v>
      </c>
    </row>
    <row r="352" spans="1:12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1872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1514</v>
      </c>
    </row>
    <row r="353" spans="1:1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1873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1514</v>
      </c>
    </row>
    <row r="354" spans="1:1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1874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1514</v>
      </c>
    </row>
    <row r="355" spans="1:13" ht="33" customHeight="1">
      <c r="A355" s="316" t="s">
        <v>1143</v>
      </c>
      <c r="B355" s="69" t="str">
        <f>VLOOKUP(A355,URS確認!$E:$F,2,FALSE)</f>
        <v>使用者資料維護</v>
      </c>
      <c r="C355" s="316">
        <v>1</v>
      </c>
      <c r="D355" s="74" t="s">
        <v>1875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1514</v>
      </c>
    </row>
    <row r="356" spans="1:1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1876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1514</v>
      </c>
    </row>
    <row r="357" spans="1:1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1877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1514</v>
      </c>
    </row>
    <row r="358" spans="1:1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1878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1514</v>
      </c>
    </row>
    <row r="359" spans="1:13" ht="66" customHeight="1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1879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1530</v>
      </c>
    </row>
    <row r="360" spans="1:1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1880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1514</v>
      </c>
    </row>
    <row r="361" spans="1:13" ht="49.5" customHeight="1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1881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1514</v>
      </c>
    </row>
    <row r="362" spans="1:1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1882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1514</v>
      </c>
    </row>
    <row r="363" spans="1:13" ht="33" customHeight="1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1883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1514</v>
      </c>
    </row>
    <row r="364" spans="1:13" ht="115.5" customHeight="1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1884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1514</v>
      </c>
    </row>
    <row r="365" spans="1:13" ht="49.5" customHeight="1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1881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1514</v>
      </c>
    </row>
    <row r="366" spans="1:1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1882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1514</v>
      </c>
    </row>
    <row r="367" spans="1:13" ht="49.5" customHeight="1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1885</v>
      </c>
      <c r="E367" s="71">
        <v>44468</v>
      </c>
      <c r="F367" s="71">
        <v>44545</v>
      </c>
      <c r="I367" s="316" t="s">
        <v>202</v>
      </c>
      <c r="M367" s="316" t="s">
        <v>1530</v>
      </c>
    </row>
    <row r="368" spans="1:1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1886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1514</v>
      </c>
    </row>
    <row r="369" spans="1:13" ht="33" customHeight="1">
      <c r="B369" s="69" t="s">
        <v>1887</v>
      </c>
      <c r="C369" s="316">
        <v>1</v>
      </c>
      <c r="D369" s="74" t="s">
        <v>1888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1514</v>
      </c>
    </row>
    <row r="370" spans="1:13" ht="49.5" customHeight="1">
      <c r="B370" s="69" t="s">
        <v>1887</v>
      </c>
      <c r="C370" s="316">
        <v>2</v>
      </c>
      <c r="D370" s="74" t="s">
        <v>1889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1514</v>
      </c>
    </row>
    <row r="371" spans="1:1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1890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1891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1514</v>
      </c>
    </row>
    <row r="373" spans="1:1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1892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1514</v>
      </c>
    </row>
    <row r="374" spans="1:1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1893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1514</v>
      </c>
    </row>
    <row r="375" spans="1:13" ht="33" customHeight="1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1894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1530</v>
      </c>
    </row>
    <row r="376" spans="1:13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1895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1530</v>
      </c>
    </row>
    <row r="377" spans="1:13" ht="33" customHeight="1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1896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1530</v>
      </c>
    </row>
    <row r="378" spans="1:13" ht="264" customHeight="1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1897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1530</v>
      </c>
    </row>
    <row r="379" spans="1:13" ht="66" customHeight="1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1898</v>
      </c>
      <c r="E379" s="71">
        <v>44481</v>
      </c>
      <c r="F379" s="71">
        <v>44512</v>
      </c>
      <c r="G379" s="316"/>
      <c r="I379" s="316" t="s">
        <v>202</v>
      </c>
      <c r="M379" s="316" t="s">
        <v>1530</v>
      </c>
    </row>
    <row r="380" spans="1:13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1899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1514</v>
      </c>
    </row>
    <row r="381" spans="1:13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1900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1514</v>
      </c>
    </row>
    <row r="382" spans="1:13" ht="33" customHeight="1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1901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1514</v>
      </c>
    </row>
    <row r="383" spans="1:13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1902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1514</v>
      </c>
    </row>
    <row r="384" spans="1:13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1903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1514</v>
      </c>
    </row>
    <row r="385" spans="1:13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1904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1514</v>
      </c>
    </row>
    <row r="386" spans="1:13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1905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1514</v>
      </c>
    </row>
    <row r="387" spans="1:13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1906</v>
      </c>
      <c r="E387" s="71">
        <v>44481</v>
      </c>
      <c r="F387" s="71">
        <v>44554</v>
      </c>
      <c r="G387" s="316"/>
      <c r="I387" s="316" t="s">
        <v>1907</v>
      </c>
      <c r="L387" s="316" t="s">
        <v>1514</v>
      </c>
    </row>
    <row r="388" spans="1:13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1908</v>
      </c>
      <c r="E388" s="71">
        <v>44481</v>
      </c>
      <c r="F388" s="71">
        <v>44554</v>
      </c>
      <c r="G388" s="316"/>
      <c r="I388" s="316" t="s">
        <v>1907</v>
      </c>
      <c r="M388" s="316" t="s">
        <v>1530</v>
      </c>
    </row>
    <row r="389" spans="1:13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1906</v>
      </c>
      <c r="E389" s="71">
        <v>44481</v>
      </c>
      <c r="F389" s="71">
        <v>44554</v>
      </c>
      <c r="G389" s="316"/>
      <c r="I389" s="316" t="s">
        <v>1907</v>
      </c>
      <c r="L389" s="316" t="s">
        <v>1514</v>
      </c>
    </row>
    <row r="390" spans="1:13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1908</v>
      </c>
      <c r="E390" s="71">
        <v>44481</v>
      </c>
      <c r="F390" s="71">
        <v>44554</v>
      </c>
      <c r="G390" s="316"/>
      <c r="I390" s="316" t="s">
        <v>1907</v>
      </c>
      <c r="M390" s="316" t="s">
        <v>1530</v>
      </c>
    </row>
    <row r="391" spans="1:13" ht="49.5" customHeight="1">
      <c r="B391" s="69" t="s">
        <v>1909</v>
      </c>
      <c r="C391" s="316">
        <v>1</v>
      </c>
      <c r="D391" s="218" t="s">
        <v>1910</v>
      </c>
      <c r="E391" s="71">
        <v>44481</v>
      </c>
      <c r="F391" s="71">
        <v>44512</v>
      </c>
      <c r="G391" s="316"/>
      <c r="I391" s="316" t="s">
        <v>202</v>
      </c>
      <c r="L391" s="316" t="s">
        <v>1911</v>
      </c>
    </row>
    <row r="392" spans="1:13" ht="66" customHeight="1">
      <c r="B392" s="69" t="s">
        <v>1909</v>
      </c>
      <c r="C392" s="316">
        <v>2</v>
      </c>
      <c r="D392" s="218" t="s">
        <v>1912</v>
      </c>
      <c r="E392" s="71">
        <v>44481</v>
      </c>
      <c r="F392" s="71">
        <v>44554</v>
      </c>
      <c r="G392" s="316"/>
      <c r="I392" s="316" t="s">
        <v>202</v>
      </c>
      <c r="L392" s="316" t="s">
        <v>1514</v>
      </c>
    </row>
    <row r="393" spans="1:13" ht="33" customHeight="1">
      <c r="B393" s="69" t="s">
        <v>1909</v>
      </c>
      <c r="C393" s="316">
        <v>3</v>
      </c>
      <c r="D393" s="218" t="s">
        <v>1913</v>
      </c>
      <c r="E393" s="71">
        <v>44481</v>
      </c>
      <c r="F393" s="71">
        <v>44554</v>
      </c>
      <c r="G393" s="316"/>
      <c r="I393" s="316" t="s">
        <v>202</v>
      </c>
      <c r="L393" s="316" t="s">
        <v>1514</v>
      </c>
    </row>
    <row r="394" spans="1:13" ht="33" customHeight="1">
      <c r="B394" s="69" t="s">
        <v>1914</v>
      </c>
      <c r="C394" s="316">
        <v>1</v>
      </c>
      <c r="D394" s="218" t="s">
        <v>1915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1514</v>
      </c>
    </row>
    <row r="395" spans="1:13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1916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1514</v>
      </c>
    </row>
    <row r="396" spans="1:13" ht="33" customHeight="1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1917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1514</v>
      </c>
    </row>
    <row r="397" spans="1:13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1918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1530</v>
      </c>
    </row>
    <row r="398" spans="1:13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1919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1530</v>
      </c>
    </row>
    <row r="399" spans="1:13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1920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1530</v>
      </c>
    </row>
    <row r="400" spans="1:13" ht="33" customHeight="1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1921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1514</v>
      </c>
    </row>
    <row r="401" spans="1:13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1922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1514</v>
      </c>
    </row>
    <row r="402" spans="1:13">
      <c r="A402" s="316" t="s">
        <v>974</v>
      </c>
      <c r="B402" s="69" t="str">
        <f>VLOOKUP(A402,URS確認!$E:$F,2,FALSE)</f>
        <v>疑似洗錢交易訪談記錄維護</v>
      </c>
      <c r="C402" s="316">
        <v>1</v>
      </c>
      <c r="D402" s="218" t="s">
        <v>1923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1514</v>
      </c>
    </row>
    <row r="403" spans="1:13" ht="49.5" customHeight="1">
      <c r="A403" s="316" t="s">
        <v>974</v>
      </c>
      <c r="B403" s="69" t="str">
        <f>VLOOKUP(A403,URS確認!$E:$F,2,FALSE)</f>
        <v>疑似洗錢交易訪談記錄維護</v>
      </c>
      <c r="C403" s="316">
        <v>2</v>
      </c>
      <c r="D403" s="218" t="s">
        <v>1924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1514</v>
      </c>
    </row>
    <row r="404" spans="1:13" ht="49.5" customHeight="1">
      <c r="A404" s="316" t="s">
        <v>974</v>
      </c>
      <c r="B404" s="69" t="str">
        <f>VLOOKUP(A404,URS確認!$E:$F,2,FALSE)</f>
        <v>疑似洗錢交易訪談記錄維護</v>
      </c>
      <c r="C404" s="316">
        <v>3</v>
      </c>
      <c r="D404" s="218" t="s">
        <v>1925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1514</v>
      </c>
    </row>
    <row r="405" spans="1:13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1926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1514</v>
      </c>
    </row>
    <row r="406" spans="1:13" ht="49.5" customHeight="1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1927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1530</v>
      </c>
    </row>
    <row r="407" spans="1:13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1928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1514</v>
      </c>
    </row>
    <row r="408" spans="1:13" ht="34.049999999999997" customHeight="1">
      <c r="B408" s="69" t="s">
        <v>1929</v>
      </c>
      <c r="C408" s="316">
        <v>1</v>
      </c>
      <c r="D408" s="218" t="s">
        <v>1930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1583</v>
      </c>
    </row>
    <row r="409" spans="1:13">
      <c r="B409" s="69" t="s">
        <v>1929</v>
      </c>
      <c r="C409" s="316">
        <v>2</v>
      </c>
      <c r="D409" s="218" t="s">
        <v>1931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1583</v>
      </c>
    </row>
    <row r="410" spans="1:13">
      <c r="B410" s="69" t="s">
        <v>1929</v>
      </c>
      <c r="C410" s="316">
        <v>3</v>
      </c>
      <c r="D410" s="218" t="s">
        <v>1932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1583</v>
      </c>
    </row>
    <row r="411" spans="1:13" ht="33" customHeight="1">
      <c r="B411" s="69" t="s">
        <v>1929</v>
      </c>
      <c r="C411" s="316">
        <v>4</v>
      </c>
      <c r="D411" s="218" t="s">
        <v>1933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>
      <c r="B412" s="69" t="s">
        <v>1929</v>
      </c>
      <c r="C412" s="316">
        <v>5</v>
      </c>
      <c r="D412" s="218" t="s">
        <v>1934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>
      <c r="A413" s="316" t="s">
        <v>1156</v>
      </c>
      <c r="B413" s="69" t="str">
        <f>VLOOKUP(A413,URS確認!$E:$F,2,FALSE)</f>
        <v>消債條列JCIC報送資料歷程查詢(041)</v>
      </c>
      <c r="C413" s="316">
        <v>1</v>
      </c>
      <c r="D413" s="218" t="s">
        <v>1935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>
      <c r="A414" s="316" t="s">
        <v>1168</v>
      </c>
      <c r="B414" s="69" t="str">
        <f>VLOOKUP(A414,URS確認!$E:$F,2,FALSE)</f>
        <v>消債條列JCIC報送資料歷程查詢(047)</v>
      </c>
      <c r="C414" s="316">
        <v>1</v>
      </c>
      <c r="D414" s="218" t="s">
        <v>1936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>
      <c r="A415" s="316" t="s">
        <v>1170</v>
      </c>
      <c r="B415" s="69" t="str">
        <f>VLOOKUP(A415,URS確認!$E:$F,2,FALSE)</f>
        <v>消債條列JCIC報送資料歷程查詢(048)</v>
      </c>
      <c r="C415" s="316">
        <v>1</v>
      </c>
      <c r="D415" s="218" t="s">
        <v>1937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>
      <c r="A416" s="316" t="s">
        <v>1216</v>
      </c>
      <c r="B416" s="69" t="str">
        <f>VLOOKUP(A416,URS確認!$E:$F,2,FALSE)</f>
        <v>消債條列JCIC報送資料歷程查詢(570)</v>
      </c>
      <c r="C416" s="316">
        <v>1</v>
      </c>
      <c r="D416" s="218" t="s">
        <v>1938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1939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1940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1941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1942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1943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1944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1945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>
      <c r="B424" s="69" t="s">
        <v>1909</v>
      </c>
      <c r="C424" s="316">
        <v>1</v>
      </c>
      <c r="D424" s="218" t="s">
        <v>1946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>
      <c r="B425" s="69" t="s">
        <v>1909</v>
      </c>
      <c r="C425" s="316">
        <v>2</v>
      </c>
      <c r="D425" s="218" t="s">
        <v>1947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>
      <c r="A426" s="316" t="s">
        <v>735</v>
      </c>
      <c r="B426" s="69" t="s">
        <v>1948</v>
      </c>
      <c r="C426" s="316">
        <v>1</v>
      </c>
      <c r="D426" s="74" t="s">
        <v>1949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1514</v>
      </c>
    </row>
    <row r="427" spans="1:13">
      <c r="A427" s="316" t="s">
        <v>1950</v>
      </c>
      <c r="B427" s="69" t="s">
        <v>1951</v>
      </c>
      <c r="C427" s="316">
        <v>1</v>
      </c>
      <c r="D427" s="74" t="s">
        <v>1952</v>
      </c>
      <c r="E427" s="71">
        <v>44487</v>
      </c>
      <c r="F427" s="71">
        <v>44545</v>
      </c>
      <c r="G427" s="316"/>
      <c r="I427" s="316" t="s">
        <v>1566</v>
      </c>
    </row>
    <row r="428" spans="1:1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1953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1514</v>
      </c>
    </row>
    <row r="429" spans="1:13" ht="33" customHeight="1">
      <c r="B429" s="69" t="s">
        <v>1954</v>
      </c>
      <c r="C429" s="316">
        <v>1</v>
      </c>
      <c r="D429" s="74" t="s">
        <v>1955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1530</v>
      </c>
    </row>
    <row r="430" spans="1:13">
      <c r="B430" s="69" t="s">
        <v>1956</v>
      </c>
      <c r="C430" s="316">
        <v>1</v>
      </c>
      <c r="D430" s="74" t="s">
        <v>1957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1530</v>
      </c>
    </row>
    <row r="431" spans="1:1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1958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1514</v>
      </c>
    </row>
    <row r="432" spans="1:13" ht="33" customHeight="1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1959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1514</v>
      </c>
    </row>
    <row r="433" spans="1:13" ht="66" customHeight="1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1960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1514</v>
      </c>
    </row>
    <row r="434" spans="1:13" ht="33" customHeight="1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1961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1514</v>
      </c>
    </row>
    <row r="435" spans="1:13" ht="33" customHeight="1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1962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1514</v>
      </c>
    </row>
    <row r="436" spans="1:13" ht="33" customHeight="1">
      <c r="B436" s="69" t="s">
        <v>1963</v>
      </c>
      <c r="C436" s="316">
        <v>1</v>
      </c>
      <c r="D436" s="74" t="s">
        <v>1964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1514</v>
      </c>
    </row>
    <row r="437" spans="1:13" ht="33" customHeight="1">
      <c r="B437" s="69" t="s">
        <v>1963</v>
      </c>
      <c r="C437" s="316">
        <v>2</v>
      </c>
      <c r="D437" s="74" t="s">
        <v>1965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1514</v>
      </c>
    </row>
    <row r="438" spans="1:13" ht="49.5" customHeight="1">
      <c r="B438" s="69" t="s">
        <v>1963</v>
      </c>
      <c r="C438" s="316">
        <v>3</v>
      </c>
      <c r="D438" s="74" t="s">
        <v>1966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1514</v>
      </c>
    </row>
    <row r="439" spans="1:13">
      <c r="A439" s="316" t="s">
        <v>1493</v>
      </c>
      <c r="B439" s="69" t="e">
        <f>VLOOKUP(A439,URS確認!$E:$F,2,FALSE)</f>
        <v>#N/A</v>
      </c>
      <c r="C439" s="316">
        <v>1</v>
      </c>
      <c r="D439" s="74" t="s">
        <v>1967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1514</v>
      </c>
    </row>
    <row r="440" spans="1:1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1968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1514</v>
      </c>
    </row>
    <row r="441" spans="1:13" ht="61.5" customHeight="1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1969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1514</v>
      </c>
    </row>
    <row r="442" spans="1:1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1970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1530</v>
      </c>
    </row>
    <row r="443" spans="1:13" ht="33" customHeight="1">
      <c r="B443" s="69" t="s">
        <v>1971</v>
      </c>
      <c r="C443" s="316">
        <v>1</v>
      </c>
      <c r="D443" s="74" t="s">
        <v>1972</v>
      </c>
      <c r="E443" s="71">
        <v>44489</v>
      </c>
      <c r="F443" s="71">
        <v>44545</v>
      </c>
      <c r="G443" s="316"/>
      <c r="M443" s="316" t="s">
        <v>1530</v>
      </c>
    </row>
    <row r="444" spans="1:1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1973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1514</v>
      </c>
    </row>
    <row r="445" spans="1:13" ht="66" customHeight="1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1974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1514</v>
      </c>
    </row>
    <row r="446" spans="1:13" ht="99" customHeight="1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1975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1514</v>
      </c>
    </row>
    <row r="447" spans="1:1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1976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1514</v>
      </c>
    </row>
    <row r="448" spans="1:13" ht="66" customHeight="1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1977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1514</v>
      </c>
    </row>
    <row r="449" spans="1:13" ht="66" customHeight="1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1978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1514</v>
      </c>
    </row>
    <row r="450" spans="1:13" ht="33" customHeight="1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1979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1514</v>
      </c>
    </row>
    <row r="451" spans="1:13" ht="82.5" customHeight="1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1980</v>
      </c>
      <c r="E451" s="71">
        <v>44490</v>
      </c>
      <c r="F451" s="126" t="s">
        <v>1981</v>
      </c>
      <c r="G451" s="126" t="s">
        <v>1981</v>
      </c>
      <c r="I451" s="316" t="s">
        <v>202</v>
      </c>
      <c r="L451" s="316" t="s">
        <v>1514</v>
      </c>
    </row>
    <row r="452" spans="1:13" ht="33" customHeight="1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1982</v>
      </c>
      <c r="E452" s="71">
        <v>44490</v>
      </c>
      <c r="F452" s="71">
        <v>44530</v>
      </c>
      <c r="G452" s="71">
        <v>44530</v>
      </c>
      <c r="I452" s="316" t="s">
        <v>1907</v>
      </c>
      <c r="M452" s="316" t="s">
        <v>1530</v>
      </c>
    </row>
    <row r="453" spans="1:1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1983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1514</v>
      </c>
    </row>
    <row r="454" spans="1:13" ht="33" customHeight="1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1984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1514</v>
      </c>
    </row>
    <row r="455" spans="1:1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1985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1514</v>
      </c>
    </row>
    <row r="456" spans="1:13" ht="33" customHeight="1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1986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1514</v>
      </c>
    </row>
    <row r="457" spans="1:1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1987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1514</v>
      </c>
    </row>
    <row r="458" spans="1:1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1988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1514</v>
      </c>
    </row>
    <row r="459" spans="1:1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1989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1514</v>
      </c>
    </row>
    <row r="460" spans="1:13" ht="367.5" customHeight="1">
      <c r="A460" s="316" t="s">
        <v>854</v>
      </c>
      <c r="B460" s="69" t="s">
        <v>1990</v>
      </c>
      <c r="D460" s="235" t="s">
        <v>1991</v>
      </c>
      <c r="E460" s="71"/>
      <c r="F460" s="71">
        <v>44505</v>
      </c>
      <c r="G460" s="71">
        <v>44505</v>
      </c>
      <c r="I460" s="316" t="s">
        <v>202</v>
      </c>
      <c r="L460" s="316" t="s">
        <v>1514</v>
      </c>
    </row>
    <row r="461" spans="1:1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1992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1514</v>
      </c>
    </row>
    <row r="462" spans="1:13" ht="66" customHeight="1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1993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1514</v>
      </c>
    </row>
    <row r="463" spans="1:1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1994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1514</v>
      </c>
    </row>
    <row r="464" spans="1:1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1995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1514</v>
      </c>
    </row>
    <row r="465" spans="1:1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1994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1514</v>
      </c>
    </row>
    <row r="466" spans="1:1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1996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1514</v>
      </c>
    </row>
    <row r="467" spans="1:1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1997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1514</v>
      </c>
    </row>
    <row r="468" spans="1:13" ht="34.049999999999997" customHeight="1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1998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1514</v>
      </c>
    </row>
    <row r="469" spans="1:1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1999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1530</v>
      </c>
    </row>
    <row r="470" spans="1:1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2000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1514</v>
      </c>
    </row>
    <row r="471" spans="1:1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2001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1514</v>
      </c>
    </row>
    <row r="472" spans="1:1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2002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1514</v>
      </c>
    </row>
    <row r="473" spans="1:1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2003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1514</v>
      </c>
    </row>
    <row r="474" spans="1:1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2004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1530</v>
      </c>
    </row>
    <row r="475" spans="1:1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2005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1514</v>
      </c>
    </row>
    <row r="476" spans="1:13" ht="33" customHeight="1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2006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1514</v>
      </c>
    </row>
    <row r="477" spans="1:1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2007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1514</v>
      </c>
    </row>
    <row r="478" spans="1:1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2008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1514</v>
      </c>
    </row>
    <row r="479" spans="1:1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2009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1514</v>
      </c>
    </row>
    <row r="480" spans="1:1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2010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1514</v>
      </c>
    </row>
    <row r="481" spans="1:13" ht="49.5" customHeight="1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2011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1530</v>
      </c>
    </row>
    <row r="482" spans="1:1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2012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1530</v>
      </c>
    </row>
    <row r="483" spans="1:1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2013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1530</v>
      </c>
    </row>
    <row r="484" spans="1:13" ht="34.049999999999997" customHeight="1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2014</v>
      </c>
      <c r="E484" s="71">
        <v>44496</v>
      </c>
      <c r="F484" s="71">
        <v>44511</v>
      </c>
      <c r="G484" s="71" t="s">
        <v>1668</v>
      </c>
      <c r="I484" s="316" t="str">
        <f>VLOOKUP(A484,URS確認!E:I,5,FALSE)</f>
        <v>蘇曉玲</v>
      </c>
      <c r="M484" s="316" t="s">
        <v>1530</v>
      </c>
    </row>
    <row r="485" spans="1:1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2015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1514</v>
      </c>
    </row>
    <row r="486" spans="1:1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2016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1514</v>
      </c>
    </row>
    <row r="487" spans="1:1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2015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1514</v>
      </c>
    </row>
    <row r="488" spans="1:1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2016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1514</v>
      </c>
    </row>
    <row r="489" spans="1:1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2017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1514</v>
      </c>
    </row>
    <row r="490" spans="1:1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2015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1514</v>
      </c>
    </row>
    <row r="491" spans="1:1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2016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1514</v>
      </c>
    </row>
    <row r="492" spans="1:1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2015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1514</v>
      </c>
    </row>
    <row r="493" spans="1:1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2016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1514</v>
      </c>
    </row>
    <row r="494" spans="1:1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2018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1514</v>
      </c>
    </row>
    <row r="495" spans="1:13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2015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1514</v>
      </c>
    </row>
    <row r="496" spans="1:13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2016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1514</v>
      </c>
    </row>
    <row r="497" spans="1:1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2019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1514</v>
      </c>
    </row>
    <row r="498" spans="1:1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2020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1514</v>
      </c>
    </row>
    <row r="499" spans="1:1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2021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1514</v>
      </c>
    </row>
    <row r="500" spans="1:13" ht="33" customHeight="1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2022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1514</v>
      </c>
    </row>
    <row r="501" spans="1:1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2021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1514</v>
      </c>
    </row>
    <row r="502" spans="1:1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2023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1514</v>
      </c>
    </row>
    <row r="503" spans="1:13" ht="33" customHeight="1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2024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1530</v>
      </c>
    </row>
    <row r="504" spans="1:1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2025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1514</v>
      </c>
    </row>
    <row r="505" spans="1:1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2020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1514</v>
      </c>
    </row>
    <row r="506" spans="1:1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2021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1514</v>
      </c>
    </row>
    <row r="507" spans="1:1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2020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1514</v>
      </c>
    </row>
    <row r="508" spans="1:1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2021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1514</v>
      </c>
    </row>
    <row r="509" spans="1:1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2026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1530</v>
      </c>
    </row>
    <row r="510" spans="1:1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2027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1530</v>
      </c>
    </row>
    <row r="511" spans="1:1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2028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1514</v>
      </c>
    </row>
    <row r="512" spans="1:1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2029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1514</v>
      </c>
    </row>
    <row r="513" spans="1:1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2030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1514</v>
      </c>
    </row>
    <row r="514" spans="1:1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2031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1530</v>
      </c>
    </row>
    <row r="515" spans="1:13">
      <c r="A515" s="316" t="s">
        <v>994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2032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>
      <c r="A516" s="316" t="s">
        <v>994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2033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>
      <c r="A517" s="316" t="s">
        <v>994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2034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>
      <c r="A518" s="316" t="s">
        <v>998</v>
      </c>
      <c r="B518" s="69" t="str">
        <f>VLOOKUP(A518,URS確認!$E:$F,2,FALSE)</f>
        <v>授信審議委員會會議紀錄維護</v>
      </c>
      <c r="C518" s="316">
        <v>1</v>
      </c>
      <c r="D518" s="74" t="s">
        <v>2032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>
      <c r="A519" s="316" t="s">
        <v>998</v>
      </c>
      <c r="B519" s="69" t="str">
        <f>VLOOKUP(A519,URS確認!$E:$F,2,FALSE)</f>
        <v>授信審議委員會會議紀錄維護</v>
      </c>
      <c r="C519" s="316">
        <v>2</v>
      </c>
      <c r="D519" s="74" t="s">
        <v>2035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>
      <c r="A520" s="316" t="s">
        <v>998</v>
      </c>
      <c r="B520" s="69" t="str">
        <f>VLOOKUP(A520,URS確認!$E:$F,2,FALSE)</f>
        <v>授信審議委員會會議紀錄維護</v>
      </c>
      <c r="C520" s="316">
        <v>3</v>
      </c>
      <c r="D520" s="74" t="s">
        <v>2036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.049999999999997" customHeight="1">
      <c r="A521" s="316" t="s">
        <v>1010</v>
      </c>
      <c r="B521" s="69" t="str">
        <f>VLOOKUP(A521,URS確認!$E:$F,2,FALSE)</f>
        <v>覆審案件明細檔查詢</v>
      </c>
      <c r="C521" s="316">
        <v>1</v>
      </c>
      <c r="D521" s="74" t="s">
        <v>2037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>
      <c r="A522" s="316" t="s">
        <v>1010</v>
      </c>
      <c r="B522" s="69" t="str">
        <f>VLOOKUP(A522,URS確認!$E:$F,2,FALSE)</f>
        <v>覆審案件明細檔查詢</v>
      </c>
      <c r="C522" s="316">
        <v>2</v>
      </c>
      <c r="D522" s="74" t="s">
        <v>2038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>
      <c r="A523" s="316" t="s">
        <v>1010</v>
      </c>
      <c r="B523" s="69" t="str">
        <f>VLOOKUP(A523,URS確認!$E:$F,2,FALSE)</f>
        <v>覆審案件明細檔查詢</v>
      </c>
      <c r="C523" s="316">
        <v>3</v>
      </c>
      <c r="D523" s="74" t="s">
        <v>2039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>
      <c r="A524" s="316" t="s">
        <v>1012</v>
      </c>
      <c r="B524" s="69" t="str">
        <f>VLOOKUP(A524,URS確認!$E:$F,2,FALSE)</f>
        <v>覆審案件明細檔維護</v>
      </c>
      <c r="C524" s="316">
        <v>1</v>
      </c>
      <c r="D524" s="74" t="s">
        <v>2040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>
      <c r="A525" s="316" t="s">
        <v>1012</v>
      </c>
      <c r="B525" s="69" t="str">
        <f>VLOOKUP(A525,URS確認!$E:$F,2,FALSE)</f>
        <v>覆審案件明細檔維護</v>
      </c>
      <c r="C525" s="316">
        <v>2</v>
      </c>
      <c r="D525" s="74" t="s">
        <v>2041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>
      <c r="A526" s="316" t="s">
        <v>956</v>
      </c>
      <c r="B526" s="69" t="str">
        <f>VLOOKUP(A526,URS確認!$E:$F,2,FALSE)</f>
        <v>疑似洗錢樣態條件設定</v>
      </c>
      <c r="C526" s="316">
        <v>1</v>
      </c>
      <c r="D526" s="74" t="s">
        <v>2927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>
      <c r="A527" s="316" t="s">
        <v>962</v>
      </c>
      <c r="B527" s="69" t="str">
        <f>VLOOKUP(A527,URS確認!$E:$F,2,FALSE)</f>
        <v>疑似洗錢樣態資料產生</v>
      </c>
      <c r="C527" s="316">
        <v>1</v>
      </c>
      <c r="D527" s="68" t="s">
        <v>2042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>
      <c r="A528" s="316" t="s">
        <v>969</v>
      </c>
      <c r="B528" s="69" t="str">
        <f>VLOOKUP(A528,URS確認!$E:$F,2,FALSE)</f>
        <v>疑似洗錢交易合理性維護</v>
      </c>
      <c r="C528" s="316">
        <v>1</v>
      </c>
      <c r="D528" s="74" t="s">
        <v>2043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>
      <c r="A529" s="316" t="s">
        <v>969</v>
      </c>
      <c r="B529" s="69" t="str">
        <f>VLOOKUP(A529,URS確認!$E:$F,2,FALSE)</f>
        <v>疑似洗錢交易合理性維護</v>
      </c>
      <c r="C529" s="316">
        <v>2</v>
      </c>
      <c r="D529" s="74" t="s">
        <v>2044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>
      <c r="A530" s="316" t="s">
        <v>969</v>
      </c>
      <c r="B530" s="69" t="str">
        <f>VLOOKUP(A530,URS確認!$E:$F,2,FALSE)</f>
        <v>疑似洗錢交易合理性維護</v>
      </c>
      <c r="C530" s="316">
        <v>3</v>
      </c>
      <c r="D530" s="74" t="s">
        <v>2045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>
      <c r="A531" s="316" t="s">
        <v>969</v>
      </c>
      <c r="B531" s="69" t="str">
        <f>VLOOKUP(A531,URS確認!$E:$F,2,FALSE)</f>
        <v>疑似洗錢交易合理性維護</v>
      </c>
      <c r="C531" s="316">
        <v>4</v>
      </c>
      <c r="D531" s="74" t="s">
        <v>2046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>
      <c r="A532" s="316" t="s">
        <v>969</v>
      </c>
      <c r="B532" s="69" t="str">
        <f>VLOOKUP(A532,URS確認!$E:$F,2,FALSE)</f>
        <v>疑似洗錢交易合理性維護</v>
      </c>
      <c r="C532" s="316">
        <v>5</v>
      </c>
      <c r="D532" s="74" t="s">
        <v>2047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>
      <c r="A533" s="316" t="s">
        <v>969</v>
      </c>
      <c r="B533" s="69" t="str">
        <f>VLOOKUP(A533,URS確認!$E:$F,2,FALSE)</f>
        <v>疑似洗錢交易合理性維護</v>
      </c>
      <c r="C533" s="316">
        <v>6</v>
      </c>
      <c r="D533" s="74" t="s">
        <v>2048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>
      <c r="A534" s="316" t="s">
        <v>969</v>
      </c>
      <c r="B534" s="69" t="str">
        <f>VLOOKUP(A534,URS確認!$E:$F,2,FALSE)</f>
        <v>疑似洗錢交易合理性維護</v>
      </c>
      <c r="C534" s="316">
        <v>7</v>
      </c>
      <c r="D534" s="74" t="s">
        <v>2049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>
      <c r="A535" s="316" t="s">
        <v>974</v>
      </c>
      <c r="B535" s="69" t="str">
        <f>VLOOKUP(A535,URS確認!$E:$F,2,FALSE)</f>
        <v>疑似洗錢交易訪談記錄維護</v>
      </c>
      <c r="C535" s="316">
        <v>1</v>
      </c>
      <c r="D535" s="74" t="s">
        <v>2050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>
      <c r="A536" s="316" t="s">
        <v>974</v>
      </c>
      <c r="B536" s="69" t="str">
        <f>VLOOKUP(A536,URS確認!$E:$F,2,FALSE)</f>
        <v>疑似洗錢交易訪談記錄維護</v>
      </c>
      <c r="C536" s="316">
        <v>2</v>
      </c>
      <c r="D536" s="74" t="s">
        <v>2051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>
      <c r="A537" s="316" t="s">
        <v>970</v>
      </c>
      <c r="B537" s="69" t="str">
        <f>VLOOKUP(A537,URS確認!$E:$F,2,FALSE)</f>
        <v>疑似洗錢交易訪談記錄查詢</v>
      </c>
      <c r="C537" s="316">
        <v>1</v>
      </c>
      <c r="D537" s="74" t="s">
        <v>2877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>
      <c r="A538" s="316" t="s">
        <v>960</v>
      </c>
      <c r="B538" s="69" t="str">
        <f>VLOOKUP(A538,URS確認!$E:$F,2,FALSE)</f>
        <v>疑似洗錢資料變更查詢</v>
      </c>
      <c r="C538" s="316">
        <v>1</v>
      </c>
      <c r="D538" s="74" t="s">
        <v>2052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>
      <c r="A539" s="316" t="s">
        <v>960</v>
      </c>
      <c r="B539" s="69" t="str">
        <f>VLOOKUP(A539,URS確認!$E:$F,2,FALSE)</f>
        <v>疑似洗錢資料變更查詢</v>
      </c>
      <c r="C539" s="316">
        <v>2</v>
      </c>
      <c r="D539" s="74" t="s">
        <v>2053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.049999999999997" customHeight="1">
      <c r="A540" s="316" t="s">
        <v>983</v>
      </c>
      <c r="B540" s="69" t="str">
        <f>VLOOKUP(A540,URS確認!$E:$F,2,FALSE)</f>
        <v>產生國稅局申報檢核檔</v>
      </c>
      <c r="C540" s="316">
        <v>1</v>
      </c>
      <c r="D540" s="74" t="s">
        <v>2054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>
      <c r="A541" s="316" t="s">
        <v>983</v>
      </c>
      <c r="B541" s="69" t="str">
        <f>VLOOKUP(A541,URS確認!$E:$F,2,FALSE)</f>
        <v>產生國稅局申報檢核檔</v>
      </c>
      <c r="C541" s="316">
        <v>2</v>
      </c>
      <c r="D541" s="68" t="s">
        <v>2055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>
      <c r="A542" s="316" t="s">
        <v>983</v>
      </c>
      <c r="B542" s="69" t="str">
        <f>VLOOKUP(A542,URS確認!$E:$F,2,FALSE)</f>
        <v>產生國稅局申報檢核檔</v>
      </c>
      <c r="C542" s="316">
        <v>3</v>
      </c>
      <c r="D542" s="68" t="s">
        <v>2056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>
      <c r="A543" s="316" t="s">
        <v>978</v>
      </c>
      <c r="B543" s="69" t="str">
        <f>VLOOKUP(A543,URS確認!$E:$F,2,FALSE)</f>
        <v>國稅局申報檔查詢</v>
      </c>
      <c r="C543" s="316">
        <v>1</v>
      </c>
      <c r="D543" s="68" t="s">
        <v>2057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>
      <c r="A544" s="316" t="s">
        <v>981</v>
      </c>
      <c r="B544" s="69" t="str">
        <f>VLOOKUP(A544,URS確認!$E:$F,2,FALSE)</f>
        <v>國稅局申報檔維護</v>
      </c>
      <c r="C544" s="316">
        <v>1</v>
      </c>
      <c r="D544" s="68" t="s">
        <v>2058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>
      <c r="A545" s="316" t="s">
        <v>985</v>
      </c>
      <c r="B545" s="69" t="str">
        <f>VLOOKUP(A545,URS確認!$E:$F,2,FALSE)</f>
        <v>產生國稅局申報媒體檔</v>
      </c>
      <c r="C545" s="316">
        <v>1</v>
      </c>
      <c r="D545" s="68" t="s">
        <v>2059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>
      <c r="A546" s="316" t="s">
        <v>985</v>
      </c>
      <c r="B546" s="69" t="str">
        <f>VLOOKUP(A546,URS確認!$E:$F,2,FALSE)</f>
        <v>產生國稅局申報媒體檔</v>
      </c>
      <c r="C546" s="316">
        <v>2</v>
      </c>
      <c r="D546" s="68" t="s">
        <v>2060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.049999999999997" customHeight="1">
      <c r="A547" s="316" t="s">
        <v>950</v>
      </c>
      <c r="B547" s="69" t="str">
        <f>VLOOKUP(A547,URS確認!$E:$F,2,FALSE)</f>
        <v>產製公務人員報送資料</v>
      </c>
      <c r="C547" s="316">
        <v>1</v>
      </c>
      <c r="D547" s="74" t="s">
        <v>2061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>
      <c r="A548" s="316" t="s">
        <v>950</v>
      </c>
      <c r="B548" s="69" t="str">
        <f>VLOOKUP(A548,URS確認!$E:$F,2,FALSE)</f>
        <v>產製公務人員報送資料</v>
      </c>
      <c r="C548" s="316">
        <v>2</v>
      </c>
      <c r="D548" s="74" t="s">
        <v>2062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>
      <c r="A549" s="316" t="s">
        <v>991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2063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>
      <c r="A550" s="316" t="s">
        <v>1000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2064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>
      <c r="A551" s="316" t="s">
        <v>1000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2065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>
      <c r="A552" s="316" t="s">
        <v>1004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2066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>
      <c r="A553" s="316" t="s">
        <v>1004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2067</v>
      </c>
      <c r="E553" s="71">
        <v>44505</v>
      </c>
      <c r="I553" s="316" t="str">
        <f>VLOOKUP(A553,URS確認!E:I,5,FALSE)</f>
        <v>楊智誠</v>
      </c>
    </row>
    <row r="554" spans="1:9">
      <c r="A554" s="316" t="s">
        <v>1006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2068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>
      <c r="A555" s="316" t="s">
        <v>1006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2069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>
      <c r="A556" s="316" t="s">
        <v>1006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2070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.049999999999997" customHeight="1">
      <c r="A557" s="316" t="s">
        <v>1006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2071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>
      <c r="A558" s="316" t="s">
        <v>1006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2072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>
      <c r="A559" s="316" t="s">
        <v>1006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2073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>
      <c r="A560" s="316" t="s">
        <v>1417</v>
      </c>
      <c r="B560" s="69" t="s">
        <v>2074</v>
      </c>
      <c r="C560" s="316">
        <v>1</v>
      </c>
      <c r="D560" s="74" t="s">
        <v>2075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2076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>
      <c r="A562" s="316" t="s">
        <v>1298</v>
      </c>
      <c r="B562" s="69" t="str">
        <f>VLOOKUP(A562,URS確認!$E:$F,2,FALSE)</f>
        <v>(574)更生款項統一收付結案通知資料</v>
      </c>
      <c r="C562" s="316">
        <v>1</v>
      </c>
      <c r="D562" s="68" t="s">
        <v>2077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2860</v>
      </c>
    </row>
    <row r="563" spans="1:16">
      <c r="A563" s="316" t="s">
        <v>2078</v>
      </c>
      <c r="B563" s="69" t="s">
        <v>2079</v>
      </c>
      <c r="C563" s="316">
        <v>1</v>
      </c>
      <c r="D563" s="74" t="s">
        <v>2080</v>
      </c>
      <c r="E563" s="71">
        <v>44517</v>
      </c>
      <c r="F563" s="71">
        <v>44540</v>
      </c>
      <c r="I563" s="316" t="s">
        <v>146</v>
      </c>
      <c r="L563" s="316" t="s">
        <v>2860</v>
      </c>
    </row>
    <row r="564" spans="1:16">
      <c r="A564" s="397" t="s">
        <v>2078</v>
      </c>
      <c r="B564" s="69" t="s">
        <v>2079</v>
      </c>
      <c r="C564" s="316">
        <v>2</v>
      </c>
      <c r="D564" s="74" t="s">
        <v>2081</v>
      </c>
      <c r="E564" s="71">
        <v>44517</v>
      </c>
      <c r="F564" s="71">
        <v>44540</v>
      </c>
      <c r="I564" s="316" t="s">
        <v>146</v>
      </c>
      <c r="L564" s="316" t="s">
        <v>2860</v>
      </c>
    </row>
    <row r="565" spans="1:16">
      <c r="A565" s="397" t="s">
        <v>2078</v>
      </c>
      <c r="B565" s="69" t="s">
        <v>2079</v>
      </c>
      <c r="C565" s="316">
        <v>3</v>
      </c>
      <c r="D565" s="74" t="s">
        <v>2082</v>
      </c>
      <c r="E565" s="71">
        <v>44517</v>
      </c>
      <c r="F565" s="71">
        <v>44540</v>
      </c>
      <c r="I565" s="316" t="s">
        <v>146</v>
      </c>
      <c r="L565" s="316" t="s">
        <v>2860</v>
      </c>
    </row>
    <row r="566" spans="1:16">
      <c r="A566" s="397" t="s">
        <v>2078</v>
      </c>
      <c r="B566" s="69" t="s">
        <v>2079</v>
      </c>
      <c r="C566" s="316">
        <v>4</v>
      </c>
      <c r="D566" s="74" t="s">
        <v>2083</v>
      </c>
      <c r="E566" s="71">
        <v>44517</v>
      </c>
      <c r="F566" s="71">
        <v>44540</v>
      </c>
      <c r="I566" s="316" t="s">
        <v>146</v>
      </c>
      <c r="L566" s="316" t="s">
        <v>2860</v>
      </c>
    </row>
    <row r="567" spans="1:16" ht="97.2">
      <c r="A567" s="316" t="s">
        <v>2881</v>
      </c>
      <c r="B567" s="69" t="s">
        <v>2882</v>
      </c>
      <c r="D567" s="74" t="s">
        <v>3037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2894</v>
      </c>
      <c r="L567" s="316" t="s">
        <v>2860</v>
      </c>
    </row>
    <row r="568" spans="1:16" ht="48.6">
      <c r="A568" s="483" t="s">
        <v>3034</v>
      </c>
      <c r="B568" s="69" t="s">
        <v>3035</v>
      </c>
      <c r="C568" s="483"/>
      <c r="D568" s="74" t="s">
        <v>3036</v>
      </c>
      <c r="E568" s="71">
        <v>44530</v>
      </c>
      <c r="F568" s="71">
        <v>44540</v>
      </c>
      <c r="G568" s="71">
        <v>44536</v>
      </c>
      <c r="H568" s="71">
        <v>44536</v>
      </c>
      <c r="I568" s="483" t="s">
        <v>2894</v>
      </c>
      <c r="J568" s="483"/>
      <c r="K568" s="483"/>
      <c r="L568" s="483" t="s">
        <v>2860</v>
      </c>
      <c r="M568" s="483"/>
      <c r="N568" s="483"/>
      <c r="O568" s="483"/>
      <c r="P568" s="483"/>
    </row>
    <row r="569" spans="1:16" ht="81">
      <c r="A569" s="316" t="s">
        <v>2884</v>
      </c>
      <c r="B569" s="69" t="s">
        <v>2885</v>
      </c>
      <c r="D569" s="74" t="s">
        <v>2892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2894</v>
      </c>
      <c r="M569" s="316" t="s">
        <v>2897</v>
      </c>
    </row>
    <row r="570" spans="1:16">
      <c r="A570" s="316" t="s">
        <v>2886</v>
      </c>
      <c r="B570" s="69" t="s">
        <v>2887</v>
      </c>
      <c r="D570" s="74" t="s">
        <v>2888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2894</v>
      </c>
      <c r="L570" s="316" t="s">
        <v>2860</v>
      </c>
    </row>
    <row r="571" spans="1:16">
      <c r="A571" s="316" t="s">
        <v>2889</v>
      </c>
      <c r="B571" s="69" t="s">
        <v>2869</v>
      </c>
      <c r="D571" s="74" t="s">
        <v>2890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2894</v>
      </c>
      <c r="L571" s="316" t="s">
        <v>2860</v>
      </c>
    </row>
    <row r="572" spans="1:16">
      <c r="A572" s="316" t="s">
        <v>2893</v>
      </c>
      <c r="B572" s="69" t="s">
        <v>2898</v>
      </c>
      <c r="D572" s="74" t="s">
        <v>2891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2894</v>
      </c>
      <c r="L572" s="316" t="s">
        <v>2860</v>
      </c>
    </row>
    <row r="573" spans="1:16">
      <c r="A573" s="508" t="s">
        <v>3077</v>
      </c>
      <c r="B573" s="69" t="s">
        <v>3078</v>
      </c>
      <c r="C573" s="508"/>
      <c r="D573" s="74" t="s">
        <v>3079</v>
      </c>
      <c r="E573" s="71">
        <v>44530</v>
      </c>
      <c r="F573" s="71">
        <v>44561</v>
      </c>
      <c r="H573" s="366"/>
      <c r="I573" s="508" t="s">
        <v>2894</v>
      </c>
      <c r="J573" s="508"/>
      <c r="K573" s="508"/>
      <c r="L573" s="508"/>
      <c r="M573" s="508" t="s">
        <v>2897</v>
      </c>
      <c r="N573" s="508"/>
      <c r="O573" s="508"/>
      <c r="P573" s="508"/>
    </row>
    <row r="574" spans="1:16">
      <c r="A574" s="316" t="s">
        <v>2883</v>
      </c>
      <c r="B574" s="69" t="s">
        <v>2895</v>
      </c>
      <c r="D574" s="74" t="s">
        <v>2896</v>
      </c>
      <c r="E574" s="71">
        <v>44496</v>
      </c>
      <c r="F574" s="71">
        <v>44540</v>
      </c>
      <c r="I574" s="409" t="s">
        <v>2894</v>
      </c>
      <c r="L574" s="316" t="s">
        <v>2860</v>
      </c>
    </row>
    <row r="575" spans="1:16">
      <c r="A575" s="410" t="s">
        <v>2899</v>
      </c>
      <c r="B575" s="69" t="s">
        <v>2900</v>
      </c>
      <c r="C575" s="410">
        <v>2</v>
      </c>
      <c r="D575" s="74" t="s">
        <v>2901</v>
      </c>
      <c r="E575" s="71">
        <v>44484</v>
      </c>
      <c r="F575" s="71">
        <v>44554</v>
      </c>
      <c r="H575" s="410"/>
      <c r="I575" s="410" t="s">
        <v>2902</v>
      </c>
      <c r="J575" s="410"/>
      <c r="K575" s="410"/>
      <c r="L575" s="410"/>
      <c r="M575" s="410"/>
      <c r="N575" s="410"/>
      <c r="O575" s="410"/>
      <c r="P575" s="410"/>
    </row>
    <row r="576" spans="1:16">
      <c r="A576" s="410" t="s">
        <v>2903</v>
      </c>
      <c r="B576" s="69" t="s">
        <v>2904</v>
      </c>
      <c r="C576" s="410">
        <v>1</v>
      </c>
      <c r="D576" s="74" t="s">
        <v>2905</v>
      </c>
      <c r="E576" s="71">
        <v>44455</v>
      </c>
      <c r="F576" s="71">
        <v>44554</v>
      </c>
      <c r="H576" s="410"/>
      <c r="I576" s="410" t="s">
        <v>2902</v>
      </c>
      <c r="J576" s="410"/>
      <c r="K576" s="410"/>
      <c r="L576" s="410"/>
      <c r="M576" s="410"/>
      <c r="N576" s="410"/>
      <c r="O576" s="410"/>
      <c r="P576" s="410"/>
    </row>
    <row r="577" spans="1:16" ht="32.4">
      <c r="A577" s="483" t="s">
        <v>3038</v>
      </c>
      <c r="B577" s="69" t="s">
        <v>3039</v>
      </c>
      <c r="C577" s="483"/>
      <c r="D577" s="74" t="s">
        <v>3042</v>
      </c>
      <c r="E577" s="71">
        <v>44525</v>
      </c>
      <c r="F577" s="71">
        <v>44529</v>
      </c>
      <c r="G577" s="71">
        <v>44529</v>
      </c>
      <c r="H577" s="71">
        <v>44529</v>
      </c>
      <c r="I577" s="483" t="s">
        <v>2894</v>
      </c>
      <c r="J577" s="483"/>
      <c r="K577" s="483"/>
      <c r="L577" s="483" t="s">
        <v>2860</v>
      </c>
      <c r="M577" s="483"/>
      <c r="N577" s="483"/>
      <c r="O577" s="483"/>
      <c r="P577" s="483"/>
    </row>
    <row r="578" spans="1:16" ht="64.8">
      <c r="A578" s="483" t="s">
        <v>3040</v>
      </c>
      <c r="B578" s="69" t="s">
        <v>3041</v>
      </c>
      <c r="C578" s="483"/>
      <c r="D578" s="74" t="s">
        <v>3043</v>
      </c>
      <c r="E578" s="71">
        <v>44525</v>
      </c>
      <c r="F578" s="71">
        <v>44529</v>
      </c>
      <c r="G578" s="71">
        <v>44529</v>
      </c>
      <c r="H578" s="71">
        <v>44529</v>
      </c>
      <c r="I578" s="483" t="s">
        <v>2894</v>
      </c>
      <c r="J578" s="483"/>
      <c r="K578" s="483"/>
      <c r="L578" s="483" t="s">
        <v>2860</v>
      </c>
      <c r="M578" s="483"/>
      <c r="N578" s="483"/>
      <c r="O578" s="483"/>
      <c r="P578" s="483"/>
    </row>
    <row r="579" spans="1:16">
      <c r="A579" s="132"/>
      <c r="B579" s="470"/>
      <c r="C579" s="132"/>
      <c r="D579" s="471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6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2167</v>
      </c>
      <c r="B1" s="5" t="s">
        <v>2168</v>
      </c>
      <c r="C1" s="5" t="s">
        <v>2169</v>
      </c>
    </row>
    <row r="2" spans="1:3">
      <c r="A2" s="260">
        <v>1</v>
      </c>
      <c r="B2" s="46" t="s">
        <v>2115</v>
      </c>
      <c r="C2" s="4" t="s">
        <v>2170</v>
      </c>
    </row>
    <row r="3" spans="1:3">
      <c r="A3" s="260">
        <v>2</v>
      </c>
      <c r="B3" s="4" t="s">
        <v>2114</v>
      </c>
      <c r="C3" s="4" t="s">
        <v>377</v>
      </c>
    </row>
    <row r="4" spans="1:3" ht="45" customHeight="1">
      <c r="A4" s="260">
        <v>3</v>
      </c>
      <c r="B4" s="46" t="s">
        <v>2171</v>
      </c>
      <c r="C4" s="4" t="s">
        <v>2172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1500</v>
      </c>
      <c r="B1" s="120" t="s">
        <v>2197</v>
      </c>
      <c r="C1" s="119" t="s">
        <v>2198</v>
      </c>
      <c r="D1" s="119" t="s">
        <v>1503</v>
      </c>
      <c r="E1" s="121" t="s">
        <v>2199</v>
      </c>
      <c r="F1" s="119" t="s">
        <v>2200</v>
      </c>
      <c r="G1" s="121" t="s">
        <v>2201</v>
      </c>
      <c r="H1" s="121" t="s">
        <v>2202</v>
      </c>
    </row>
    <row r="2" spans="1:8" s="98" customFormat="1" ht="33" customHeight="1">
      <c r="A2" s="81">
        <v>44399</v>
      </c>
      <c r="B2" s="89">
        <v>1</v>
      </c>
      <c r="C2" s="78" t="s">
        <v>2084</v>
      </c>
      <c r="D2" s="89" t="s">
        <v>145</v>
      </c>
      <c r="E2" s="81">
        <v>44403</v>
      </c>
      <c r="F2" s="80" t="s">
        <v>2203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2085</v>
      </c>
      <c r="D3" s="89" t="s">
        <v>5</v>
      </c>
      <c r="E3" s="81">
        <v>44407</v>
      </c>
      <c r="F3" s="82" t="s">
        <v>2204</v>
      </c>
      <c r="G3" s="81">
        <v>44474</v>
      </c>
    </row>
    <row r="4" spans="1:8">
      <c r="A4" s="81">
        <v>44397</v>
      </c>
      <c r="B4" s="89">
        <v>2</v>
      </c>
      <c r="C4" s="78" t="s">
        <v>2086</v>
      </c>
      <c r="D4" s="89" t="s">
        <v>5</v>
      </c>
      <c r="E4" s="81">
        <v>44407</v>
      </c>
      <c r="F4" s="82" t="s">
        <v>2204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2087</v>
      </c>
      <c r="D5" s="89" t="s">
        <v>549</v>
      </c>
      <c r="E5" s="81">
        <v>44407</v>
      </c>
      <c r="F5" s="80" t="s">
        <v>2205</v>
      </c>
      <c r="G5" s="81">
        <v>44407</v>
      </c>
      <c r="H5" s="82" t="s">
        <v>2206</v>
      </c>
    </row>
    <row r="6" spans="1:8" s="98" customFormat="1" ht="34.049999999999997" customHeight="1">
      <c r="A6" s="81">
        <v>44399</v>
      </c>
      <c r="B6" s="89">
        <v>2</v>
      </c>
      <c r="C6" s="78" t="s">
        <v>2088</v>
      </c>
      <c r="D6" s="89" t="s">
        <v>10</v>
      </c>
      <c r="E6" s="81">
        <v>44407</v>
      </c>
      <c r="F6" s="80" t="s">
        <v>2207</v>
      </c>
      <c r="G6" s="81">
        <v>44400</v>
      </c>
      <c r="H6" s="82" t="s">
        <v>2208</v>
      </c>
    </row>
    <row r="7" spans="1:8" s="98" customFormat="1" ht="33" customHeight="1">
      <c r="A7" s="81">
        <v>44399</v>
      </c>
      <c r="B7" s="89">
        <v>3</v>
      </c>
      <c r="C7" s="78" t="s">
        <v>2089</v>
      </c>
      <c r="D7" s="89" t="s">
        <v>10</v>
      </c>
      <c r="E7" s="81">
        <v>44407</v>
      </c>
      <c r="F7" s="78" t="s">
        <v>2209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2090</v>
      </c>
      <c r="D8" s="89" t="s">
        <v>9</v>
      </c>
      <c r="E8" s="81">
        <v>44407</v>
      </c>
      <c r="F8" s="82" t="s">
        <v>2210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2091</v>
      </c>
      <c r="D9" s="89" t="s">
        <v>145</v>
      </c>
      <c r="E9" s="81">
        <v>44414</v>
      </c>
      <c r="F9" s="82"/>
      <c r="G9" s="81">
        <v>44481</v>
      </c>
      <c r="H9" s="82" t="s">
        <v>2206</v>
      </c>
    </row>
    <row r="10" spans="1:8" s="98" customFormat="1" ht="33" customHeight="1">
      <c r="A10" s="81">
        <v>44398</v>
      </c>
      <c r="B10" s="89">
        <v>1</v>
      </c>
      <c r="C10" s="99" t="s">
        <v>1548</v>
      </c>
      <c r="D10" s="89" t="s">
        <v>145</v>
      </c>
      <c r="E10" s="81">
        <v>44414</v>
      </c>
      <c r="F10" s="78" t="s">
        <v>2211</v>
      </c>
      <c r="G10" s="81">
        <v>44413</v>
      </c>
      <c r="H10" s="82" t="s">
        <v>2206</v>
      </c>
    </row>
    <row r="11" spans="1:8" s="98" customFormat="1" ht="33" customHeight="1">
      <c r="A11" s="81">
        <v>44398</v>
      </c>
      <c r="B11" s="89">
        <v>2</v>
      </c>
      <c r="C11" s="99" t="s">
        <v>1552</v>
      </c>
      <c r="D11" s="89" t="s">
        <v>325</v>
      </c>
      <c r="E11" s="81">
        <v>44414</v>
      </c>
      <c r="F11" s="82" t="s">
        <v>2212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2092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2093</v>
      </c>
      <c r="D13" s="89" t="s">
        <v>145</v>
      </c>
      <c r="E13" s="81">
        <v>44414</v>
      </c>
      <c r="F13" s="82" t="s">
        <v>2213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2094</v>
      </c>
      <c r="D14" s="89" t="s">
        <v>145</v>
      </c>
      <c r="E14" s="81">
        <v>44414</v>
      </c>
      <c r="F14" s="82" t="s">
        <v>2213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2095</v>
      </c>
      <c r="D15" s="89" t="s">
        <v>15</v>
      </c>
      <c r="E15" s="81">
        <v>44414</v>
      </c>
      <c r="F15" s="80" t="s">
        <v>2214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2096</v>
      </c>
      <c r="D16" s="89" t="s">
        <v>15</v>
      </c>
      <c r="E16" s="81">
        <v>44414</v>
      </c>
      <c r="F16" s="96" t="s">
        <v>2215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2097</v>
      </c>
      <c r="D17" s="89" t="s">
        <v>15</v>
      </c>
      <c r="E17" s="81">
        <v>44414</v>
      </c>
      <c r="F17" s="97" t="s">
        <v>2216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2098</v>
      </c>
      <c r="D18" s="89" t="s">
        <v>10</v>
      </c>
      <c r="E18" s="81">
        <v>44414</v>
      </c>
      <c r="F18" s="82" t="s">
        <v>2217</v>
      </c>
      <c r="G18" s="81">
        <v>44412</v>
      </c>
    </row>
    <row r="19" spans="1:8">
      <c r="A19" s="81">
        <v>44405</v>
      </c>
      <c r="B19" s="89">
        <v>3</v>
      </c>
      <c r="C19" s="78" t="s">
        <v>2099</v>
      </c>
      <c r="D19" s="89" t="s">
        <v>145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2100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2101</v>
      </c>
      <c r="D21" s="89" t="s">
        <v>145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2102</v>
      </c>
      <c r="D22" s="89" t="s">
        <v>9</v>
      </c>
      <c r="E22" s="81">
        <v>44419</v>
      </c>
      <c r="F22" s="82" t="s">
        <v>2218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2103</v>
      </c>
      <c r="D23" s="89" t="s">
        <v>246</v>
      </c>
      <c r="E23" s="81">
        <v>44419</v>
      </c>
      <c r="F23" s="96" t="s">
        <v>2219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2104</v>
      </c>
      <c r="D24" s="89" t="s">
        <v>9</v>
      </c>
      <c r="E24" s="81">
        <v>44419</v>
      </c>
      <c r="F24" s="78" t="s">
        <v>2220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2105</v>
      </c>
      <c r="D25" s="89" t="s">
        <v>9</v>
      </c>
      <c r="E25" s="79">
        <v>44421</v>
      </c>
      <c r="F25" s="96" t="s">
        <v>2221</v>
      </c>
      <c r="G25" s="79">
        <v>44420</v>
      </c>
      <c r="H25" s="82" t="s">
        <v>2222</v>
      </c>
    </row>
    <row r="26" spans="1:8" s="98" customFormat="1">
      <c r="A26" s="81">
        <v>44404</v>
      </c>
      <c r="B26" s="89">
        <v>3</v>
      </c>
      <c r="C26" s="78" t="s">
        <v>2106</v>
      </c>
      <c r="D26" s="89" t="s">
        <v>15</v>
      </c>
      <c r="E26" s="81">
        <v>44421</v>
      </c>
      <c r="F26" s="97" t="s">
        <v>2223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2107</v>
      </c>
      <c r="D27" s="100" t="s">
        <v>246</v>
      </c>
      <c r="E27" s="79">
        <v>44421</v>
      </c>
      <c r="F27" s="96" t="s">
        <v>2224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2108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2109</v>
      </c>
      <c r="D29" s="89" t="s">
        <v>202</v>
      </c>
      <c r="E29" s="79">
        <v>44428</v>
      </c>
      <c r="F29" s="96" t="s">
        <v>2225</v>
      </c>
      <c r="G29" s="81">
        <v>44432</v>
      </c>
      <c r="H29" s="102" t="s">
        <v>2226</v>
      </c>
    </row>
    <row r="30" spans="1:8" s="98" customFormat="1">
      <c r="A30" s="81">
        <v>44396</v>
      </c>
      <c r="B30" s="89">
        <v>1</v>
      </c>
      <c r="C30" s="78" t="s">
        <v>2110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2111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2112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2113</v>
      </c>
      <c r="D33" s="89" t="s">
        <v>15</v>
      </c>
      <c r="E33" s="81">
        <v>44439</v>
      </c>
      <c r="F33" s="96" t="s">
        <v>2227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2114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2115</v>
      </c>
      <c r="D35" s="89" t="s">
        <v>145</v>
      </c>
      <c r="E35" s="81" t="s">
        <v>2228</v>
      </c>
      <c r="F35" s="82"/>
      <c r="G35" s="81"/>
      <c r="H35" s="82"/>
    </row>
    <row r="36" spans="1:9">
      <c r="A36" s="81">
        <v>44431</v>
      </c>
      <c r="B36" s="316">
        <v>1</v>
      </c>
      <c r="C36" s="78" t="s">
        <v>2116</v>
      </c>
      <c r="D36" s="89" t="s">
        <v>145</v>
      </c>
      <c r="E36" s="71">
        <v>44454</v>
      </c>
      <c r="G36" s="81">
        <v>44519</v>
      </c>
    </row>
    <row r="37" spans="1:9">
      <c r="A37" s="81">
        <v>44431</v>
      </c>
      <c r="B37" s="316">
        <v>2</v>
      </c>
      <c r="C37" s="68" t="s">
        <v>2117</v>
      </c>
      <c r="D37" s="89" t="s">
        <v>145</v>
      </c>
      <c r="E37" s="71">
        <v>44454</v>
      </c>
      <c r="G37" s="81">
        <v>44519</v>
      </c>
    </row>
    <row r="38" spans="1:9" ht="31.5" customHeight="1">
      <c r="A38" s="71">
        <v>44432</v>
      </c>
      <c r="B38" s="316">
        <v>1</v>
      </c>
      <c r="C38" s="78" t="s">
        <v>2118</v>
      </c>
      <c r="D38" s="316" t="s">
        <v>9</v>
      </c>
      <c r="E38" s="71">
        <v>44442</v>
      </c>
      <c r="F38" s="80" t="s">
        <v>2229</v>
      </c>
      <c r="G38" s="81">
        <v>44433</v>
      </c>
    </row>
    <row r="39" spans="1:9" ht="33" customHeight="1">
      <c r="A39" s="71">
        <v>44432</v>
      </c>
      <c r="B39" s="316">
        <v>2</v>
      </c>
      <c r="C39" s="78" t="s">
        <v>2119</v>
      </c>
      <c r="D39" s="316" t="s">
        <v>202</v>
      </c>
      <c r="E39" s="71">
        <v>44454</v>
      </c>
    </row>
    <row r="40" spans="1:9">
      <c r="A40" s="71">
        <v>44432</v>
      </c>
      <c r="B40" s="316">
        <v>3</v>
      </c>
      <c r="C40" s="78" t="s">
        <v>2120</v>
      </c>
      <c r="D40" s="316" t="s">
        <v>145</v>
      </c>
      <c r="E40" s="71">
        <v>44439</v>
      </c>
    </row>
    <row r="41" spans="1:9">
      <c r="A41" s="71">
        <v>44432</v>
      </c>
      <c r="B41" s="316">
        <v>4</v>
      </c>
      <c r="C41" s="78" t="s">
        <v>2121</v>
      </c>
      <c r="D41" s="316" t="s">
        <v>145</v>
      </c>
      <c r="E41" s="71">
        <v>44435</v>
      </c>
      <c r="G41" s="81">
        <v>44519</v>
      </c>
    </row>
    <row r="42" spans="1:9" ht="33" customHeight="1">
      <c r="A42" s="71">
        <v>44432</v>
      </c>
      <c r="B42" s="316">
        <v>5</v>
      </c>
      <c r="C42" s="78" t="s">
        <v>2122</v>
      </c>
      <c r="D42" s="316" t="s">
        <v>145</v>
      </c>
      <c r="E42" s="71">
        <v>44435</v>
      </c>
      <c r="G42" s="81">
        <v>44456</v>
      </c>
    </row>
    <row r="43" spans="1:9">
      <c r="A43" s="71">
        <v>44432</v>
      </c>
      <c r="B43" s="316">
        <v>6</v>
      </c>
      <c r="C43" s="78" t="s">
        <v>2123</v>
      </c>
      <c r="D43" s="316" t="s">
        <v>145</v>
      </c>
      <c r="E43" s="71">
        <v>44435</v>
      </c>
    </row>
    <row r="44" spans="1:9" ht="33" customHeight="1">
      <c r="A44" s="71">
        <v>44433</v>
      </c>
      <c r="B44" s="316">
        <v>1</v>
      </c>
      <c r="C44" s="78" t="s">
        <v>2124</v>
      </c>
      <c r="D44" s="316" t="s">
        <v>145</v>
      </c>
      <c r="E44" s="71">
        <v>44449</v>
      </c>
    </row>
    <row r="45" spans="1:9">
      <c r="A45" s="71">
        <v>44433</v>
      </c>
      <c r="B45" s="316">
        <v>2</v>
      </c>
      <c r="C45" s="78" t="s">
        <v>2125</v>
      </c>
      <c r="D45" s="316" t="s">
        <v>145</v>
      </c>
      <c r="E45" s="71">
        <v>44469</v>
      </c>
    </row>
    <row r="46" spans="1:9" ht="33" customHeight="1">
      <c r="A46" s="71">
        <v>44438</v>
      </c>
      <c r="B46" s="316">
        <v>1</v>
      </c>
      <c r="C46" s="74" t="s">
        <v>2126</v>
      </c>
      <c r="D46" s="126" t="s">
        <v>2230</v>
      </c>
      <c r="E46" s="71">
        <v>44449</v>
      </c>
      <c r="F46" s="80" t="s">
        <v>2231</v>
      </c>
      <c r="G46" s="81">
        <v>44462</v>
      </c>
    </row>
    <row r="47" spans="1:9" ht="73.5" customHeight="1">
      <c r="A47" s="71">
        <v>44438</v>
      </c>
      <c r="B47" s="316">
        <v>2</v>
      </c>
      <c r="C47" s="74" t="s">
        <v>2127</v>
      </c>
      <c r="D47" s="126" t="s">
        <v>2230</v>
      </c>
      <c r="E47" s="71">
        <v>44449</v>
      </c>
      <c r="F47" s="80" t="s">
        <v>2232</v>
      </c>
      <c r="G47" s="81">
        <v>44462</v>
      </c>
    </row>
    <row r="48" spans="1:9" ht="34.049999999999997" customHeight="1">
      <c r="A48" s="71">
        <v>44438</v>
      </c>
      <c r="B48" s="316">
        <v>3</v>
      </c>
      <c r="C48" s="78" t="s">
        <v>2128</v>
      </c>
      <c r="D48" s="316" t="s">
        <v>5</v>
      </c>
      <c r="E48" s="71">
        <v>44469</v>
      </c>
      <c r="F48" s="80"/>
      <c r="I48" s="82" t="s">
        <v>2233</v>
      </c>
    </row>
    <row r="49" spans="1:8">
      <c r="A49" s="71">
        <v>44438</v>
      </c>
      <c r="B49" s="316">
        <v>4</v>
      </c>
      <c r="C49" s="74" t="s">
        <v>2129</v>
      </c>
      <c r="D49" s="316" t="s">
        <v>9</v>
      </c>
      <c r="E49" s="71">
        <v>44449</v>
      </c>
      <c r="F49" s="80" t="s">
        <v>2234</v>
      </c>
    </row>
    <row r="50" spans="1:8">
      <c r="A50" s="71">
        <v>44439</v>
      </c>
      <c r="B50" s="316">
        <v>1</v>
      </c>
      <c r="C50" s="78" t="s">
        <v>2130</v>
      </c>
      <c r="D50" s="89" t="s">
        <v>202</v>
      </c>
      <c r="E50" s="71">
        <v>44469</v>
      </c>
      <c r="G50" s="81">
        <v>44494</v>
      </c>
    </row>
    <row r="51" spans="1:8" ht="49.5" customHeight="1">
      <c r="A51" s="71">
        <v>44439</v>
      </c>
      <c r="B51" s="316">
        <v>2</v>
      </c>
      <c r="C51" s="124" t="s">
        <v>2131</v>
      </c>
      <c r="D51" s="126" t="s">
        <v>2235</v>
      </c>
      <c r="E51" s="71">
        <v>44449</v>
      </c>
      <c r="F51" s="80" t="s">
        <v>2236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2132</v>
      </c>
      <c r="D52" s="89" t="s">
        <v>202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2133</v>
      </c>
      <c r="D53" s="89" t="s">
        <v>202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2134</v>
      </c>
      <c r="D54" s="159" t="s">
        <v>2237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2135</v>
      </c>
      <c r="D55" s="89" t="s">
        <v>24</v>
      </c>
      <c r="E55" s="71">
        <v>44466</v>
      </c>
      <c r="F55" s="78" t="s">
        <v>2238</v>
      </c>
      <c r="G55" s="81">
        <v>44463</v>
      </c>
    </row>
    <row r="56" spans="1:8">
      <c r="A56" s="81">
        <v>44455</v>
      </c>
      <c r="B56" s="89">
        <v>3</v>
      </c>
      <c r="C56" s="78" t="s">
        <v>2136</v>
      </c>
      <c r="D56" s="316" t="s">
        <v>10</v>
      </c>
      <c r="E56" s="71">
        <v>44466</v>
      </c>
      <c r="F56" s="82" t="s">
        <v>2239</v>
      </c>
      <c r="G56" s="81">
        <v>44468</v>
      </c>
    </row>
    <row r="57" spans="1:8">
      <c r="A57" s="81">
        <v>44455</v>
      </c>
      <c r="B57" s="89">
        <v>4</v>
      </c>
      <c r="C57" s="78" t="s">
        <v>2137</v>
      </c>
      <c r="D57" s="316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2138</v>
      </c>
      <c r="D58" s="89" t="s">
        <v>25</v>
      </c>
      <c r="E58" s="81">
        <v>44467</v>
      </c>
      <c r="F58" s="82" t="s">
        <v>2240</v>
      </c>
      <c r="G58" s="81">
        <v>44463</v>
      </c>
      <c r="H58" s="368">
        <v>44489</v>
      </c>
    </row>
    <row r="59" spans="1:8">
      <c r="A59" s="81">
        <v>44463</v>
      </c>
      <c r="B59" s="89">
        <v>1</v>
      </c>
      <c r="C59" s="78" t="s">
        <v>2139</v>
      </c>
      <c r="D59" s="89" t="s">
        <v>25</v>
      </c>
      <c r="E59" s="81">
        <v>44469</v>
      </c>
      <c r="F59" s="82" t="s">
        <v>2241</v>
      </c>
      <c r="G59" s="81">
        <v>44469</v>
      </c>
      <c r="H59" s="368">
        <v>44489</v>
      </c>
    </row>
    <row r="60" spans="1:8">
      <c r="A60" s="81">
        <v>44463</v>
      </c>
      <c r="B60" s="89">
        <v>2</v>
      </c>
      <c r="C60" s="78" t="s">
        <v>2140</v>
      </c>
      <c r="D60" s="89" t="s">
        <v>7</v>
      </c>
      <c r="E60" s="81">
        <v>44469</v>
      </c>
      <c r="F60" s="82" t="s">
        <v>2241</v>
      </c>
      <c r="G60" s="81">
        <v>44469</v>
      </c>
    </row>
    <row r="61" spans="1:8" ht="32.549999999999997" customHeight="1">
      <c r="A61" s="71">
        <v>44467</v>
      </c>
      <c r="B61" s="316">
        <v>1</v>
      </c>
      <c r="C61" s="78" t="s">
        <v>2141</v>
      </c>
      <c r="D61" s="316" t="s">
        <v>8</v>
      </c>
      <c r="E61" s="71">
        <v>44477</v>
      </c>
    </row>
    <row r="62" spans="1:8" ht="49.5" customHeight="1">
      <c r="A62" s="71">
        <v>44468</v>
      </c>
      <c r="B62" s="316">
        <v>1</v>
      </c>
      <c r="C62" s="78" t="s">
        <v>2142</v>
      </c>
      <c r="D62" s="126" t="s">
        <v>2242</v>
      </c>
      <c r="E62" s="71">
        <v>44475</v>
      </c>
    </row>
    <row r="63" spans="1:8" ht="33" customHeight="1">
      <c r="A63" s="71">
        <v>44481</v>
      </c>
      <c r="B63" s="316">
        <v>1</v>
      </c>
      <c r="C63" s="78" t="s">
        <v>2143</v>
      </c>
      <c r="D63" s="126" t="s">
        <v>23</v>
      </c>
      <c r="E63" s="81">
        <v>44487</v>
      </c>
      <c r="F63" s="82" t="s">
        <v>2243</v>
      </c>
      <c r="G63" s="81">
        <v>44483</v>
      </c>
    </row>
    <row r="64" spans="1:8" ht="148.5" customHeight="1">
      <c r="A64" s="71">
        <v>44484</v>
      </c>
      <c r="B64" s="316">
        <v>1</v>
      </c>
      <c r="C64" s="78" t="s">
        <v>2144</v>
      </c>
      <c r="D64" s="126" t="s">
        <v>22</v>
      </c>
      <c r="E64" s="71">
        <v>44498</v>
      </c>
      <c r="F64" s="101" t="s">
        <v>2244</v>
      </c>
    </row>
    <row r="65" spans="1:7" ht="71.25" customHeight="1">
      <c r="A65" s="71">
        <v>44487</v>
      </c>
      <c r="B65" s="316">
        <v>1</v>
      </c>
      <c r="C65" s="78" t="s">
        <v>2145</v>
      </c>
      <c r="D65" s="89" t="s">
        <v>14</v>
      </c>
      <c r="E65" s="81">
        <v>44487</v>
      </c>
      <c r="F65" s="234" t="s">
        <v>2245</v>
      </c>
      <c r="G65" s="81">
        <v>44494</v>
      </c>
    </row>
    <row r="66" spans="1:7" s="316" customFormat="1" ht="66" customHeight="1">
      <c r="A66" s="71">
        <v>44488</v>
      </c>
      <c r="B66" s="316">
        <v>1</v>
      </c>
      <c r="C66" s="99" t="s">
        <v>2146</v>
      </c>
      <c r="D66" s="316" t="s">
        <v>24</v>
      </c>
      <c r="E66" s="71">
        <v>44491</v>
      </c>
      <c r="F66" s="78" t="s">
        <v>2246</v>
      </c>
      <c r="G66" s="71">
        <v>44490</v>
      </c>
    </row>
    <row r="67" spans="1:7" ht="33" customHeight="1">
      <c r="A67" s="71">
        <v>44488</v>
      </c>
      <c r="B67" s="316">
        <v>2</v>
      </c>
      <c r="C67" s="78" t="s">
        <v>2147</v>
      </c>
      <c r="D67" s="316" t="s">
        <v>24</v>
      </c>
      <c r="E67" s="71">
        <v>44491</v>
      </c>
      <c r="F67" s="78" t="s">
        <v>2247</v>
      </c>
      <c r="G67" s="71">
        <v>44490</v>
      </c>
    </row>
    <row r="68" spans="1:7" ht="49.5" customHeight="1">
      <c r="A68" s="71">
        <v>44488</v>
      </c>
      <c r="B68" s="316">
        <v>3</v>
      </c>
      <c r="C68" s="78" t="s">
        <v>2148</v>
      </c>
      <c r="D68" s="89" t="s">
        <v>8</v>
      </c>
      <c r="E68" s="71">
        <v>44491</v>
      </c>
      <c r="F68" s="78" t="s">
        <v>2248</v>
      </c>
      <c r="G68" s="71">
        <v>44490</v>
      </c>
    </row>
    <row r="69" spans="1:7" ht="49.5" customHeight="1">
      <c r="A69" s="71">
        <v>44488</v>
      </c>
      <c r="B69" s="316">
        <v>4</v>
      </c>
      <c r="C69" s="78" t="s">
        <v>2149</v>
      </c>
      <c r="D69" s="89" t="s">
        <v>24</v>
      </c>
      <c r="E69" s="71">
        <v>44491</v>
      </c>
      <c r="F69" s="78" t="s">
        <v>2249</v>
      </c>
      <c r="G69" s="71">
        <v>44490</v>
      </c>
    </row>
    <row r="70" spans="1:7" ht="33" customHeight="1">
      <c r="A70" s="71">
        <v>44488</v>
      </c>
      <c r="B70" s="316">
        <v>5</v>
      </c>
      <c r="C70" s="78" t="s">
        <v>2150</v>
      </c>
      <c r="D70" s="89" t="s">
        <v>8</v>
      </c>
      <c r="E70" s="71">
        <v>44496</v>
      </c>
    </row>
    <row r="71" spans="1:7" ht="42.75" customHeight="1">
      <c r="A71" s="71">
        <v>44488</v>
      </c>
      <c r="B71" s="316">
        <v>6</v>
      </c>
      <c r="C71" s="78" t="s">
        <v>2151</v>
      </c>
      <c r="D71" s="89" t="s">
        <v>14</v>
      </c>
      <c r="E71" s="81">
        <v>44495</v>
      </c>
      <c r="F71" s="234" t="s">
        <v>2250</v>
      </c>
      <c r="G71" s="71">
        <v>44495</v>
      </c>
    </row>
    <row r="72" spans="1:7" ht="66" customHeight="1">
      <c r="A72" s="71">
        <v>44490</v>
      </c>
      <c r="B72" s="316">
        <v>1</v>
      </c>
      <c r="C72" s="78" t="s">
        <v>2152</v>
      </c>
      <c r="D72" s="316" t="s">
        <v>7</v>
      </c>
      <c r="E72" s="71">
        <v>44498</v>
      </c>
    </row>
    <row r="73" spans="1:7" ht="33" customHeight="1">
      <c r="A73" s="71">
        <v>44491</v>
      </c>
      <c r="B73" s="316">
        <v>1</v>
      </c>
      <c r="C73" s="78" t="s">
        <v>2153</v>
      </c>
      <c r="D73" s="316" t="s">
        <v>203</v>
      </c>
      <c r="E73" s="71">
        <v>44498</v>
      </c>
    </row>
    <row r="74" spans="1:7" ht="313.5" customHeight="1">
      <c r="A74" s="71">
        <v>44491</v>
      </c>
      <c r="B74" s="316">
        <v>2</v>
      </c>
      <c r="C74" s="78" t="s">
        <v>2154</v>
      </c>
      <c r="D74" s="316" t="s">
        <v>202</v>
      </c>
      <c r="E74" s="71">
        <v>44494</v>
      </c>
      <c r="F74" s="78" t="s">
        <v>2251</v>
      </c>
    </row>
    <row r="75" spans="1:7" ht="33" customHeight="1">
      <c r="A75" s="71">
        <v>44494</v>
      </c>
      <c r="B75" s="316">
        <v>1</v>
      </c>
      <c r="C75" s="78" t="s">
        <v>2155</v>
      </c>
      <c r="D75" s="316" t="s">
        <v>145</v>
      </c>
      <c r="E75" s="71">
        <v>44498</v>
      </c>
      <c r="F75" s="78"/>
    </row>
    <row r="76" spans="1:7">
      <c r="A76" s="71">
        <v>44494</v>
      </c>
      <c r="B76" s="316">
        <v>2</v>
      </c>
      <c r="C76" s="78" t="s">
        <v>2156</v>
      </c>
      <c r="D76" s="316" t="s">
        <v>145</v>
      </c>
      <c r="E76" s="71">
        <v>44620</v>
      </c>
      <c r="F76" s="78"/>
    </row>
    <row r="77" spans="1:7" ht="32.4">
      <c r="A77" s="71">
        <v>44494</v>
      </c>
      <c r="B77" s="316">
        <v>1</v>
      </c>
      <c r="C77" s="78" t="s">
        <v>2157</v>
      </c>
      <c r="D77" s="316" t="s">
        <v>2252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2158</v>
      </c>
      <c r="D78" s="89" t="s">
        <v>25</v>
      </c>
      <c r="E78" s="81">
        <v>44526</v>
      </c>
      <c r="F78" s="78" t="s">
        <v>2253</v>
      </c>
    </row>
    <row r="79" spans="1:7">
      <c r="A79" s="71">
        <v>44496</v>
      </c>
      <c r="B79" s="89">
        <v>2</v>
      </c>
      <c r="C79" s="78" t="s">
        <v>2159</v>
      </c>
      <c r="D79" s="89" t="s">
        <v>7</v>
      </c>
      <c r="E79" s="81" t="s">
        <v>2254</v>
      </c>
      <c r="G79" s="81">
        <v>44505</v>
      </c>
    </row>
    <row r="80" spans="1:7" ht="144.75" customHeight="1">
      <c r="A80" s="81">
        <v>44503</v>
      </c>
      <c r="B80" s="89">
        <v>1</v>
      </c>
      <c r="C80" s="78" t="s">
        <v>2160</v>
      </c>
      <c r="D80" s="89" t="s">
        <v>28</v>
      </c>
      <c r="E80" s="81">
        <v>44505</v>
      </c>
      <c r="F80" s="78" t="s">
        <v>2255</v>
      </c>
    </row>
    <row r="81" spans="1:6" ht="33" customHeight="1">
      <c r="A81" s="81">
        <v>44503</v>
      </c>
      <c r="B81" s="89">
        <v>2</v>
      </c>
      <c r="C81" s="78" t="s">
        <v>2161</v>
      </c>
      <c r="D81" s="89" t="s">
        <v>28</v>
      </c>
      <c r="E81" s="81">
        <v>44505</v>
      </c>
      <c r="F81" s="78" t="s">
        <v>2256</v>
      </c>
    </row>
    <row r="82" spans="1:6">
      <c r="A82" s="81">
        <v>44503</v>
      </c>
      <c r="B82" s="89">
        <v>3</v>
      </c>
      <c r="C82" s="78" t="s">
        <v>2162</v>
      </c>
      <c r="D82" s="89" t="s">
        <v>146</v>
      </c>
      <c r="F82" s="82" t="s">
        <v>2257</v>
      </c>
    </row>
    <row r="83" spans="1:6">
      <c r="A83" s="81">
        <v>44504</v>
      </c>
      <c r="B83" s="89">
        <v>1</v>
      </c>
      <c r="C83" s="78" t="s">
        <v>2163</v>
      </c>
      <c r="D83" s="89" t="s">
        <v>146</v>
      </c>
      <c r="E83" s="81">
        <v>44515</v>
      </c>
    </row>
    <row r="84" spans="1:6">
      <c r="A84" s="81">
        <v>44504</v>
      </c>
      <c r="B84" s="89">
        <v>2</v>
      </c>
      <c r="C84" s="78" t="s">
        <v>2164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2258</v>
      </c>
      <c r="D85" s="89" t="s">
        <v>146</v>
      </c>
      <c r="E85" s="81">
        <v>44526</v>
      </c>
    </row>
    <row r="86" spans="1:6" ht="34.049999999999997" customHeight="1">
      <c r="A86" s="406"/>
      <c r="B86" s="89">
        <v>1</v>
      </c>
      <c r="C86" s="78" t="s">
        <v>2259</v>
      </c>
      <c r="D86" s="89" t="s">
        <v>24</v>
      </c>
      <c r="E86" s="81">
        <v>44498</v>
      </c>
      <c r="F86" s="82" t="s">
        <v>2212</v>
      </c>
    </row>
    <row r="87" spans="1:6">
      <c r="B87" s="89">
        <v>2</v>
      </c>
      <c r="C87" s="78" t="s">
        <v>2260</v>
      </c>
      <c r="D87" s="89" t="s">
        <v>24</v>
      </c>
      <c r="E87" s="81">
        <v>44498</v>
      </c>
      <c r="F87" s="82" t="s">
        <v>2212</v>
      </c>
    </row>
    <row r="88" spans="1:6" ht="34.049999999999997" customHeight="1">
      <c r="B88" s="89">
        <v>1</v>
      </c>
      <c r="C88" s="78" t="s">
        <v>2261</v>
      </c>
      <c r="D88" s="159" t="s">
        <v>2237</v>
      </c>
      <c r="E88" s="81">
        <v>44526</v>
      </c>
    </row>
  </sheetData>
  <autoFilter ref="A1:H85" xr:uid="{00000000-0009-0000-0000-00000D000000}"/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49" sqref="D249"/>
    </sheetView>
  </sheetViews>
  <sheetFormatPr defaultRowHeight="15"/>
  <cols>
    <col min="2" max="2" width="10.25" style="294" bestFit="1" customWidth="1"/>
    <col min="3" max="3" width="11.625" style="367" bestFit="1" customWidth="1"/>
    <col min="4" max="4" width="50.75" style="294" customWidth="1"/>
    <col min="5" max="6" width="10.25" style="294" bestFit="1" customWidth="1"/>
  </cols>
  <sheetData>
    <row r="1" spans="1:7">
      <c r="A1" t="s">
        <v>2857</v>
      </c>
    </row>
    <row r="3" spans="1:7">
      <c r="A3" s="294" t="s">
        <v>1028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1515</v>
      </c>
      <c r="E3"/>
      <c r="F3" t="e">
        <f>MID(M10,FIND("L",M10),5)</f>
        <v>#VALUE!</v>
      </c>
      <c r="G3" t="s">
        <v>2084</v>
      </c>
    </row>
    <row r="4" spans="1:7">
      <c r="A4" s="294" t="s">
        <v>1033</v>
      </c>
      <c r="B4" t="str">
        <f t="shared" si="0"/>
        <v>連結</v>
      </c>
      <c r="C4" s="367" t="str">
        <f t="shared" si="1"/>
        <v>L6082</v>
      </c>
      <c r="D4" t="s">
        <v>1517</v>
      </c>
      <c r="F4" t="str">
        <f t="shared" ref="F4:F34" si="2">MID(G4,FIND("L",G4),5)</f>
        <v>L6083</v>
      </c>
      <c r="G4" t="s">
        <v>2085</v>
      </c>
    </row>
    <row r="5" spans="1:7">
      <c r="A5" s="294" t="s">
        <v>1036</v>
      </c>
      <c r="B5" t="e">
        <f t="shared" si="0"/>
        <v>#VALUE!</v>
      </c>
      <c r="C5" s="367" t="str">
        <f t="shared" si="1"/>
        <v>L6041</v>
      </c>
      <c r="D5" t="s">
        <v>1525</v>
      </c>
      <c r="F5" t="str">
        <f t="shared" si="2"/>
        <v>L6753</v>
      </c>
      <c r="G5" t="s">
        <v>2086</v>
      </c>
    </row>
    <row r="6" spans="1:7">
      <c r="A6" s="294" t="s">
        <v>1038</v>
      </c>
      <c r="B6" t="e">
        <f t="shared" si="0"/>
        <v>#VALUE!</v>
      </c>
      <c r="C6" s="367" t="str">
        <f t="shared" si="1"/>
        <v>L5022</v>
      </c>
      <c r="D6" t="s">
        <v>1538</v>
      </c>
      <c r="F6" t="str">
        <f t="shared" si="2"/>
        <v>L6754</v>
      </c>
      <c r="G6" t="s">
        <v>2087</v>
      </c>
    </row>
    <row r="7" spans="1:7">
      <c r="A7" s="294" t="s">
        <v>1040</v>
      </c>
      <c r="B7" t="e">
        <f t="shared" si="0"/>
        <v>#VALUE!</v>
      </c>
      <c r="C7" s="367" t="str">
        <f t="shared" si="1"/>
        <v>L6503</v>
      </c>
      <c r="D7" t="s">
        <v>1539</v>
      </c>
      <c r="F7" t="str">
        <f t="shared" si="2"/>
        <v>L1101</v>
      </c>
      <c r="G7" t="s">
        <v>2088</v>
      </c>
    </row>
    <row r="8" spans="1:7">
      <c r="A8" s="294" t="s">
        <v>1048</v>
      </c>
      <c r="B8" t="e">
        <f t="shared" si="0"/>
        <v>#VALUE!</v>
      </c>
      <c r="C8" s="367" t="str">
        <f t="shared" si="1"/>
        <v>L5051</v>
      </c>
      <c r="D8" t="s">
        <v>1560</v>
      </c>
      <c r="F8" t="str">
        <f t="shared" si="2"/>
        <v>L1101</v>
      </c>
      <c r="G8" t="s">
        <v>2089</v>
      </c>
    </row>
    <row r="9" spans="1:7">
      <c r="A9" s="294" t="s">
        <v>1042</v>
      </c>
      <c r="B9" t="e">
        <f t="shared" si="0"/>
        <v>#VALUE!</v>
      </c>
      <c r="C9" s="367" t="str">
        <f t="shared" si="1"/>
        <v>L5052</v>
      </c>
      <c r="D9" t="s">
        <v>1562</v>
      </c>
      <c r="F9" t="e">
        <f t="shared" si="2"/>
        <v>#VALUE!</v>
      </c>
      <c r="G9" t="s">
        <v>2090</v>
      </c>
    </row>
    <row r="10" spans="1:7">
      <c r="A10" s="294" t="s">
        <v>1044</v>
      </c>
      <c r="B10" t="e">
        <f t="shared" si="0"/>
        <v>#VALUE!</v>
      </c>
      <c r="C10" s="367" t="str">
        <f t="shared" si="1"/>
        <v>L1001</v>
      </c>
      <c r="D10" t="s">
        <v>1569</v>
      </c>
      <c r="F10" t="str">
        <f t="shared" si="2"/>
        <v>L2111</v>
      </c>
      <c r="G10" t="s">
        <v>2091</v>
      </c>
    </row>
    <row r="11" spans="1:7">
      <c r="A11" s="294" t="s">
        <v>1050</v>
      </c>
      <c r="B11" t="e">
        <f t="shared" si="0"/>
        <v>#VALUE!</v>
      </c>
      <c r="C11" s="367" t="str">
        <f t="shared" si="1"/>
        <v>L1109</v>
      </c>
      <c r="D11" t="s">
        <v>1581</v>
      </c>
      <c r="F11" t="str">
        <f t="shared" si="2"/>
        <v>L功能,待</v>
      </c>
      <c r="G11" t="s">
        <v>1548</v>
      </c>
    </row>
    <row r="12" spans="1:7">
      <c r="A12" s="294" t="s">
        <v>1054</v>
      </c>
      <c r="B12" t="str">
        <f t="shared" si="0"/>
        <v>連結</v>
      </c>
      <c r="C12" s="367" t="str">
        <f t="shared" si="1"/>
        <v>L1105</v>
      </c>
      <c r="D12" t="s">
        <v>1582</v>
      </c>
      <c r="F12" t="e">
        <f t="shared" si="2"/>
        <v>#VALUE!</v>
      </c>
      <c r="G12" t="s">
        <v>1552</v>
      </c>
    </row>
    <row r="13" spans="1:7">
      <c r="A13" s="294" t="s">
        <v>1066</v>
      </c>
      <c r="B13" t="e">
        <f t="shared" si="0"/>
        <v>#VALUE!</v>
      </c>
      <c r="C13" s="367" t="str">
        <f t="shared" si="1"/>
        <v>L1101</v>
      </c>
      <c r="D13" t="s">
        <v>1586</v>
      </c>
      <c r="F13" t="str">
        <f t="shared" si="2"/>
        <v>L2111</v>
      </c>
      <c r="G13" t="s">
        <v>2092</v>
      </c>
    </row>
    <row r="14" spans="1:7">
      <c r="A14" s="294" t="s">
        <v>1070</v>
      </c>
      <c r="B14" t="e">
        <f t="shared" si="0"/>
        <v>#VALUE!</v>
      </c>
      <c r="C14" s="367" t="str">
        <f t="shared" si="1"/>
        <v>L1101</v>
      </c>
      <c r="D14" t="s">
        <v>1588</v>
      </c>
      <c r="F14" t="str">
        <f t="shared" si="2"/>
        <v>L5951</v>
      </c>
      <c r="G14" t="s">
        <v>2093</v>
      </c>
    </row>
    <row r="15" spans="1:7">
      <c r="A15" s="294" t="s">
        <v>1072</v>
      </c>
      <c r="B15" t="e">
        <f t="shared" si="0"/>
        <v>#VALUE!</v>
      </c>
      <c r="C15" s="367" t="str">
        <f t="shared" si="1"/>
        <v>L1101</v>
      </c>
      <c r="D15" t="s">
        <v>1589</v>
      </c>
      <c r="F15" t="str">
        <f t="shared" si="2"/>
        <v>L5952</v>
      </c>
      <c r="G15" t="s">
        <v>2094</v>
      </c>
    </row>
    <row r="16" spans="1:7">
      <c r="A16" s="294" t="s">
        <v>1058</v>
      </c>
      <c r="B16" t="e">
        <f t="shared" si="0"/>
        <v>#VALUE!</v>
      </c>
      <c r="C16" s="367" t="str">
        <f t="shared" si="1"/>
        <v>L2017</v>
      </c>
      <c r="D16" t="s">
        <v>1593</v>
      </c>
      <c r="F16" t="e">
        <f t="shared" si="2"/>
        <v>#VALUE!</v>
      </c>
      <c r="G16" t="s">
        <v>2095</v>
      </c>
    </row>
    <row r="17" spans="1:7">
      <c r="A17" s="294" t="s">
        <v>1060</v>
      </c>
      <c r="B17" t="e">
        <f t="shared" si="0"/>
        <v>#VALUE!</v>
      </c>
      <c r="C17" s="367" t="str">
        <f t="shared" si="1"/>
        <v>L6608</v>
      </c>
      <c r="D17" t="s">
        <v>1599</v>
      </c>
      <c r="F17" t="str">
        <f t="shared" si="2"/>
        <v>L1105</v>
      </c>
      <c r="G17" t="s">
        <v>2096</v>
      </c>
    </row>
    <row r="18" spans="1:7">
      <c r="A18" s="294" t="s">
        <v>1062</v>
      </c>
      <c r="B18" t="e">
        <f t="shared" si="0"/>
        <v>#VALUE!</v>
      </c>
      <c r="C18" s="367" t="str">
        <f t="shared" si="1"/>
        <v>LOAN於</v>
      </c>
      <c r="D18" t="s">
        <v>1603</v>
      </c>
      <c r="F18" t="e">
        <f t="shared" si="2"/>
        <v>#VALUE!</v>
      </c>
      <c r="G18" t="s">
        <v>2097</v>
      </c>
    </row>
    <row r="19" spans="1:7">
      <c r="A19" s="294" t="s">
        <v>1099</v>
      </c>
      <c r="B19" t="e">
        <f t="shared" si="0"/>
        <v>#VALUE!</v>
      </c>
      <c r="C19" s="367" t="str">
        <f t="shared" si="1"/>
        <v>L1109</v>
      </c>
      <c r="D19" t="s">
        <v>1609</v>
      </c>
      <c r="F19" t="str">
        <f t="shared" si="2"/>
        <v>LOAN作</v>
      </c>
      <c r="G19" t="s">
        <v>2098</v>
      </c>
    </row>
    <row r="20" spans="1:7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1611</v>
      </c>
      <c r="F20" t="str">
        <f t="shared" si="2"/>
        <v>L2801</v>
      </c>
      <c r="G20" t="s">
        <v>2099</v>
      </c>
    </row>
    <row r="21" spans="1:7">
      <c r="A21" s="294" t="s">
        <v>1465</v>
      </c>
      <c r="B21" t="e">
        <f t="shared" si="0"/>
        <v>#VALUE!</v>
      </c>
      <c r="C21" s="367" t="str">
        <f t="shared" si="1"/>
        <v>L1102</v>
      </c>
      <c r="D21" t="s">
        <v>1612</v>
      </c>
      <c r="F21" t="str">
        <f t="shared" si="2"/>
        <v>LOAN亦</v>
      </c>
      <c r="G21" t="s">
        <v>2100</v>
      </c>
    </row>
    <row r="22" spans="1:7">
      <c r="A22" s="294" t="s">
        <v>1468</v>
      </c>
      <c r="B22" t="e">
        <f t="shared" si="0"/>
        <v>#VALUE!</v>
      </c>
      <c r="C22" s="367" t="str">
        <f t="shared" si="1"/>
        <v>L1102</v>
      </c>
      <c r="D22" t="s">
        <v>1613</v>
      </c>
      <c r="F22" t="str">
        <f t="shared" si="2"/>
        <v>L範例</v>
      </c>
      <c r="G22" t="s">
        <v>2101</v>
      </c>
    </row>
    <row r="23" spans="1:7">
      <c r="A23" s="294" t="s">
        <v>1563</v>
      </c>
      <c r="B23" t="e">
        <f t="shared" si="0"/>
        <v>#VALUE!</v>
      </c>
      <c r="C23" s="367" t="str">
        <f t="shared" si="1"/>
        <v>L1102</v>
      </c>
      <c r="D23" t="s">
        <v>1614</v>
      </c>
      <c r="F23" t="e">
        <f t="shared" si="2"/>
        <v>#VALUE!</v>
      </c>
      <c r="G23" t="s">
        <v>2102</v>
      </c>
    </row>
    <row r="24" spans="1:7">
      <c r="A24" s="294" t="s">
        <v>1567</v>
      </c>
      <c r="B24" t="e">
        <f t="shared" si="0"/>
        <v>#VALUE!</v>
      </c>
      <c r="C24" s="367" t="str">
        <f t="shared" si="1"/>
        <v>L2306</v>
      </c>
      <c r="D24" t="s">
        <v>1616</v>
      </c>
      <c r="F24" t="str">
        <f t="shared" si="2"/>
        <v>L2801</v>
      </c>
      <c r="G24" t="s">
        <v>2103</v>
      </c>
    </row>
    <row r="25" spans="1:7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1617</v>
      </c>
      <c r="F25" t="e">
        <f t="shared" si="2"/>
        <v>#VALUE!</v>
      </c>
      <c r="G25" t="s">
        <v>2104</v>
      </c>
    </row>
    <row r="26" spans="1:7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1618</v>
      </c>
      <c r="F26" t="str">
        <f t="shared" si="2"/>
        <v>L1105</v>
      </c>
      <c r="G26" t="s">
        <v>2105</v>
      </c>
    </row>
    <row r="27" spans="1:7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1633</v>
      </c>
      <c r="F27" t="e">
        <f t="shared" si="2"/>
        <v>#VALUE!</v>
      </c>
      <c r="G27" t="s">
        <v>2106</v>
      </c>
    </row>
    <row r="28" spans="1:7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1637</v>
      </c>
      <c r="F28" t="e">
        <f t="shared" si="2"/>
        <v>#VALUE!</v>
      </c>
      <c r="G28" t="s">
        <v>2107</v>
      </c>
    </row>
    <row r="29" spans="1:7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1639</v>
      </c>
      <c r="F29" t="e">
        <f t="shared" si="2"/>
        <v>#VALUE!</v>
      </c>
      <c r="G29" t="s">
        <v>2108</v>
      </c>
    </row>
    <row r="30" spans="1:7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1643</v>
      </c>
      <c r="F30" t="e">
        <f t="shared" si="2"/>
        <v>#VALUE!</v>
      </c>
      <c r="G30" t="s">
        <v>2109</v>
      </c>
    </row>
    <row r="31" spans="1:7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1646</v>
      </c>
      <c r="F31" t="e">
        <f t="shared" si="2"/>
        <v>#VALUE!</v>
      </c>
      <c r="G31" t="s">
        <v>2110</v>
      </c>
    </row>
    <row r="32" spans="1:7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1652</v>
      </c>
      <c r="F32" t="str">
        <f t="shared" si="2"/>
        <v>L5500</v>
      </c>
      <c r="G32" t="s">
        <v>2111</v>
      </c>
    </row>
    <row r="33" spans="1:7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1659</v>
      </c>
      <c r="F33" t="e">
        <f t="shared" si="2"/>
        <v>#VALUE!</v>
      </c>
      <c r="G33" t="s">
        <v>2112</v>
      </c>
    </row>
    <row r="34" spans="1:7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1665</v>
      </c>
      <c r="F34" t="str">
        <f t="shared" si="2"/>
        <v>L2111</v>
      </c>
      <c r="G34" t="s">
        <v>2113</v>
      </c>
    </row>
    <row r="35" spans="1:7">
      <c r="A35" s="294" t="s">
        <v>1439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1672</v>
      </c>
      <c r="F35" t="str">
        <f t="shared" ref="F35:F66" si="5">MID(G35,FIND("L",G35),5)</f>
        <v>L3701</v>
      </c>
      <c r="G35" t="s">
        <v>2114</v>
      </c>
    </row>
    <row r="36" spans="1:7">
      <c r="A36" s="294" t="s">
        <v>1619</v>
      </c>
      <c r="B36" t="e">
        <f t="shared" si="3"/>
        <v>#VALUE!</v>
      </c>
      <c r="C36" s="367" t="str">
        <f t="shared" si="4"/>
        <v>L2801</v>
      </c>
      <c r="D36" t="s">
        <v>1678</v>
      </c>
      <c r="F36" t="str">
        <f t="shared" si="5"/>
        <v>L2154</v>
      </c>
      <c r="G36" t="s">
        <v>2115</v>
      </c>
    </row>
    <row r="37" spans="1:7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1686</v>
      </c>
      <c r="F37" t="str">
        <f t="shared" si="5"/>
        <v>L2111</v>
      </c>
      <c r="G37" t="s">
        <v>2116</v>
      </c>
    </row>
    <row r="38" spans="1:7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1690</v>
      </c>
      <c r="F38" t="str">
        <f t="shared" si="5"/>
        <v>L2221</v>
      </c>
      <c r="G38" t="s">
        <v>2117</v>
      </c>
    </row>
    <row r="39" spans="1:7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1691</v>
      </c>
      <c r="F39" t="str">
        <f t="shared" si="5"/>
        <v>L表,供整</v>
      </c>
      <c r="G39" t="s">
        <v>2118</v>
      </c>
    </row>
    <row r="40" spans="1:7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1693</v>
      </c>
      <c r="F40" t="e">
        <f t="shared" si="5"/>
        <v>#VALUE!</v>
      </c>
      <c r="G40" t="s">
        <v>2119</v>
      </c>
    </row>
    <row r="41" spans="1:7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1694</v>
      </c>
      <c r="F41" t="e">
        <f t="shared" si="5"/>
        <v>#VALUE!</v>
      </c>
      <c r="G41" t="s">
        <v>2120</v>
      </c>
    </row>
    <row r="42" spans="1:7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1697</v>
      </c>
      <c r="F42" t="str">
        <f t="shared" si="5"/>
        <v>L2038</v>
      </c>
      <c r="G42" t="s">
        <v>2121</v>
      </c>
    </row>
    <row r="43" spans="1:7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1699</v>
      </c>
      <c r="F43" t="str">
        <f t="shared" si="5"/>
        <v>L2221</v>
      </c>
      <c r="G43" t="s">
        <v>2122</v>
      </c>
    </row>
    <row r="44" spans="1:7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1704</v>
      </c>
      <c r="F44" t="e">
        <f t="shared" si="5"/>
        <v>#VALUE!</v>
      </c>
      <c r="G44" t="s">
        <v>2123</v>
      </c>
    </row>
    <row r="45" spans="1:7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1707</v>
      </c>
      <c r="F45" t="e">
        <f t="shared" si="5"/>
        <v>#VALUE!</v>
      </c>
      <c r="G45" t="s">
        <v>2124</v>
      </c>
    </row>
    <row r="46" spans="1:7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1708</v>
      </c>
      <c r="F46" t="e">
        <f t="shared" si="5"/>
        <v>#VALUE!</v>
      </c>
      <c r="G46" t="s">
        <v>2125</v>
      </c>
    </row>
    <row r="47" spans="1:7">
      <c r="A47" s="294" t="s">
        <v>1428</v>
      </c>
      <c r="B47" t="e">
        <f t="shared" si="3"/>
        <v>#VALUE!</v>
      </c>
      <c r="C47" s="367" t="str">
        <f t="shared" si="4"/>
        <v>L2911</v>
      </c>
      <c r="D47" t="s">
        <v>1709</v>
      </c>
      <c r="F47" t="e">
        <f t="shared" si="5"/>
        <v>#VALUE!</v>
      </c>
      <c r="G47" t="s">
        <v>2126</v>
      </c>
    </row>
    <row r="48" spans="1:7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1710</v>
      </c>
      <c r="F48" t="e">
        <f t="shared" si="5"/>
        <v>#VALUE!</v>
      </c>
      <c r="G48" t="s">
        <v>2127</v>
      </c>
    </row>
    <row r="49" spans="1:7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1712</v>
      </c>
      <c r="F49" t="e">
        <f t="shared" si="5"/>
        <v>#VALUE!</v>
      </c>
      <c r="G49" t="s">
        <v>2128</v>
      </c>
    </row>
    <row r="50" spans="1:7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1713</v>
      </c>
      <c r="F50" t="e">
        <f t="shared" si="5"/>
        <v>#VALUE!</v>
      </c>
      <c r="G50" t="s">
        <v>2129</v>
      </c>
    </row>
    <row r="51" spans="1:7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1714</v>
      </c>
      <c r="F51" t="str">
        <f t="shared" si="5"/>
        <v>L3005</v>
      </c>
      <c r="G51" t="s">
        <v>2130</v>
      </c>
    </row>
    <row r="52" spans="1:7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1715</v>
      </c>
      <c r="F52" t="e">
        <f t="shared" si="5"/>
        <v>#VALUE!</v>
      </c>
      <c r="G52" t="s">
        <v>2131</v>
      </c>
    </row>
    <row r="53" spans="1:7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1715</v>
      </c>
      <c r="F53" t="str">
        <f t="shared" si="5"/>
        <v>L3220</v>
      </c>
      <c r="G53" t="s">
        <v>2132</v>
      </c>
    </row>
    <row r="54" spans="1:7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1716</v>
      </c>
      <c r="F54" t="e">
        <f t="shared" si="5"/>
        <v>#VALUE!</v>
      </c>
      <c r="G54" t="s">
        <v>2133</v>
      </c>
    </row>
    <row r="55" spans="1:7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1723</v>
      </c>
      <c r="F55" t="e">
        <f t="shared" si="5"/>
        <v>#VALUE!</v>
      </c>
      <c r="G55" t="s">
        <v>2134</v>
      </c>
    </row>
    <row r="56" spans="1:7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1728</v>
      </c>
      <c r="F56" t="e">
        <f t="shared" si="5"/>
        <v>#VALUE!</v>
      </c>
      <c r="G56" t="s">
        <v>2135</v>
      </c>
    </row>
    <row r="57" spans="1:7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1732</v>
      </c>
      <c r="F57" t="e">
        <f t="shared" si="5"/>
        <v>#VALUE!</v>
      </c>
      <c r="G57" t="s">
        <v>2136</v>
      </c>
    </row>
    <row r="58" spans="1:7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1734</v>
      </c>
      <c r="F58" t="e">
        <f t="shared" si="5"/>
        <v>#VALUE!</v>
      </c>
      <c r="G58" t="s">
        <v>2137</v>
      </c>
    </row>
    <row r="59" spans="1:7">
      <c r="A59" s="294" t="s">
        <v>1450</v>
      </c>
      <c r="B59" t="e">
        <f t="shared" si="3"/>
        <v>#VALUE!</v>
      </c>
      <c r="C59" s="367" t="str">
        <f t="shared" si="4"/>
        <v>L1905</v>
      </c>
      <c r="D59" t="s">
        <v>1739</v>
      </c>
      <c r="F59" t="str">
        <f t="shared" si="5"/>
        <v>L5075</v>
      </c>
      <c r="G59" t="s">
        <v>2138</v>
      </c>
    </row>
    <row r="60" spans="1:7">
      <c r="A60" s="294" t="s">
        <v>1453</v>
      </c>
      <c r="B60" t="e">
        <f t="shared" si="3"/>
        <v>#VALUE!</v>
      </c>
      <c r="C60" s="367" t="e">
        <f t="shared" si="4"/>
        <v>#VALUE!</v>
      </c>
      <c r="D60" t="s">
        <v>1757</v>
      </c>
      <c r="F60" t="str">
        <f t="shared" si="5"/>
        <v>L597A</v>
      </c>
      <c r="G60" t="s">
        <v>2139</v>
      </c>
    </row>
    <row r="61" spans="1:7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1758</v>
      </c>
      <c r="F61" t="e">
        <f t="shared" si="5"/>
        <v>#VALUE!</v>
      </c>
      <c r="G61" t="s">
        <v>2140</v>
      </c>
    </row>
    <row r="62" spans="1:7">
      <c r="A62" s="294" t="s">
        <v>1458</v>
      </c>
      <c r="B62" t="e">
        <f t="shared" si="3"/>
        <v>#VALUE!</v>
      </c>
      <c r="C62" s="367" t="str">
        <f t="shared" si="4"/>
        <v>L檢核結果</v>
      </c>
      <c r="D62" t="s">
        <v>1766</v>
      </c>
      <c r="F62" t="str">
        <f t="shared" si="5"/>
        <v>L6605</v>
      </c>
      <c r="G62" t="s">
        <v>2141</v>
      </c>
    </row>
    <row r="63" spans="1:7">
      <c r="A63" s="294" t="s">
        <v>1461</v>
      </c>
      <c r="B63" t="e">
        <f t="shared" si="3"/>
        <v>#VALUE!</v>
      </c>
      <c r="C63" s="367" t="str">
        <f t="shared" si="4"/>
        <v>L3100</v>
      </c>
      <c r="D63" t="s">
        <v>1768</v>
      </c>
      <c r="F63" t="e">
        <f t="shared" si="5"/>
        <v>#VALUE!</v>
      </c>
      <c r="G63" t="s">
        <v>2142</v>
      </c>
    </row>
    <row r="64" spans="1:7">
      <c r="A64" s="294" t="s">
        <v>1463</v>
      </c>
      <c r="B64" t="e">
        <f t="shared" si="3"/>
        <v>#VALUE!</v>
      </c>
      <c r="C64" s="367" t="str">
        <f t="shared" si="4"/>
        <v>L2060</v>
      </c>
      <c r="D64" t="s">
        <v>1774</v>
      </c>
      <c r="F64" t="str">
        <f t="shared" si="5"/>
        <v>L4703</v>
      </c>
      <c r="G64" t="s">
        <v>2143</v>
      </c>
    </row>
    <row r="65" spans="1:7">
      <c r="A65" s="294" t="s">
        <v>1455</v>
      </c>
      <c r="B65" t="e">
        <f t="shared" si="3"/>
        <v>#VALUE!</v>
      </c>
      <c r="C65" s="367" t="str">
        <f t="shared" si="4"/>
        <v>L2600</v>
      </c>
      <c r="D65" t="s">
        <v>1776</v>
      </c>
      <c r="F65" t="str">
        <f t="shared" si="5"/>
        <v>L4454</v>
      </c>
      <c r="G65" t="s">
        <v>2144</v>
      </c>
    </row>
    <row r="66" spans="1:7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1777</v>
      </c>
      <c r="F66" t="str">
        <f t="shared" si="5"/>
        <v>L3731</v>
      </c>
      <c r="G66" t="s">
        <v>2145</v>
      </c>
    </row>
    <row r="67" spans="1:7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1778</v>
      </c>
      <c r="F67" t="str">
        <f t="shared" ref="F67:F88" si="8">MID(G67,FIND("L",G67),5)</f>
        <v>L4605</v>
      </c>
      <c r="G67" t="s">
        <v>2146</v>
      </c>
    </row>
    <row r="68" spans="1:7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1779</v>
      </c>
      <c r="F68" t="e">
        <f t="shared" si="8"/>
        <v>#VALUE!</v>
      </c>
      <c r="G68" t="s">
        <v>2147</v>
      </c>
    </row>
    <row r="69" spans="1:7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1781</v>
      </c>
      <c r="F69" t="e">
        <f t="shared" si="8"/>
        <v>#VALUE!</v>
      </c>
      <c r="G69" t="s">
        <v>2148</v>
      </c>
    </row>
    <row r="70" spans="1:7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1800</v>
      </c>
      <c r="F70" t="e">
        <f t="shared" si="8"/>
        <v>#VALUE!</v>
      </c>
      <c r="G70" t="s">
        <v>2149</v>
      </c>
    </row>
    <row r="71" spans="1:7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1801</v>
      </c>
      <c r="F71" t="e">
        <f t="shared" si="8"/>
        <v>#VALUE!</v>
      </c>
      <c r="G71" t="s">
        <v>2150</v>
      </c>
    </row>
    <row r="72" spans="1:7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1800</v>
      </c>
      <c r="F72" t="e">
        <f t="shared" si="8"/>
        <v>#VALUE!</v>
      </c>
      <c r="G72" t="s">
        <v>2151</v>
      </c>
    </row>
    <row r="73" spans="1:7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1803</v>
      </c>
      <c r="F73" t="str">
        <f t="shared" si="8"/>
        <v>L4030</v>
      </c>
      <c r="G73" t="s">
        <v>2152</v>
      </c>
    </row>
    <row r="74" spans="1:7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1804</v>
      </c>
      <c r="F74" t="str">
        <f t="shared" si="8"/>
        <v>L6042</v>
      </c>
      <c r="G74" t="s">
        <v>2153</v>
      </c>
    </row>
    <row r="75" spans="1:7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1820</v>
      </c>
      <c r="F75" t="str">
        <f t="shared" si="8"/>
        <v>L1905</v>
      </c>
      <c r="G75" t="s">
        <v>2154</v>
      </c>
    </row>
    <row r="76" spans="1:7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1823</v>
      </c>
      <c r="F76" t="e">
        <f t="shared" si="8"/>
        <v>#VALUE!</v>
      </c>
      <c r="G76" t="s">
        <v>2155</v>
      </c>
    </row>
    <row r="77" spans="1:7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1826</v>
      </c>
      <c r="F77" t="str">
        <f t="shared" si="8"/>
        <v>L2222</v>
      </c>
      <c r="G77" t="s">
        <v>2156</v>
      </c>
    </row>
    <row r="78" spans="1:7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1826</v>
      </c>
      <c r="F78" t="str">
        <f t="shared" si="8"/>
        <v>L2480</v>
      </c>
      <c r="G78" t="s">
        <v>2157</v>
      </c>
    </row>
    <row r="79" spans="1:7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1837</v>
      </c>
      <c r="F79" t="e">
        <f t="shared" si="8"/>
        <v>#VALUE!</v>
      </c>
      <c r="G79" t="s">
        <v>2158</v>
      </c>
    </row>
    <row r="80" spans="1:7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1841</v>
      </c>
      <c r="F80" t="e">
        <f t="shared" si="8"/>
        <v>#VALUE!</v>
      </c>
      <c r="G80" t="s">
        <v>2159</v>
      </c>
    </row>
    <row r="81" spans="1:7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1843</v>
      </c>
      <c r="F81" t="e">
        <f t="shared" si="8"/>
        <v>#VALUE!</v>
      </c>
      <c r="G81" t="s">
        <v>2160</v>
      </c>
    </row>
    <row r="82" spans="1:7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1846</v>
      </c>
      <c r="F82" t="e">
        <f t="shared" si="8"/>
        <v>#VALUE!</v>
      </c>
      <c r="G82" t="s">
        <v>2161</v>
      </c>
    </row>
    <row r="83" spans="1:7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1849</v>
      </c>
      <c r="F83" t="e">
        <f t="shared" si="8"/>
        <v>#VALUE!</v>
      </c>
      <c r="G83" t="s">
        <v>2162</v>
      </c>
    </row>
    <row r="84" spans="1:7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1851</v>
      </c>
      <c r="F84" t="e">
        <f t="shared" si="8"/>
        <v>#VALUE!</v>
      </c>
      <c r="G84" t="s">
        <v>2163</v>
      </c>
    </row>
    <row r="85" spans="1:7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1853</v>
      </c>
      <c r="F85" t="e">
        <f t="shared" si="8"/>
        <v>#VALUE!</v>
      </c>
      <c r="G85" t="s">
        <v>2164</v>
      </c>
    </row>
    <row r="86" spans="1:7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1855</v>
      </c>
      <c r="F86" s="294" t="str">
        <f t="shared" si="8"/>
        <v>L8203</v>
      </c>
      <c r="G86" t="s">
        <v>2259</v>
      </c>
    </row>
    <row r="87" spans="1:7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1856</v>
      </c>
      <c r="F87" s="294" t="str">
        <f t="shared" si="8"/>
        <v>L8204</v>
      </c>
      <c r="G87" t="s">
        <v>2260</v>
      </c>
    </row>
    <row r="88" spans="1:7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1857</v>
      </c>
      <c r="F88" s="294" t="str">
        <f t="shared" si="8"/>
        <v>L5813</v>
      </c>
      <c r="G88" t="s">
        <v>2261</v>
      </c>
    </row>
    <row r="89" spans="1:7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1862</v>
      </c>
    </row>
    <row r="90" spans="1:7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1879</v>
      </c>
    </row>
    <row r="91" spans="1:7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1880</v>
      </c>
    </row>
    <row r="92" spans="1:7">
      <c r="A92" s="294" t="s">
        <v>1446</v>
      </c>
      <c r="B92" t="e">
        <f t="shared" si="6"/>
        <v>#VALUE!</v>
      </c>
      <c r="C92" s="367" t="str">
        <f t="shared" si="7"/>
        <v>L4210</v>
      </c>
      <c r="D92" t="s">
        <v>1884</v>
      </c>
    </row>
    <row r="93" spans="1:7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1894</v>
      </c>
    </row>
    <row r="94" spans="1:7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1897</v>
      </c>
    </row>
    <row r="95" spans="1:7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1910</v>
      </c>
    </row>
    <row r="96" spans="1:7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1915</v>
      </c>
    </row>
    <row r="97" spans="1:4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1921</v>
      </c>
    </row>
    <row r="98" spans="1:4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1922</v>
      </c>
    </row>
    <row r="99" spans="1:4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1953</v>
      </c>
    </row>
    <row r="100" spans="1:4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1955</v>
      </c>
    </row>
    <row r="101" spans="1:4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1959</v>
      </c>
    </row>
    <row r="102" spans="1:4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1964</v>
      </c>
    </row>
    <row r="103" spans="1:4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1965</v>
      </c>
    </row>
    <row r="104" spans="1:4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1966</v>
      </c>
    </row>
    <row r="105" spans="1:4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1967</v>
      </c>
    </row>
    <row r="106" spans="1:4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1972</v>
      </c>
    </row>
    <row r="107" spans="1:4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1998</v>
      </c>
    </row>
    <row r="108" spans="1:4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2003</v>
      </c>
    </row>
    <row r="109" spans="1:4">
      <c r="A109" s="294" t="s">
        <v>1839</v>
      </c>
      <c r="B109" t="str">
        <f t="shared" si="9"/>
        <v>連結</v>
      </c>
      <c r="C109" s="367" t="str">
        <f t="shared" si="10"/>
        <v>L2017</v>
      </c>
      <c r="D109" t="s">
        <v>2007</v>
      </c>
    </row>
    <row r="110" spans="1:4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2008</v>
      </c>
    </row>
    <row r="111" spans="1:4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2011</v>
      </c>
    </row>
    <row r="112" spans="1:4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2023</v>
      </c>
    </row>
    <row r="113" spans="1:4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2024</v>
      </c>
    </row>
    <row r="114" spans="1:4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2026</v>
      </c>
    </row>
    <row r="115" spans="1:4">
      <c r="A115" s="294" t="s">
        <v>543</v>
      </c>
    </row>
    <row r="116" spans="1:4">
      <c r="A116" s="294" t="s">
        <v>545</v>
      </c>
    </row>
    <row r="117" spans="1:4">
      <c r="A117" s="294" t="s">
        <v>521</v>
      </c>
    </row>
    <row r="118" spans="1:4">
      <c r="A118" s="294" t="s">
        <v>552</v>
      </c>
    </row>
    <row r="119" spans="1:4">
      <c r="A119" s="294" t="s">
        <v>547</v>
      </c>
    </row>
    <row r="120" spans="1:4">
      <c r="A120" s="294" t="s">
        <v>554</v>
      </c>
    </row>
    <row r="121" spans="1:4">
      <c r="A121" s="294" t="s">
        <v>560</v>
      </c>
    </row>
    <row r="122" spans="1:4">
      <c r="A122" s="294" t="s">
        <v>562</v>
      </c>
    </row>
    <row r="123" spans="1:4">
      <c r="A123" s="294" t="s">
        <v>556</v>
      </c>
    </row>
    <row r="124" spans="1:4">
      <c r="A124" s="294" t="s">
        <v>602</v>
      </c>
    </row>
    <row r="125" spans="1:4">
      <c r="A125" s="294" t="s">
        <v>604</v>
      </c>
    </row>
    <row r="126" spans="1:4">
      <c r="A126" s="294" t="s">
        <v>592</v>
      </c>
    </row>
    <row r="127" spans="1:4">
      <c r="A127" s="294" t="s">
        <v>596</v>
      </c>
    </row>
    <row r="128" spans="1:4">
      <c r="A128" s="294" t="s">
        <v>1143</v>
      </c>
    </row>
    <row r="129" spans="1:1">
      <c r="A129" s="294" t="s">
        <v>626</v>
      </c>
    </row>
    <row r="130" spans="1:1">
      <c r="A130" s="294" t="s">
        <v>634</v>
      </c>
    </row>
    <row r="131" spans="1:1">
      <c r="A131" s="294" t="s">
        <v>636</v>
      </c>
    </row>
    <row r="132" spans="1:1">
      <c r="A132" s="294" t="s">
        <v>643</v>
      </c>
    </row>
    <row r="133" spans="1:1">
      <c r="A133" s="294" t="s">
        <v>651</v>
      </c>
    </row>
    <row r="134" spans="1:1">
      <c r="A134" s="294" t="s">
        <v>649</v>
      </c>
    </row>
    <row r="135" spans="1:1">
      <c r="A135" s="294" t="s">
        <v>654</v>
      </c>
    </row>
    <row r="136" spans="1:1">
      <c r="A136" s="294" t="s">
        <v>806</v>
      </c>
    </row>
    <row r="137" spans="1:1">
      <c r="A137" s="294" t="s">
        <v>388</v>
      </c>
    </row>
    <row r="138" spans="1:1">
      <c r="A138" s="294" t="s">
        <v>746</v>
      </c>
    </row>
    <row r="139" spans="1:1">
      <c r="A139" s="294" t="s">
        <v>722</v>
      </c>
    </row>
    <row r="140" spans="1:1">
      <c r="A140" s="294" t="s">
        <v>661</v>
      </c>
    </row>
    <row r="141" spans="1:1">
      <c r="A141" s="294" t="s">
        <v>689</v>
      </c>
    </row>
    <row r="142" spans="1:1">
      <c r="A142" s="294" t="s">
        <v>693</v>
      </c>
    </row>
    <row r="143" spans="1:1">
      <c r="A143" s="294" t="s">
        <v>668</v>
      </c>
    </row>
    <row r="144" spans="1:1">
      <c r="A144" s="294" t="s">
        <v>697</v>
      </c>
    </row>
    <row r="145" spans="1:1">
      <c r="A145" s="294" t="s">
        <v>699</v>
      </c>
    </row>
    <row r="146" spans="1:1">
      <c r="A146" s="294" t="s">
        <v>974</v>
      </c>
    </row>
    <row r="147" spans="1:1">
      <c r="A147" s="294" t="s">
        <v>717</v>
      </c>
    </row>
    <row r="148" spans="1:1">
      <c r="A148" s="294" t="s">
        <v>1156</v>
      </c>
    </row>
    <row r="149" spans="1:1">
      <c r="A149" s="294" t="s">
        <v>1168</v>
      </c>
    </row>
    <row r="150" spans="1:1">
      <c r="A150" s="294" t="s">
        <v>1170</v>
      </c>
    </row>
    <row r="151" spans="1:1">
      <c r="A151" s="294" t="s">
        <v>1216</v>
      </c>
    </row>
    <row r="152" spans="1:1">
      <c r="A152" s="294" t="s">
        <v>678</v>
      </c>
    </row>
    <row r="153" spans="1:1">
      <c r="A153" s="294" t="s">
        <v>672</v>
      </c>
    </row>
    <row r="154" spans="1:1">
      <c r="A154" s="294" t="s">
        <v>670</v>
      </c>
    </row>
    <row r="155" spans="1:1">
      <c r="A155" s="294" t="s">
        <v>735</v>
      </c>
    </row>
    <row r="156" spans="1:1">
      <c r="A156" s="294" t="s">
        <v>1950</v>
      </c>
    </row>
    <row r="157" spans="1:1">
      <c r="A157" s="294" t="s">
        <v>815</v>
      </c>
    </row>
    <row r="158" spans="1:1">
      <c r="A158" s="294" t="s">
        <v>477</v>
      </c>
    </row>
    <row r="159" spans="1:1">
      <c r="A159" s="294" t="s">
        <v>771</v>
      </c>
    </row>
    <row r="160" spans="1:1">
      <c r="A160" s="294" t="s">
        <v>775</v>
      </c>
    </row>
    <row r="161" spans="1:1">
      <c r="A161" s="294" t="s">
        <v>1493</v>
      </c>
    </row>
    <row r="162" spans="1:1">
      <c r="A162" s="294" t="s">
        <v>856</v>
      </c>
    </row>
    <row r="163" spans="1:1">
      <c r="A163" s="294" t="s">
        <v>858</v>
      </c>
    </row>
    <row r="164" spans="1:1">
      <c r="A164" s="294" t="s">
        <v>841</v>
      </c>
    </row>
    <row r="165" spans="1:1">
      <c r="A165" s="294" t="s">
        <v>843</v>
      </c>
    </row>
    <row r="166" spans="1:1">
      <c r="A166" s="294" t="s">
        <v>850</v>
      </c>
    </row>
    <row r="167" spans="1:1">
      <c r="A167" s="294" t="s">
        <v>845</v>
      </c>
    </row>
    <row r="168" spans="1:1">
      <c r="A168" s="294" t="s">
        <v>854</v>
      </c>
    </row>
    <row r="169" spans="1:1">
      <c r="A169" s="294" t="s">
        <v>889</v>
      </c>
    </row>
    <row r="170" spans="1:1">
      <c r="A170" s="294" t="s">
        <v>683</v>
      </c>
    </row>
    <row r="171" spans="1:1">
      <c r="A171" s="294" t="s">
        <v>686</v>
      </c>
    </row>
    <row r="172" spans="1:1">
      <c r="A172" s="294" t="s">
        <v>823</v>
      </c>
    </row>
    <row r="173" spans="1:1">
      <c r="A173" s="294" t="s">
        <v>880</v>
      </c>
    </row>
    <row r="174" spans="1:1">
      <c r="A174" s="294" t="s">
        <v>894</v>
      </c>
    </row>
    <row r="175" spans="1:1">
      <c r="A175" s="294" t="s">
        <v>897</v>
      </c>
    </row>
    <row r="176" spans="1:1">
      <c r="A176" s="294" t="s">
        <v>899</v>
      </c>
    </row>
    <row r="177" spans="1:1">
      <c r="A177" s="294" t="s">
        <v>901</v>
      </c>
    </row>
    <row r="178" spans="1:1">
      <c r="A178" s="294" t="s">
        <v>905</v>
      </c>
    </row>
    <row r="179" spans="1:1">
      <c r="A179" s="294" t="s">
        <v>909</v>
      </c>
    </row>
    <row r="180" spans="1:1">
      <c r="A180" s="294" t="s">
        <v>913</v>
      </c>
    </row>
    <row r="181" spans="1:1">
      <c r="A181" s="294" t="s">
        <v>917</v>
      </c>
    </row>
    <row r="182" spans="1:1">
      <c r="A182" s="294" t="s">
        <v>921</v>
      </c>
    </row>
    <row r="183" spans="1:1">
      <c r="A183" s="294" t="s">
        <v>907</v>
      </c>
    </row>
    <row r="184" spans="1:1">
      <c r="A184" s="294" t="s">
        <v>911</v>
      </c>
    </row>
    <row r="185" spans="1:1">
      <c r="A185" s="294" t="s">
        <v>915</v>
      </c>
    </row>
    <row r="186" spans="1:1">
      <c r="A186" s="294" t="s">
        <v>919</v>
      </c>
    </row>
    <row r="187" spans="1:1">
      <c r="A187" s="294" t="s">
        <v>923</v>
      </c>
    </row>
    <row r="188" spans="1:1">
      <c r="A188" s="294" t="s">
        <v>925</v>
      </c>
    </row>
    <row r="189" spans="1:1">
      <c r="A189" s="294" t="s">
        <v>994</v>
      </c>
    </row>
    <row r="190" spans="1:1">
      <c r="A190" s="294" t="s">
        <v>998</v>
      </c>
    </row>
    <row r="191" spans="1:1">
      <c r="A191" s="294" t="s">
        <v>1010</v>
      </c>
    </row>
    <row r="192" spans="1:1">
      <c r="A192" s="294" t="s">
        <v>1012</v>
      </c>
    </row>
    <row r="193" spans="1:1">
      <c r="A193" s="294" t="s">
        <v>956</v>
      </c>
    </row>
    <row r="194" spans="1:1">
      <c r="A194" s="294" t="s">
        <v>962</v>
      </c>
    </row>
    <row r="195" spans="1:1">
      <c r="A195" s="294" t="s">
        <v>969</v>
      </c>
    </row>
    <row r="196" spans="1:1">
      <c r="A196" s="294" t="s">
        <v>970</v>
      </c>
    </row>
    <row r="197" spans="1:1">
      <c r="A197" s="294" t="s">
        <v>960</v>
      </c>
    </row>
    <row r="198" spans="1:1">
      <c r="A198" s="294" t="s">
        <v>983</v>
      </c>
    </row>
    <row r="199" spans="1:1">
      <c r="A199" s="294" t="s">
        <v>978</v>
      </c>
    </row>
    <row r="200" spans="1:1">
      <c r="A200" s="294" t="s">
        <v>981</v>
      </c>
    </row>
    <row r="201" spans="1:1">
      <c r="A201" s="294" t="s">
        <v>985</v>
      </c>
    </row>
    <row r="202" spans="1:1">
      <c r="A202" s="294" t="s">
        <v>950</v>
      </c>
    </row>
    <row r="203" spans="1:1">
      <c r="A203" s="294" t="s">
        <v>991</v>
      </c>
    </row>
    <row r="204" spans="1:1">
      <c r="A204" s="294" t="s">
        <v>1000</v>
      </c>
    </row>
    <row r="205" spans="1:1">
      <c r="A205" s="294" t="s">
        <v>1004</v>
      </c>
    </row>
    <row r="206" spans="1:1">
      <c r="A206" s="294" t="s">
        <v>1006</v>
      </c>
    </row>
    <row r="207" spans="1:1">
      <c r="A207" s="294" t="s">
        <v>1417</v>
      </c>
    </row>
    <row r="208" spans="1:1">
      <c r="A208" s="294" t="s">
        <v>818</v>
      </c>
    </row>
    <row r="209" spans="1:1">
      <c r="A209" s="294" t="s">
        <v>1298</v>
      </c>
    </row>
    <row r="210" spans="1:1">
      <c r="A210" s="294" t="s">
        <v>2858</v>
      </c>
    </row>
    <row r="211" spans="1:1">
      <c r="A211" s="294" t="s">
        <v>1141</v>
      </c>
    </row>
    <row r="212" spans="1:1">
      <c r="A212" s="294" t="s">
        <v>2165</v>
      </c>
    </row>
    <row r="213" spans="1:1">
      <c r="A213" s="294" t="s">
        <v>1084</v>
      </c>
    </row>
    <row r="214" spans="1:1">
      <c r="A214" s="294" t="s">
        <v>1091</v>
      </c>
    </row>
    <row r="215" spans="1:1">
      <c r="A215" s="294" t="s">
        <v>186</v>
      </c>
    </row>
    <row r="216" spans="1:1">
      <c r="A216" s="294" t="s">
        <v>1128</v>
      </c>
    </row>
    <row r="217" spans="1:1">
      <c r="A217" s="294" t="s">
        <v>874</v>
      </c>
    </row>
    <row r="218" spans="1:1">
      <c r="A218" s="294" t="s">
        <v>377</v>
      </c>
    </row>
    <row r="219" spans="1:1">
      <c r="A219" s="294" t="s">
        <v>868</v>
      </c>
    </row>
    <row r="220" spans="1:1">
      <c r="A220" s="294" t="s">
        <v>1124</v>
      </c>
    </row>
    <row r="221" spans="1:1">
      <c r="A221" s="294" t="s">
        <v>170</v>
      </c>
    </row>
    <row r="222" spans="1:1">
      <c r="A222" s="294" t="s">
        <v>2166</v>
      </c>
    </row>
    <row r="223" spans="1:1">
      <c r="A223" s="294" t="s">
        <v>1424</v>
      </c>
    </row>
    <row r="224" spans="1:1">
      <c r="A224" s="294" t="s">
        <v>1151</v>
      </c>
    </row>
    <row r="225" spans="1:1">
      <c r="A225" s="294" t="s">
        <v>516</v>
      </c>
    </row>
    <row r="226" spans="1:1">
      <c r="A226" s="294" t="s">
        <v>539</v>
      </c>
    </row>
    <row r="227" spans="1:1">
      <c r="A227" s="294" t="s">
        <v>639</v>
      </c>
    </row>
    <row r="228" spans="1:1">
      <c r="A228" s="294" t="s">
        <v>724</v>
      </c>
    </row>
    <row r="229" spans="1:1">
      <c r="A229" s="294" t="s">
        <v>456</v>
      </c>
    </row>
    <row r="230" spans="1:1">
      <c r="A230" s="294" t="s">
        <v>468</v>
      </c>
    </row>
    <row r="231" spans="1:1">
      <c r="A231" s="294" t="s">
        <v>927</v>
      </c>
    </row>
    <row r="232" spans="1:1">
      <c r="A232" s="294" t="s">
        <v>930</v>
      </c>
    </row>
    <row r="233" spans="1:1">
      <c r="A233" s="294" t="s">
        <v>1486</v>
      </c>
    </row>
    <row r="234" spans="1:1">
      <c r="A234" s="294" t="s">
        <v>1491</v>
      </c>
    </row>
    <row r="235" spans="1:1">
      <c r="A235" s="294" t="s">
        <v>610</v>
      </c>
    </row>
    <row r="236" spans="1:1">
      <c r="A236" s="294" t="s">
        <v>773</v>
      </c>
    </row>
    <row r="237" spans="1:1">
      <c r="A237" s="294" t="s">
        <v>1122</v>
      </c>
    </row>
    <row r="238" spans="1:1">
      <c r="A238" s="294" t="s">
        <v>883</v>
      </c>
    </row>
    <row r="239" spans="1:1">
      <c r="A239" t="s">
        <v>1392</v>
      </c>
    </row>
    <row r="240" spans="1:1">
      <c r="A240" t="s">
        <v>1396</v>
      </c>
    </row>
    <row r="241" spans="1:1">
      <c r="A241" t="s">
        <v>1400</v>
      </c>
    </row>
    <row r="242" spans="1:1">
      <c r="A242" t="s">
        <v>1398</v>
      </c>
    </row>
    <row r="243" spans="1:1">
      <c r="A243" t="s">
        <v>1402</v>
      </c>
    </row>
    <row r="244" spans="1:1">
      <c r="A244" t="s">
        <v>1404</v>
      </c>
    </row>
    <row r="245" spans="1:1">
      <c r="A245" t="s">
        <v>1384</v>
      </c>
    </row>
    <row r="246" spans="1:1">
      <c r="A246" t="s">
        <v>1387</v>
      </c>
    </row>
    <row r="247" spans="1:1">
      <c r="A247" t="s">
        <v>3077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6" customWidth="1"/>
    <col min="2" max="3" width="9.75" style="413" customWidth="1"/>
    <col min="4" max="4" width="9.75" style="413" bestFit="1" customWidth="1"/>
    <col min="5" max="5" width="11.125" style="413" bestFit="1" customWidth="1"/>
    <col min="6" max="6" width="9.75" style="413" bestFit="1" customWidth="1"/>
    <col min="7" max="7" width="11.125" style="413" bestFit="1" customWidth="1"/>
    <col min="8" max="16384" width="8.75" style="314"/>
  </cols>
  <sheetData>
    <row r="1" spans="1:29" ht="16.8" thickBot="1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2909</v>
      </c>
    </row>
    <row r="2" spans="1:29" ht="16.8" thickBot="1">
      <c r="A2" s="416" t="s">
        <v>661</v>
      </c>
      <c r="B2" s="418" t="s">
        <v>2906</v>
      </c>
      <c r="C2" s="418" t="s">
        <v>2907</v>
      </c>
      <c r="D2" s="418" t="s">
        <v>383</v>
      </c>
      <c r="E2" s="413" t="s">
        <v>383</v>
      </c>
      <c r="F2" s="413" t="s">
        <v>854</v>
      </c>
      <c r="G2" s="424" t="s">
        <v>2910</v>
      </c>
      <c r="I2" s="314" t="s">
        <v>2173</v>
      </c>
      <c r="L2" s="314" t="s">
        <v>2174</v>
      </c>
      <c r="O2" s="314" t="s">
        <v>1512</v>
      </c>
    </row>
    <row r="3" spans="1:29">
      <c r="A3" s="416" t="s">
        <v>854</v>
      </c>
      <c r="B3" s="418"/>
      <c r="C3" s="423" t="s">
        <v>2912</v>
      </c>
      <c r="D3" s="418" t="s">
        <v>396</v>
      </c>
      <c r="E3" s="413" t="s">
        <v>661</v>
      </c>
      <c r="F3" s="413" t="s">
        <v>843</v>
      </c>
      <c r="G3" s="423" t="s">
        <v>2899</v>
      </c>
      <c r="I3" s="314" t="s">
        <v>2175</v>
      </c>
      <c r="L3" s="314" t="s">
        <v>2176</v>
      </c>
      <c r="O3" s="314" t="s">
        <v>2177</v>
      </c>
    </row>
    <row r="4" spans="1:29">
      <c r="A4" s="416" t="s">
        <v>843</v>
      </c>
      <c r="B4" s="418"/>
      <c r="C4" s="418" t="s">
        <v>2908</v>
      </c>
      <c r="D4" s="418" t="s">
        <v>408</v>
      </c>
      <c r="E4" s="413" t="s">
        <v>454</v>
      </c>
      <c r="F4" s="413" t="s">
        <v>381</v>
      </c>
      <c r="G4" s="423" t="s">
        <v>2911</v>
      </c>
      <c r="I4" s="314" t="s">
        <v>2178</v>
      </c>
      <c r="L4" s="314" t="s">
        <v>2179</v>
      </c>
      <c r="O4" s="314" t="s">
        <v>2180</v>
      </c>
    </row>
    <row r="5" spans="1:29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2903</v>
      </c>
      <c r="I5" s="314" t="s">
        <v>2181</v>
      </c>
      <c r="L5" s="314" t="s">
        <v>2182</v>
      </c>
      <c r="O5" s="314" t="s">
        <v>2183</v>
      </c>
    </row>
    <row r="6" spans="1:29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2912</v>
      </c>
      <c r="I6" s="314" t="s">
        <v>2184</v>
      </c>
      <c r="L6" s="314" t="s">
        <v>2185</v>
      </c>
    </row>
    <row r="7" spans="1:29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2186</v>
      </c>
      <c r="L7" s="314" t="s">
        <v>2187</v>
      </c>
    </row>
    <row r="8" spans="1:29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2188</v>
      </c>
      <c r="L8" s="314" t="s">
        <v>2189</v>
      </c>
    </row>
    <row r="9" spans="1:29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2190</v>
      </c>
      <c r="L9" s="314" t="s">
        <v>2191</v>
      </c>
    </row>
    <row r="10" spans="1:29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2192</v>
      </c>
      <c r="L10" s="314" t="s">
        <v>2193</v>
      </c>
    </row>
    <row r="11" spans="1:29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2194</v>
      </c>
      <c r="L11" s="314" t="s">
        <v>2195</v>
      </c>
    </row>
    <row r="12" spans="1:29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2196</v>
      </c>
    </row>
    <row r="13" spans="1:29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>
      <c r="A17" s="418" t="s">
        <v>2906</v>
      </c>
      <c r="B17" s="418"/>
      <c r="C17" s="418"/>
      <c r="D17" s="418"/>
      <c r="E17" s="413" t="s">
        <v>486</v>
      </c>
      <c r="F17" s="413" t="s">
        <v>852</v>
      </c>
    </row>
    <row r="18" spans="1:6">
      <c r="A18" s="416" t="s">
        <v>659</v>
      </c>
      <c r="E18" s="413" t="s">
        <v>488</v>
      </c>
      <c r="F18" s="413" t="s">
        <v>850</v>
      </c>
    </row>
    <row r="19" spans="1:6">
      <c r="A19" s="416" t="s">
        <v>664</v>
      </c>
      <c r="E19" s="413" t="s">
        <v>490</v>
      </c>
      <c r="F19" s="413" t="s">
        <v>641</v>
      </c>
    </row>
    <row r="20" spans="1:6">
      <c r="A20" s="416" t="s">
        <v>666</v>
      </c>
      <c r="E20" s="423" t="s">
        <v>678</v>
      </c>
      <c r="F20" s="413" t="s">
        <v>645</v>
      </c>
    </row>
    <row r="21" spans="1:6">
      <c r="A21" s="416" t="s">
        <v>689</v>
      </c>
      <c r="E21" s="413" t="s">
        <v>680</v>
      </c>
      <c r="F21" s="413" t="s">
        <v>468</v>
      </c>
    </row>
    <row r="22" spans="1:6">
      <c r="A22" s="416" t="s">
        <v>841</v>
      </c>
      <c r="E22" s="413" t="s">
        <v>458</v>
      </c>
    </row>
    <row r="23" spans="1:6">
      <c r="A23" s="416" t="s">
        <v>845</v>
      </c>
      <c r="E23" s="413" t="s">
        <v>460</v>
      </c>
    </row>
    <row r="24" spans="1:6">
      <c r="A24" s="416" t="s">
        <v>839</v>
      </c>
      <c r="E24" s="413" t="s">
        <v>464</v>
      </c>
    </row>
    <row r="25" spans="1:6">
      <c r="A25" s="416" t="s">
        <v>847</v>
      </c>
      <c r="E25" s="423" t="s">
        <v>466</v>
      </c>
    </row>
    <row r="26" spans="1:6">
      <c r="A26" s="416" t="s">
        <v>394</v>
      </c>
      <c r="E26" s="413" t="s">
        <v>771</v>
      </c>
    </row>
    <row r="27" spans="1:6">
      <c r="A27" s="416" t="s">
        <v>406</v>
      </c>
      <c r="E27" s="413" t="s">
        <v>773</v>
      </c>
    </row>
    <row r="28" spans="1:6">
      <c r="A28" s="416" t="s">
        <v>398</v>
      </c>
      <c r="E28" s="413" t="s">
        <v>775</v>
      </c>
    </row>
    <row r="29" spans="1:6">
      <c r="A29" s="416" t="s">
        <v>480</v>
      </c>
      <c r="E29" s="413" t="s">
        <v>777</v>
      </c>
    </row>
    <row r="30" spans="1:6">
      <c r="A30" s="416" t="s">
        <v>486</v>
      </c>
      <c r="E30" s="414" t="s">
        <v>456</v>
      </c>
    </row>
    <row r="31" spans="1:6">
      <c r="A31" s="416" t="s">
        <v>488</v>
      </c>
      <c r="E31" s="414" t="s">
        <v>462</v>
      </c>
    </row>
    <row r="32" spans="1:6">
      <c r="A32" s="416" t="s">
        <v>490</v>
      </c>
      <c r="E32" s="413" t="s">
        <v>668</v>
      </c>
    </row>
    <row r="33" spans="1:5">
      <c r="A33" s="416" t="s">
        <v>680</v>
      </c>
      <c r="E33" s="413" t="s">
        <v>691</v>
      </c>
    </row>
    <row r="34" spans="1:5">
      <c r="A34" s="417" t="s">
        <v>639</v>
      </c>
      <c r="E34" s="413" t="s">
        <v>424</v>
      </c>
    </row>
    <row r="35" spans="1:5">
      <c r="A35" s="416" t="s">
        <v>643</v>
      </c>
      <c r="E35" s="413" t="s">
        <v>426</v>
      </c>
    </row>
    <row r="36" spans="1:5">
      <c r="A36" s="416" t="s">
        <v>649</v>
      </c>
      <c r="E36" s="413" t="s">
        <v>670</v>
      </c>
    </row>
    <row r="37" spans="1:5">
      <c r="A37" s="416" t="s">
        <v>647</v>
      </c>
      <c r="E37" s="413" t="s">
        <v>695</v>
      </c>
    </row>
    <row r="38" spans="1:5">
      <c r="A38" s="416" t="s">
        <v>458</v>
      </c>
      <c r="E38" s="413" t="s">
        <v>672</v>
      </c>
    </row>
    <row r="39" spans="1:5">
      <c r="A39" s="416" t="s">
        <v>460</v>
      </c>
      <c r="E39" s="413" t="s">
        <v>483</v>
      </c>
    </row>
    <row r="40" spans="1:5">
      <c r="A40" s="416" t="s">
        <v>464</v>
      </c>
      <c r="E40" s="413" t="s">
        <v>471</v>
      </c>
    </row>
    <row r="41" spans="1:5">
      <c r="A41" s="416" t="s">
        <v>771</v>
      </c>
      <c r="E41" s="413" t="s">
        <v>473</v>
      </c>
    </row>
    <row r="42" spans="1:5">
      <c r="A42" s="416" t="s">
        <v>773</v>
      </c>
      <c r="E42" s="414" t="s">
        <v>468</v>
      </c>
    </row>
    <row r="43" spans="1:5">
      <c r="A43" s="416" t="s">
        <v>775</v>
      </c>
      <c r="E43" s="413" t="s">
        <v>475</v>
      </c>
    </row>
    <row r="44" spans="1:5">
      <c r="A44" s="416" t="s">
        <v>777</v>
      </c>
      <c r="E44" s="413" t="s">
        <v>477</v>
      </c>
    </row>
    <row r="45" spans="1:5">
      <c r="A45" s="416" t="s">
        <v>456</v>
      </c>
      <c r="E45" s="413" t="s">
        <v>779</v>
      </c>
    </row>
    <row r="46" spans="1:5">
      <c r="A46" s="416" t="s">
        <v>462</v>
      </c>
    </row>
    <row r="47" spans="1:5">
      <c r="A47" s="418" t="s">
        <v>2907</v>
      </c>
    </row>
    <row r="48" spans="1:5">
      <c r="A48" s="418" t="s">
        <v>2908</v>
      </c>
    </row>
    <row r="49" spans="1:1">
      <c r="A49" s="416" t="s">
        <v>852</v>
      </c>
    </row>
    <row r="50" spans="1:1">
      <c r="A50" s="416" t="s">
        <v>386</v>
      </c>
    </row>
    <row r="51" spans="1:1">
      <c r="A51" s="416" t="s">
        <v>668</v>
      </c>
    </row>
    <row r="52" spans="1:1">
      <c r="A52" s="416" t="s">
        <v>691</v>
      </c>
    </row>
    <row r="53" spans="1:1">
      <c r="A53" s="416" t="s">
        <v>424</v>
      </c>
    </row>
    <row r="54" spans="1:1">
      <c r="A54" s="416" t="s">
        <v>426</v>
      </c>
    </row>
    <row r="55" spans="1:1">
      <c r="A55" s="416" t="s">
        <v>670</v>
      </c>
    </row>
    <row r="56" spans="1:1">
      <c r="A56" s="416" t="s">
        <v>695</v>
      </c>
    </row>
    <row r="57" spans="1:1">
      <c r="A57" s="416" t="s">
        <v>672</v>
      </c>
    </row>
    <row r="58" spans="1:1">
      <c r="A58" s="416" t="s">
        <v>850</v>
      </c>
    </row>
    <row r="59" spans="1:1">
      <c r="A59" s="416" t="s">
        <v>400</v>
      </c>
    </row>
    <row r="60" spans="1:1">
      <c r="A60" s="416" t="s">
        <v>402</v>
      </c>
    </row>
    <row r="61" spans="1:1">
      <c r="A61" s="416" t="s">
        <v>410</v>
      </c>
    </row>
    <row r="62" spans="1:1">
      <c r="A62" s="416" t="s">
        <v>483</v>
      </c>
    </row>
    <row r="63" spans="1:1">
      <c r="A63" s="416" t="s">
        <v>641</v>
      </c>
    </row>
    <row r="64" spans="1:1">
      <c r="A64" s="416" t="s">
        <v>645</v>
      </c>
    </row>
    <row r="65" spans="1:1">
      <c r="A65" s="416" t="s">
        <v>471</v>
      </c>
    </row>
    <row r="66" spans="1:1">
      <c r="A66" s="416" t="s">
        <v>473</v>
      </c>
    </row>
    <row r="67" spans="1:1">
      <c r="A67" s="416" t="s">
        <v>468</v>
      </c>
    </row>
    <row r="68" spans="1:1">
      <c r="A68" s="416" t="s">
        <v>475</v>
      </c>
    </row>
    <row r="69" spans="1:1">
      <c r="A69" s="416" t="s">
        <v>477</v>
      </c>
    </row>
    <row r="70" spans="1:1">
      <c r="A70" s="416" t="s">
        <v>779</v>
      </c>
    </row>
    <row r="75" spans="1:1">
      <c r="A75" s="419"/>
    </row>
    <row r="76" spans="1:1">
      <c r="A76" s="419"/>
    </row>
    <row r="77" spans="1:1">
      <c r="A77" s="419"/>
    </row>
    <row r="78" spans="1:1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J16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6" bestFit="1" customWidth="1"/>
    <col min="2" max="2" width="10.25" style="296" bestFit="1" customWidth="1"/>
    <col min="3" max="4" width="4.625" style="296" bestFit="1" customWidth="1"/>
    <col min="5" max="5" width="6.25" style="296" bestFit="1" customWidth="1"/>
    <col min="6" max="6" width="7.75" style="296" bestFit="1" customWidth="1"/>
    <col min="7" max="9" width="4.625" style="296" bestFit="1" customWidth="1"/>
    <col min="10" max="10" width="6.25" style="296" bestFit="1" customWidth="1"/>
    <col min="11" max="11" width="7.75" style="296" bestFit="1" customWidth="1"/>
    <col min="12" max="14" width="4.625" style="296" bestFit="1" customWidth="1"/>
    <col min="15" max="15" width="6.25" style="296" bestFit="1" customWidth="1"/>
    <col min="16" max="16" width="7.75" style="296" bestFit="1" customWidth="1"/>
    <col min="17" max="17" width="5" style="296" bestFit="1" customWidth="1"/>
    <col min="18" max="19" width="4.625" style="296" bestFit="1" customWidth="1"/>
    <col min="20" max="20" width="6.25" style="296" bestFit="1" customWidth="1"/>
    <col min="21" max="21" width="7.75" style="296" bestFit="1" customWidth="1"/>
    <col min="22" max="22" width="5" style="296" bestFit="1" customWidth="1"/>
    <col min="23" max="24" width="4.625" style="296" bestFit="1" customWidth="1"/>
    <col min="25" max="25" width="6.25" style="296" bestFit="1" customWidth="1"/>
    <col min="26" max="26" width="7.75" style="296" bestFit="1" customWidth="1"/>
    <col min="27" max="27" width="5" style="296" bestFit="1" customWidth="1"/>
    <col min="28" max="29" width="4.625" style="296" bestFit="1" customWidth="1"/>
    <col min="30" max="30" width="6.25" style="296" bestFit="1" customWidth="1"/>
    <col min="31" max="31" width="7.75" style="296" bestFit="1" customWidth="1"/>
    <col min="32" max="34" width="9.75" style="296" bestFit="1" customWidth="1"/>
    <col min="35" max="35" width="11.5" style="296" bestFit="1" customWidth="1"/>
    <col min="36" max="36" width="13.25" style="296" bestFit="1" customWidth="1"/>
    <col min="37" max="37" width="21.625" style="296" bestFit="1" customWidth="1"/>
    <col min="38" max="40" width="12.75" style="296" bestFit="1" customWidth="1"/>
    <col min="41" max="41" width="16.25" style="296" bestFit="1" customWidth="1"/>
    <col min="42" max="42" width="21.625" style="296" bestFit="1" customWidth="1"/>
    <col min="43" max="45" width="12.75" style="296" bestFit="1" customWidth="1"/>
    <col min="46" max="46" width="16.25" style="296" bestFit="1" customWidth="1"/>
    <col min="47" max="50" width="18.375" style="296" bestFit="1" customWidth="1"/>
    <col min="51" max="51" width="21.875" style="296" bestFit="1" customWidth="1"/>
    <col min="52" max="217" width="18.125" style="296" bestFit="1" customWidth="1"/>
    <col min="218" max="225" width="26.25" style="296" bestFit="1" customWidth="1"/>
    <col min="226" max="228" width="8.75" style="296" customWidth="1"/>
    <col min="229" max="16384" width="8.75" style="296"/>
  </cols>
  <sheetData>
    <row r="3" spans="1:36" ht="14.55" customHeight="1">
      <c r="B3" s="287" t="s">
        <v>2262</v>
      </c>
    </row>
    <row r="4" spans="1:36" ht="14.55" customHeight="1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2263</v>
      </c>
      <c r="AG4" s="297" t="s">
        <v>2264</v>
      </c>
      <c r="AH4" s="297" t="s">
        <v>2265</v>
      </c>
      <c r="AI4" s="297" t="s">
        <v>2266</v>
      </c>
      <c r="AJ4" s="297" t="s">
        <v>2267</v>
      </c>
    </row>
    <row r="5" spans="1:36" ht="14.55" customHeight="1">
      <c r="A5" s="287" t="s">
        <v>94</v>
      </c>
      <c r="B5" s="296" t="s">
        <v>2268</v>
      </c>
      <c r="C5" s="296" t="s">
        <v>2269</v>
      </c>
      <c r="D5" s="296" t="s">
        <v>2270</v>
      </c>
      <c r="E5" s="296" t="s">
        <v>2271</v>
      </c>
      <c r="F5" s="296" t="s">
        <v>2272</v>
      </c>
      <c r="G5" s="296" t="s">
        <v>2268</v>
      </c>
      <c r="H5" s="296" t="s">
        <v>2269</v>
      </c>
      <c r="I5" s="296" t="s">
        <v>2270</v>
      </c>
      <c r="J5" s="296" t="s">
        <v>2271</v>
      </c>
      <c r="K5" s="296" t="s">
        <v>2272</v>
      </c>
      <c r="L5" s="296" t="s">
        <v>2268</v>
      </c>
      <c r="M5" s="296" t="s">
        <v>2269</v>
      </c>
      <c r="N5" s="296" t="s">
        <v>2270</v>
      </c>
      <c r="O5" s="296" t="s">
        <v>2271</v>
      </c>
      <c r="P5" s="296" t="s">
        <v>2272</v>
      </c>
      <c r="Q5" s="296" t="s">
        <v>2268</v>
      </c>
      <c r="R5" s="296" t="s">
        <v>2269</v>
      </c>
      <c r="S5" s="296" t="s">
        <v>2270</v>
      </c>
      <c r="T5" s="296" t="s">
        <v>2271</v>
      </c>
      <c r="U5" s="296" t="s">
        <v>2272</v>
      </c>
      <c r="V5" s="296" t="s">
        <v>2268</v>
      </c>
      <c r="W5" s="296" t="s">
        <v>2269</v>
      </c>
      <c r="X5" s="296" t="s">
        <v>2270</v>
      </c>
      <c r="Y5" s="296" t="s">
        <v>2271</v>
      </c>
      <c r="Z5" s="296" t="s">
        <v>2272</v>
      </c>
      <c r="AA5" s="296" t="s">
        <v>2268</v>
      </c>
      <c r="AB5" s="296" t="s">
        <v>2269</v>
      </c>
      <c r="AC5" s="296" t="s">
        <v>2270</v>
      </c>
      <c r="AD5" s="296" t="s">
        <v>2271</v>
      </c>
      <c r="AE5" s="296" t="s">
        <v>2272</v>
      </c>
      <c r="AF5" s="297"/>
      <c r="AG5" s="297"/>
      <c r="AH5" s="297"/>
      <c r="AI5" s="297"/>
      <c r="AJ5" s="297"/>
    </row>
    <row r="6" spans="1:36" ht="14.55" customHeight="1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5" customHeight="1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5" customHeight="1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5" customHeight="1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5" customHeight="1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5" customHeight="1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5" customHeight="1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5" customHeight="1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5" customHeight="1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5" customHeight="1">
      <c r="A15" s="288" t="s">
        <v>3024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1500</v>
      </c>
      <c r="B1" s="119" t="s">
        <v>1496</v>
      </c>
      <c r="C1" s="119" t="s">
        <v>1497</v>
      </c>
      <c r="D1" s="120" t="s">
        <v>2273</v>
      </c>
      <c r="E1" s="119" t="s">
        <v>2198</v>
      </c>
      <c r="F1" s="119" t="s">
        <v>1503</v>
      </c>
    </row>
    <row r="2" spans="1:6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2275</v>
      </c>
      <c r="B1" s="41" t="s">
        <v>2168</v>
      </c>
      <c r="C1" s="41" t="s">
        <v>2276</v>
      </c>
    </row>
    <row r="2" spans="1:3" ht="126" customHeight="1">
      <c r="A2" s="9">
        <v>1</v>
      </c>
      <c r="B2" s="8" t="s">
        <v>2277</v>
      </c>
      <c r="C2" s="40" t="s">
        <v>2278</v>
      </c>
    </row>
    <row r="3" spans="1:3">
      <c r="A3" s="7">
        <v>2</v>
      </c>
      <c r="B3" s="6" t="s">
        <v>2279</v>
      </c>
      <c r="C3" s="6" t="s">
        <v>2280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4" customWidth="1"/>
  </cols>
  <sheetData>
    <row r="1" spans="1:1" ht="110.25" customHeight="1">
      <c r="A1" s="3" t="s">
        <v>2281</v>
      </c>
    </row>
    <row r="3" spans="1:1">
      <c r="A3" s="10" t="s">
        <v>2282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4" bestFit="1" customWidth="1"/>
    <col min="2" max="3" width="32.75" style="294" customWidth="1"/>
    <col min="4" max="4" width="12.75" style="294" customWidth="1"/>
    <col min="5" max="5" width="18.125" style="294" customWidth="1"/>
    <col min="6" max="6" width="12.25" style="294" customWidth="1"/>
    <col min="7" max="7" width="15.875" style="294" bestFit="1" customWidth="1"/>
    <col min="8" max="8" width="22.75" style="294" customWidth="1"/>
  </cols>
  <sheetData>
    <row r="1" spans="1:8" ht="37.5" customHeight="1" thickBot="1">
      <c r="A1" s="11" t="s">
        <v>2283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2284</v>
      </c>
      <c r="B2" s="15" t="s">
        <v>2285</v>
      </c>
      <c r="C2" s="15" t="s">
        <v>2286</v>
      </c>
      <c r="D2" s="15">
        <v>7001</v>
      </c>
      <c r="E2" s="15" t="s">
        <v>2287</v>
      </c>
      <c r="F2" s="13" t="s">
        <v>2252</v>
      </c>
      <c r="G2" s="14"/>
      <c r="H2" s="16"/>
    </row>
    <row r="3" spans="1:8" ht="24" customHeight="1">
      <c r="A3" s="18" t="s">
        <v>2288</v>
      </c>
      <c r="B3" s="18" t="s">
        <v>2289</v>
      </c>
      <c r="C3" s="18" t="s">
        <v>2290</v>
      </c>
      <c r="D3" s="18">
        <v>7180</v>
      </c>
      <c r="E3" s="18" t="s">
        <v>2287</v>
      </c>
      <c r="F3" s="17" t="s">
        <v>2252</v>
      </c>
      <c r="G3" s="36" t="s">
        <v>237</v>
      </c>
      <c r="H3" s="19"/>
    </row>
    <row r="4" spans="1:8" ht="24" customHeight="1">
      <c r="A4" s="22" t="s">
        <v>23</v>
      </c>
      <c r="B4" s="22" t="s">
        <v>2291</v>
      </c>
      <c r="C4" s="22" t="s">
        <v>2292</v>
      </c>
      <c r="D4" s="22">
        <v>7083</v>
      </c>
      <c r="E4" s="22" t="s">
        <v>2287</v>
      </c>
      <c r="F4" s="20" t="s">
        <v>2252</v>
      </c>
      <c r="G4" s="21" t="s">
        <v>1449</v>
      </c>
      <c r="H4" s="23"/>
    </row>
    <row r="5" spans="1:8" ht="24" customHeight="1">
      <c r="A5" s="22" t="s">
        <v>22</v>
      </c>
      <c r="B5" s="22" t="s">
        <v>2291</v>
      </c>
      <c r="C5" s="22" t="s">
        <v>2293</v>
      </c>
      <c r="D5" s="22">
        <v>7084</v>
      </c>
      <c r="E5" s="22" t="s">
        <v>2287</v>
      </c>
      <c r="F5" s="20" t="s">
        <v>2252</v>
      </c>
      <c r="G5" s="21" t="s">
        <v>1449</v>
      </c>
      <c r="H5" s="23"/>
    </row>
    <row r="6" spans="1:8" ht="24" customHeight="1">
      <c r="A6" s="22" t="s">
        <v>11</v>
      </c>
      <c r="B6" s="22" t="s">
        <v>2291</v>
      </c>
      <c r="C6" s="22" t="s">
        <v>2294</v>
      </c>
      <c r="D6" s="22">
        <v>7085</v>
      </c>
      <c r="E6" s="22" t="s">
        <v>2287</v>
      </c>
      <c r="F6" s="20" t="s">
        <v>2252</v>
      </c>
      <c r="G6" s="21" t="s">
        <v>1449</v>
      </c>
      <c r="H6" s="23"/>
    </row>
    <row r="7" spans="1:8" ht="24" customHeight="1">
      <c r="A7" s="22" t="s">
        <v>24</v>
      </c>
      <c r="B7" s="22" t="s">
        <v>2291</v>
      </c>
      <c r="C7" s="22" t="s">
        <v>2295</v>
      </c>
      <c r="D7" s="22">
        <v>7086</v>
      </c>
      <c r="E7" s="22" t="s">
        <v>2287</v>
      </c>
      <c r="F7" s="20" t="s">
        <v>2252</v>
      </c>
      <c r="G7" s="21" t="s">
        <v>1449</v>
      </c>
      <c r="H7" s="23"/>
    </row>
    <row r="8" spans="1:8" ht="24" customHeight="1">
      <c r="A8" s="22" t="s">
        <v>18</v>
      </c>
      <c r="B8" s="22" t="s">
        <v>2291</v>
      </c>
      <c r="C8" s="22" t="s">
        <v>2296</v>
      </c>
      <c r="D8" s="22">
        <v>7088</v>
      </c>
      <c r="E8" s="22" t="s">
        <v>2287</v>
      </c>
      <c r="F8" s="20" t="s">
        <v>2252</v>
      </c>
      <c r="G8" s="21" t="s">
        <v>1449</v>
      </c>
      <c r="H8" s="23"/>
    </row>
    <row r="9" spans="1:8" ht="24" customHeight="1">
      <c r="A9" s="57" t="s">
        <v>181</v>
      </c>
      <c r="B9" s="22" t="s">
        <v>2297</v>
      </c>
      <c r="C9" s="22" t="s">
        <v>2298</v>
      </c>
      <c r="D9" s="22">
        <v>7090</v>
      </c>
      <c r="E9" s="22" t="s">
        <v>2287</v>
      </c>
      <c r="F9" s="20" t="s">
        <v>2252</v>
      </c>
      <c r="G9" s="21" t="s">
        <v>1449</v>
      </c>
      <c r="H9" s="23"/>
    </row>
    <row r="10" spans="1:8" ht="24" customHeight="1">
      <c r="A10" s="26" t="s">
        <v>549</v>
      </c>
      <c r="B10" s="26" t="s">
        <v>2299</v>
      </c>
      <c r="C10" s="26" t="s">
        <v>2300</v>
      </c>
      <c r="D10" s="26">
        <v>7051</v>
      </c>
      <c r="E10" s="26" t="s">
        <v>2287</v>
      </c>
      <c r="F10" s="24" t="s">
        <v>2252</v>
      </c>
      <c r="G10" s="25" t="s">
        <v>1485</v>
      </c>
      <c r="H10" s="27"/>
    </row>
    <row r="11" spans="1:8" ht="24" customHeight="1">
      <c r="A11" s="26" t="s">
        <v>13</v>
      </c>
      <c r="B11" s="26" t="s">
        <v>2301</v>
      </c>
      <c r="C11" s="26" t="s">
        <v>2302</v>
      </c>
      <c r="D11" s="26">
        <v>7052</v>
      </c>
      <c r="E11" s="26" t="s">
        <v>2287</v>
      </c>
      <c r="F11" s="24" t="s">
        <v>2252</v>
      </c>
      <c r="G11" s="25" t="s">
        <v>1485</v>
      </c>
      <c r="H11" s="27"/>
    </row>
    <row r="12" spans="1:8" ht="24" customHeight="1">
      <c r="A12" s="26" t="s">
        <v>20</v>
      </c>
      <c r="B12" s="26" t="s">
        <v>2303</v>
      </c>
      <c r="C12" s="26" t="s">
        <v>2304</v>
      </c>
      <c r="D12" s="26">
        <v>7181</v>
      </c>
      <c r="E12" s="26" t="s">
        <v>2287</v>
      </c>
      <c r="F12" s="24" t="s">
        <v>2252</v>
      </c>
      <c r="G12" s="25" t="s">
        <v>1485</v>
      </c>
      <c r="H12" s="27"/>
    </row>
    <row r="13" spans="1:8" ht="24" customHeight="1">
      <c r="A13" s="26" t="s">
        <v>27</v>
      </c>
      <c r="B13" s="26" t="s">
        <v>2303</v>
      </c>
      <c r="C13" s="26" t="s">
        <v>2305</v>
      </c>
      <c r="D13" s="26">
        <v>7182</v>
      </c>
      <c r="E13" s="26" t="s">
        <v>2287</v>
      </c>
      <c r="F13" s="24" t="s">
        <v>2252</v>
      </c>
      <c r="G13" s="25" t="s">
        <v>1485</v>
      </c>
      <c r="H13" s="27"/>
    </row>
    <row r="14" spans="1:8" ht="24" customHeight="1">
      <c r="A14" s="26" t="s">
        <v>15</v>
      </c>
      <c r="B14" s="26" t="s">
        <v>2306</v>
      </c>
      <c r="C14" s="26" t="s">
        <v>2307</v>
      </c>
      <c r="D14" s="26">
        <v>7183</v>
      </c>
      <c r="E14" s="26" t="s">
        <v>2287</v>
      </c>
      <c r="F14" s="24" t="s">
        <v>2252</v>
      </c>
      <c r="G14" s="25" t="s">
        <v>1485</v>
      </c>
      <c r="H14" s="27"/>
    </row>
    <row r="15" spans="1:8" ht="24" hidden="1" customHeight="1">
      <c r="A15" s="26" t="s">
        <v>2308</v>
      </c>
      <c r="B15" s="26" t="s">
        <v>2309</v>
      </c>
      <c r="C15" s="26" t="e">
        <v>#N/A</v>
      </c>
      <c r="D15" s="26">
        <v>7301</v>
      </c>
      <c r="E15" s="26" t="s">
        <v>2287</v>
      </c>
      <c r="F15" s="24" t="s">
        <v>2252</v>
      </c>
      <c r="G15" s="25" t="s">
        <v>1485</v>
      </c>
      <c r="H15" s="27" t="s">
        <v>2310</v>
      </c>
    </row>
    <row r="16" spans="1:8" ht="24" hidden="1" customHeight="1">
      <c r="A16" s="26" t="s">
        <v>2311</v>
      </c>
      <c r="B16" s="26" t="s">
        <v>2312</v>
      </c>
      <c r="C16" s="26" t="e">
        <v>#N/A</v>
      </c>
      <c r="D16" s="26">
        <v>7305</v>
      </c>
      <c r="E16" s="26" t="s">
        <v>2287</v>
      </c>
      <c r="F16" s="24" t="s">
        <v>2252</v>
      </c>
      <c r="G16" s="25" t="s">
        <v>1485</v>
      </c>
      <c r="H16" s="27" t="s">
        <v>2313</v>
      </c>
    </row>
    <row r="17" spans="1:8" ht="24" hidden="1" customHeight="1">
      <c r="A17" s="26" t="s">
        <v>2314</v>
      </c>
      <c r="B17" s="26" t="s">
        <v>2312</v>
      </c>
      <c r="C17" s="26" t="e">
        <v>#N/A</v>
      </c>
      <c r="D17" s="26">
        <v>7306</v>
      </c>
      <c r="E17" s="26" t="s">
        <v>2287</v>
      </c>
      <c r="F17" s="24" t="s">
        <v>2252</v>
      </c>
      <c r="G17" s="25" t="s">
        <v>1485</v>
      </c>
      <c r="H17" s="27" t="s">
        <v>2315</v>
      </c>
    </row>
    <row r="18" spans="1:8" ht="24" hidden="1" customHeight="1">
      <c r="A18" s="26" t="s">
        <v>2316</v>
      </c>
      <c r="B18" s="26" t="s">
        <v>2309</v>
      </c>
      <c r="C18" s="26" t="e">
        <v>#N/A</v>
      </c>
      <c r="D18" s="26">
        <v>7311</v>
      </c>
      <c r="E18" s="26" t="s">
        <v>2287</v>
      </c>
      <c r="F18" s="24" t="s">
        <v>2252</v>
      </c>
      <c r="G18" s="25" t="s">
        <v>1485</v>
      </c>
      <c r="H18" s="27" t="s">
        <v>2317</v>
      </c>
    </row>
    <row r="19" spans="1:8" ht="24" hidden="1" customHeight="1">
      <c r="A19" s="26" t="s">
        <v>2318</v>
      </c>
      <c r="B19" s="26" t="s">
        <v>2312</v>
      </c>
      <c r="C19" s="26" t="e">
        <v>#N/A</v>
      </c>
      <c r="D19" s="26">
        <v>7312</v>
      </c>
      <c r="E19" s="26" t="s">
        <v>2287</v>
      </c>
      <c r="F19" s="24" t="s">
        <v>2252</v>
      </c>
      <c r="G19" s="25" t="s">
        <v>1485</v>
      </c>
      <c r="H19" s="27" t="s">
        <v>2319</v>
      </c>
    </row>
    <row r="20" spans="1:8" ht="24" hidden="1" customHeight="1">
      <c r="A20" s="26" t="s">
        <v>2320</v>
      </c>
      <c r="B20" s="26" t="s">
        <v>2321</v>
      </c>
      <c r="C20" s="26" t="e">
        <v>#N/A</v>
      </c>
      <c r="D20" s="26" t="s">
        <v>2322</v>
      </c>
      <c r="E20" s="26"/>
      <c r="F20" s="24" t="s">
        <v>2252</v>
      </c>
      <c r="G20" s="25" t="s">
        <v>1485</v>
      </c>
      <c r="H20" s="27" t="s">
        <v>2323</v>
      </c>
    </row>
    <row r="21" spans="1:8" ht="24" hidden="1" customHeight="1">
      <c r="A21" s="26" t="s">
        <v>2324</v>
      </c>
      <c r="B21" s="26" t="s">
        <v>2325</v>
      </c>
      <c r="C21" s="26" t="e">
        <v>#N/A</v>
      </c>
      <c r="D21" s="26" t="s">
        <v>2326</v>
      </c>
      <c r="E21" s="26"/>
      <c r="F21" s="24" t="s">
        <v>2252</v>
      </c>
      <c r="G21" s="25" t="s">
        <v>1485</v>
      </c>
      <c r="H21" s="27" t="s">
        <v>2327</v>
      </c>
    </row>
    <row r="22" spans="1:8" ht="24" hidden="1" customHeight="1">
      <c r="A22" s="26" t="s">
        <v>2328</v>
      </c>
      <c r="B22" s="26" t="s">
        <v>2325</v>
      </c>
      <c r="C22" s="26" t="e">
        <v>#N/A</v>
      </c>
      <c r="D22" s="26" t="s">
        <v>2329</v>
      </c>
      <c r="E22" s="26"/>
      <c r="F22" s="24" t="s">
        <v>2252</v>
      </c>
      <c r="G22" s="25" t="s">
        <v>1485</v>
      </c>
      <c r="H22" s="27" t="s">
        <v>2330</v>
      </c>
    </row>
    <row r="23" spans="1:8" ht="24" hidden="1" customHeight="1">
      <c r="A23" s="26" t="s">
        <v>2331</v>
      </c>
      <c r="B23" s="26" t="s">
        <v>2321</v>
      </c>
      <c r="C23" s="26" t="e">
        <v>#N/A</v>
      </c>
      <c r="D23" s="26" t="s">
        <v>2332</v>
      </c>
      <c r="E23" s="26"/>
      <c r="F23" s="24" t="s">
        <v>2252</v>
      </c>
      <c r="G23" s="25" t="s">
        <v>1485</v>
      </c>
      <c r="H23" s="27" t="s">
        <v>2333</v>
      </c>
    </row>
    <row r="24" spans="1:8" ht="24" hidden="1" customHeight="1">
      <c r="A24" s="26" t="s">
        <v>2334</v>
      </c>
      <c r="B24" s="26" t="s">
        <v>2309</v>
      </c>
      <c r="C24" s="26" t="e">
        <v>#N/A</v>
      </c>
      <c r="D24" s="26" t="s">
        <v>2332</v>
      </c>
      <c r="E24" s="26"/>
      <c r="F24" s="24" t="s">
        <v>2252</v>
      </c>
      <c r="G24" s="25" t="s">
        <v>1485</v>
      </c>
      <c r="H24" s="27" t="s">
        <v>2335</v>
      </c>
    </row>
    <row r="25" spans="1:8" ht="24" hidden="1" customHeight="1">
      <c r="A25" s="26" t="s">
        <v>2336</v>
      </c>
      <c r="B25" s="26" t="s">
        <v>2321</v>
      </c>
      <c r="C25" s="26" t="e">
        <v>#N/A</v>
      </c>
      <c r="D25" s="26" t="s">
        <v>2337</v>
      </c>
      <c r="E25" s="26"/>
      <c r="F25" s="24" t="s">
        <v>2252</v>
      </c>
      <c r="G25" s="25" t="s">
        <v>1485</v>
      </c>
      <c r="H25" s="27" t="s">
        <v>2338</v>
      </c>
    </row>
    <row r="26" spans="1:8" ht="24" hidden="1" customHeight="1">
      <c r="A26" s="26" t="s">
        <v>2339</v>
      </c>
      <c r="B26" s="26" t="s">
        <v>2321</v>
      </c>
      <c r="C26" s="26" t="e">
        <v>#N/A</v>
      </c>
      <c r="D26" s="26" t="s">
        <v>2340</v>
      </c>
      <c r="E26" s="26"/>
      <c r="F26" s="24" t="s">
        <v>2252</v>
      </c>
      <c r="G26" s="25" t="s">
        <v>1485</v>
      </c>
      <c r="H26" s="27" t="s">
        <v>2341</v>
      </c>
    </row>
    <row r="27" spans="1:8" ht="24" hidden="1" customHeight="1">
      <c r="A27" s="26" t="s">
        <v>2342</v>
      </c>
      <c r="B27" s="26" t="s">
        <v>2321</v>
      </c>
      <c r="C27" s="26" t="e">
        <v>#N/A</v>
      </c>
      <c r="D27" s="26" t="s">
        <v>2343</v>
      </c>
      <c r="E27" s="26"/>
      <c r="F27" s="24" t="s">
        <v>2252</v>
      </c>
      <c r="G27" s="25" t="s">
        <v>1485</v>
      </c>
      <c r="H27" s="27" t="s">
        <v>2344</v>
      </c>
    </row>
    <row r="28" spans="1:8" ht="24" hidden="1" customHeight="1">
      <c r="A28" s="26" t="s">
        <v>2345</v>
      </c>
      <c r="B28" s="26" t="s">
        <v>2309</v>
      </c>
      <c r="C28" s="26" t="e">
        <v>#N/A</v>
      </c>
      <c r="D28" s="26" t="s">
        <v>2343</v>
      </c>
      <c r="E28" s="26"/>
      <c r="F28" s="24" t="s">
        <v>2252</v>
      </c>
      <c r="G28" s="25" t="s">
        <v>1485</v>
      </c>
      <c r="H28" s="27" t="s">
        <v>2346</v>
      </c>
    </row>
    <row r="29" spans="1:8" ht="24" hidden="1" customHeight="1">
      <c r="A29" s="26" t="s">
        <v>2347</v>
      </c>
      <c r="B29" s="26" t="s">
        <v>2321</v>
      </c>
      <c r="C29" s="26" t="e">
        <v>#N/A</v>
      </c>
      <c r="D29" s="26" t="s">
        <v>2348</v>
      </c>
      <c r="E29" s="26"/>
      <c r="F29" s="24" t="s">
        <v>2252</v>
      </c>
      <c r="G29" s="25" t="s">
        <v>1485</v>
      </c>
      <c r="H29" s="27" t="s">
        <v>2349</v>
      </c>
    </row>
    <row r="30" spans="1:8" ht="24" hidden="1" customHeight="1">
      <c r="A30" s="26" t="s">
        <v>2350</v>
      </c>
      <c r="B30" s="26" t="s">
        <v>2312</v>
      </c>
      <c r="C30" s="26" t="e">
        <v>#N/A</v>
      </c>
      <c r="D30" s="26" t="s">
        <v>2343</v>
      </c>
      <c r="E30" s="26"/>
      <c r="F30" s="24" t="s">
        <v>2252</v>
      </c>
      <c r="G30" s="25" t="s">
        <v>1485</v>
      </c>
      <c r="H30" s="27" t="s">
        <v>2351</v>
      </c>
    </row>
    <row r="31" spans="1:8" ht="24" customHeight="1">
      <c r="A31" s="22" t="s">
        <v>2352</v>
      </c>
      <c r="B31" s="22" t="s">
        <v>2353</v>
      </c>
      <c r="C31" s="22" t="s">
        <v>2354</v>
      </c>
      <c r="D31" s="22">
        <v>7070</v>
      </c>
      <c r="E31" s="22" t="s">
        <v>2287</v>
      </c>
      <c r="F31" s="20" t="s">
        <v>2252</v>
      </c>
      <c r="G31" s="21" t="s">
        <v>1024</v>
      </c>
      <c r="H31" s="23"/>
    </row>
    <row r="32" spans="1:8" ht="24" customHeight="1">
      <c r="A32" s="22" t="s">
        <v>21</v>
      </c>
      <c r="B32" s="22" t="s">
        <v>2355</v>
      </c>
      <c r="C32" s="22" t="s">
        <v>2356</v>
      </c>
      <c r="D32" s="22">
        <v>7075</v>
      </c>
      <c r="E32" s="22" t="s">
        <v>2287</v>
      </c>
      <c r="F32" s="20" t="s">
        <v>2252</v>
      </c>
      <c r="G32" s="21" t="s">
        <v>1024</v>
      </c>
      <c r="H32" s="23"/>
    </row>
    <row r="33" spans="1:8" ht="24" customHeight="1">
      <c r="A33" s="22" t="s">
        <v>25</v>
      </c>
      <c r="B33" s="22" t="s">
        <v>2357</v>
      </c>
      <c r="C33" s="22" t="s">
        <v>2358</v>
      </c>
      <c r="D33" s="22">
        <v>7076</v>
      </c>
      <c r="E33" s="22" t="s">
        <v>2287</v>
      </c>
      <c r="F33" s="20" t="s">
        <v>2252</v>
      </c>
      <c r="G33" s="21" t="s">
        <v>1024</v>
      </c>
      <c r="H33" s="23"/>
    </row>
    <row r="34" spans="1:8" ht="24" customHeight="1">
      <c r="A34" s="22" t="s">
        <v>14</v>
      </c>
      <c r="B34" s="22" t="s">
        <v>2359</v>
      </c>
      <c r="C34" s="22" t="s">
        <v>2360</v>
      </c>
      <c r="D34" s="22">
        <v>7077</v>
      </c>
      <c r="E34" s="22" t="s">
        <v>2287</v>
      </c>
      <c r="F34" s="20" t="s">
        <v>2252</v>
      </c>
      <c r="G34" s="21" t="s">
        <v>1024</v>
      </c>
      <c r="H34" s="23"/>
    </row>
    <row r="35" spans="1:8" ht="24" hidden="1" customHeight="1">
      <c r="A35" s="22" t="s">
        <v>2361</v>
      </c>
      <c r="B35" s="22" t="s">
        <v>2357</v>
      </c>
      <c r="C35" s="22" t="e">
        <v>#N/A</v>
      </c>
      <c r="D35" s="22" t="s">
        <v>2362</v>
      </c>
      <c r="E35" s="22"/>
      <c r="F35" s="20" t="s">
        <v>2252</v>
      </c>
      <c r="G35" s="21" t="s">
        <v>1024</v>
      </c>
      <c r="H35" s="23" t="s">
        <v>2330</v>
      </c>
    </row>
    <row r="36" spans="1:8" ht="24" hidden="1" customHeight="1">
      <c r="A36" s="22" t="s">
        <v>2363</v>
      </c>
      <c r="B36" s="22" t="s">
        <v>2357</v>
      </c>
      <c r="C36" s="22" t="e">
        <v>#N/A</v>
      </c>
      <c r="D36" s="22" t="s">
        <v>2364</v>
      </c>
      <c r="E36" s="22"/>
      <c r="F36" s="20" t="s">
        <v>2252</v>
      </c>
      <c r="G36" s="21" t="s">
        <v>1024</v>
      </c>
      <c r="H36" s="23" t="s">
        <v>2365</v>
      </c>
    </row>
    <row r="37" spans="1:8" ht="24" customHeight="1">
      <c r="A37" s="30" t="s">
        <v>2366</v>
      </c>
      <c r="B37" s="30" t="s">
        <v>2367</v>
      </c>
      <c r="C37" s="30" t="s">
        <v>2368</v>
      </c>
      <c r="D37" s="30">
        <v>7060</v>
      </c>
      <c r="E37" s="30" t="s">
        <v>2287</v>
      </c>
      <c r="F37" s="28" t="s">
        <v>2252</v>
      </c>
      <c r="G37" s="29" t="s">
        <v>2369</v>
      </c>
      <c r="H37" s="31"/>
    </row>
    <row r="38" spans="1:8" ht="24" customHeight="1">
      <c r="A38" s="30" t="s">
        <v>246</v>
      </c>
      <c r="B38" s="30" t="s">
        <v>2370</v>
      </c>
      <c r="C38" s="30" t="s">
        <v>2371</v>
      </c>
      <c r="D38" s="30">
        <v>7062</v>
      </c>
      <c r="E38" s="30" t="s">
        <v>2287</v>
      </c>
      <c r="F38" s="28" t="s">
        <v>2252</v>
      </c>
      <c r="G38" s="29" t="s">
        <v>2369</v>
      </c>
      <c r="H38" s="31"/>
    </row>
    <row r="39" spans="1:8" ht="24" hidden="1" customHeight="1">
      <c r="A39" s="30" t="s">
        <v>2372</v>
      </c>
      <c r="B39" s="30" t="s">
        <v>2373</v>
      </c>
      <c r="C39" s="30" t="e">
        <v>#N/A</v>
      </c>
      <c r="D39" s="30">
        <v>7065</v>
      </c>
      <c r="E39" s="30" t="s">
        <v>2287</v>
      </c>
      <c r="F39" s="28" t="s">
        <v>2252</v>
      </c>
      <c r="G39" s="29" t="s">
        <v>2369</v>
      </c>
      <c r="H39" s="31"/>
    </row>
    <row r="40" spans="1:8" ht="24" customHeight="1">
      <c r="A40" s="30" t="s">
        <v>28</v>
      </c>
      <c r="B40" s="30" t="s">
        <v>2373</v>
      </c>
      <c r="C40" s="30" t="s">
        <v>2374</v>
      </c>
      <c r="D40" s="30">
        <v>7066</v>
      </c>
      <c r="E40" s="30" t="s">
        <v>2287</v>
      </c>
      <c r="F40" s="28" t="s">
        <v>2252</v>
      </c>
      <c r="G40" s="29" t="s">
        <v>2369</v>
      </c>
      <c r="H40" s="31"/>
    </row>
    <row r="41" spans="1:8" ht="24" customHeight="1">
      <c r="A41" s="30" t="s">
        <v>26</v>
      </c>
      <c r="B41" s="30" t="s">
        <v>2375</v>
      </c>
      <c r="C41" s="30" t="s">
        <v>2376</v>
      </c>
      <c r="D41" s="30">
        <v>7067</v>
      </c>
      <c r="E41" s="30" t="s">
        <v>2287</v>
      </c>
      <c r="F41" s="28" t="s">
        <v>2252</v>
      </c>
      <c r="G41" s="29" t="s">
        <v>2369</v>
      </c>
      <c r="H41" s="31"/>
    </row>
    <row r="42" spans="1:8" ht="24" hidden="1" customHeight="1">
      <c r="A42" s="30" t="s">
        <v>2377</v>
      </c>
      <c r="B42" s="30" t="s">
        <v>2303</v>
      </c>
      <c r="C42" s="30" t="e">
        <v>#N/A</v>
      </c>
      <c r="D42" s="30">
        <v>7270</v>
      </c>
      <c r="E42" s="30" t="s">
        <v>2287</v>
      </c>
      <c r="F42" s="28" t="s">
        <v>2252</v>
      </c>
      <c r="G42" s="29" t="s">
        <v>2369</v>
      </c>
      <c r="H42" s="31"/>
    </row>
    <row r="43" spans="1:8" ht="24" hidden="1" customHeight="1">
      <c r="A43" s="30" t="s">
        <v>2378</v>
      </c>
      <c r="B43" s="30" t="s">
        <v>2379</v>
      </c>
      <c r="C43" s="30" t="e">
        <v>#N/A</v>
      </c>
      <c r="D43" s="30">
        <v>7271</v>
      </c>
      <c r="E43" s="30" t="s">
        <v>2287</v>
      </c>
      <c r="F43" s="28" t="s">
        <v>2252</v>
      </c>
      <c r="G43" s="29" t="s">
        <v>2369</v>
      </c>
      <c r="H43" s="31"/>
    </row>
    <row r="44" spans="1:8" ht="24" hidden="1" customHeight="1">
      <c r="A44" s="30" t="s">
        <v>2380</v>
      </c>
      <c r="B44" s="30" t="s">
        <v>2381</v>
      </c>
      <c r="C44" s="30" t="e">
        <v>#N/A</v>
      </c>
      <c r="D44" s="30">
        <v>7273</v>
      </c>
      <c r="E44" s="30" t="s">
        <v>2287</v>
      </c>
      <c r="F44" s="28" t="s">
        <v>2252</v>
      </c>
      <c r="G44" s="29" t="s">
        <v>2369</v>
      </c>
      <c r="H44" s="31"/>
    </row>
    <row r="45" spans="1:8" ht="24" hidden="1" customHeight="1">
      <c r="A45" s="30" t="s">
        <v>2382</v>
      </c>
      <c r="B45" s="30" t="s">
        <v>2383</v>
      </c>
      <c r="C45" s="30" t="e">
        <v>#N/A</v>
      </c>
      <c r="D45" s="30">
        <v>7275</v>
      </c>
      <c r="E45" s="30" t="s">
        <v>2287</v>
      </c>
      <c r="F45" s="28" t="s">
        <v>2252</v>
      </c>
      <c r="G45" s="29" t="s">
        <v>2369</v>
      </c>
      <c r="H45" s="31"/>
    </row>
    <row r="46" spans="1:8" ht="24" hidden="1" customHeight="1">
      <c r="A46" s="30" t="s">
        <v>2384</v>
      </c>
      <c r="B46" s="30" t="s">
        <v>2375</v>
      </c>
      <c r="C46" s="30" t="e">
        <v>#N/A</v>
      </c>
      <c r="D46" s="30">
        <v>7276</v>
      </c>
      <c r="E46" s="30" t="s">
        <v>2287</v>
      </c>
      <c r="F46" s="28" t="s">
        <v>2252</v>
      </c>
      <c r="G46" s="29" t="s">
        <v>2369</v>
      </c>
      <c r="H46" s="31"/>
    </row>
    <row r="47" spans="1:8" ht="24" hidden="1" customHeight="1">
      <c r="A47" s="30" t="s">
        <v>2385</v>
      </c>
      <c r="B47" s="30" t="s">
        <v>2386</v>
      </c>
      <c r="C47" s="30" t="e">
        <v>#N/A</v>
      </c>
      <c r="D47" s="30">
        <v>7277</v>
      </c>
      <c r="E47" s="30" t="s">
        <v>2287</v>
      </c>
      <c r="F47" s="28" t="s">
        <v>2252</v>
      </c>
      <c r="G47" s="29" t="s">
        <v>2369</v>
      </c>
      <c r="H47" s="31"/>
    </row>
    <row r="48" spans="1:8" ht="24" hidden="1" customHeight="1">
      <c r="A48" s="30" t="s">
        <v>581</v>
      </c>
      <c r="B48" s="30" t="s">
        <v>2387</v>
      </c>
      <c r="C48" s="30" t="e">
        <v>#N/A</v>
      </c>
      <c r="D48" s="30">
        <v>7279</v>
      </c>
      <c r="E48" s="30" t="s">
        <v>2287</v>
      </c>
      <c r="F48" s="28" t="s">
        <v>2252</v>
      </c>
      <c r="G48" s="29" t="s">
        <v>2369</v>
      </c>
      <c r="H48" s="31"/>
    </row>
    <row r="49" spans="1:8" ht="24" hidden="1" customHeight="1">
      <c r="A49" s="30" t="s">
        <v>2388</v>
      </c>
      <c r="B49" s="30" t="s">
        <v>2386</v>
      </c>
      <c r="C49" s="30" t="e">
        <v>#N/A</v>
      </c>
      <c r="D49" s="30" t="s">
        <v>2389</v>
      </c>
      <c r="E49" s="30"/>
      <c r="F49" s="28" t="s">
        <v>2252</v>
      </c>
      <c r="G49" s="29" t="s">
        <v>2369</v>
      </c>
      <c r="H49" s="31" t="s">
        <v>2390</v>
      </c>
    </row>
    <row r="50" spans="1:8" ht="24" hidden="1" customHeight="1">
      <c r="A50" s="30" t="s">
        <v>2391</v>
      </c>
      <c r="B50" s="30" t="s">
        <v>2392</v>
      </c>
      <c r="C50" s="30" t="e">
        <v>#N/A</v>
      </c>
      <c r="D50" s="30" t="s">
        <v>2393</v>
      </c>
      <c r="E50" s="30"/>
      <c r="F50" s="28" t="s">
        <v>2252</v>
      </c>
      <c r="G50" s="29" t="s">
        <v>2369</v>
      </c>
      <c r="H50" s="31" t="s">
        <v>2327</v>
      </c>
    </row>
    <row r="51" spans="1:8" ht="24" hidden="1" customHeight="1">
      <c r="A51" s="30" t="s">
        <v>2394</v>
      </c>
      <c r="B51" s="30" t="s">
        <v>2379</v>
      </c>
      <c r="C51" s="30" t="e">
        <v>#N/A</v>
      </c>
      <c r="D51" s="30" t="s">
        <v>2395</v>
      </c>
      <c r="E51" s="30"/>
      <c r="F51" s="28" t="s">
        <v>2252</v>
      </c>
      <c r="G51" s="29" t="s">
        <v>2369</v>
      </c>
      <c r="H51" s="31" t="s">
        <v>2330</v>
      </c>
    </row>
    <row r="52" spans="1:8" ht="24" hidden="1" customHeight="1">
      <c r="A52" s="30" t="s">
        <v>2396</v>
      </c>
      <c r="B52" s="30" t="s">
        <v>2381</v>
      </c>
      <c r="C52" s="30" t="e">
        <v>#N/A</v>
      </c>
      <c r="D52" s="30" t="s">
        <v>2393</v>
      </c>
      <c r="E52" s="30"/>
      <c r="F52" s="28" t="s">
        <v>2252</v>
      </c>
      <c r="G52" s="29" t="s">
        <v>2369</v>
      </c>
      <c r="H52" s="31" t="s">
        <v>2327</v>
      </c>
    </row>
    <row r="53" spans="1:8" ht="24" hidden="1" customHeight="1">
      <c r="A53" s="30" t="s">
        <v>2397</v>
      </c>
      <c r="B53" s="30" t="s">
        <v>2383</v>
      </c>
      <c r="C53" s="30" t="e">
        <v>#N/A</v>
      </c>
      <c r="D53" s="30" t="s">
        <v>2398</v>
      </c>
      <c r="E53" s="30"/>
      <c r="F53" s="28" t="s">
        <v>2252</v>
      </c>
      <c r="G53" s="29" t="s">
        <v>2369</v>
      </c>
      <c r="H53" s="31" t="s">
        <v>2399</v>
      </c>
    </row>
    <row r="54" spans="1:8" ht="24" hidden="1" customHeight="1">
      <c r="A54" s="30" t="s">
        <v>2400</v>
      </c>
      <c r="B54" s="30" t="s">
        <v>2383</v>
      </c>
      <c r="C54" s="30" t="e">
        <v>#N/A</v>
      </c>
      <c r="D54" s="30" t="s">
        <v>2395</v>
      </c>
      <c r="E54" s="30"/>
      <c r="F54" s="28" t="s">
        <v>2252</v>
      </c>
      <c r="G54" s="29" t="s">
        <v>2369</v>
      </c>
      <c r="H54" s="31" t="s">
        <v>2330</v>
      </c>
    </row>
    <row r="55" spans="1:8" ht="24" hidden="1" customHeight="1">
      <c r="A55" s="30" t="s">
        <v>2401</v>
      </c>
      <c r="B55" s="30" t="s">
        <v>2383</v>
      </c>
      <c r="C55" s="30" t="e">
        <v>#N/A</v>
      </c>
      <c r="D55" s="30" t="s">
        <v>2393</v>
      </c>
      <c r="E55" s="30"/>
      <c r="F55" s="28" t="s">
        <v>2252</v>
      </c>
      <c r="G55" s="29" t="s">
        <v>2369</v>
      </c>
      <c r="H55" s="31" t="s">
        <v>2327</v>
      </c>
    </row>
    <row r="56" spans="1:8" ht="24" hidden="1" customHeight="1">
      <c r="A56" s="30" t="s">
        <v>2402</v>
      </c>
      <c r="B56" s="30" t="s">
        <v>2303</v>
      </c>
      <c r="C56" s="30" t="e">
        <v>#N/A</v>
      </c>
      <c r="D56" s="30" t="s">
        <v>2393</v>
      </c>
      <c r="E56" s="30"/>
      <c r="F56" s="28" t="s">
        <v>2252</v>
      </c>
      <c r="G56" s="29" t="s">
        <v>2369</v>
      </c>
      <c r="H56" s="31" t="s">
        <v>2327</v>
      </c>
    </row>
    <row r="57" spans="1:8" ht="24" hidden="1" customHeight="1" thickBot="1">
      <c r="A57" s="34" t="s">
        <v>2403</v>
      </c>
      <c r="B57" s="34" t="s">
        <v>2383</v>
      </c>
      <c r="C57" s="34" t="e">
        <v>#N/A</v>
      </c>
      <c r="D57" s="34" t="s">
        <v>2404</v>
      </c>
      <c r="E57" s="34"/>
      <c r="F57" s="32" t="s">
        <v>2252</v>
      </c>
      <c r="G57" s="33" t="s">
        <v>2369</v>
      </c>
      <c r="H57" s="35" t="s">
        <v>2365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295" bestFit="1" customWidth="1"/>
    <col min="2" max="2" width="21.25" style="295" bestFit="1" customWidth="1"/>
    <col min="3" max="3" width="5.75" style="295" bestFit="1" customWidth="1"/>
    <col min="4" max="4" width="9.125" style="295" bestFit="1" customWidth="1"/>
    <col min="5" max="5" width="5.75" style="295" bestFit="1" customWidth="1"/>
    <col min="6" max="6" width="8.625" style="295" bestFit="1" customWidth="1"/>
    <col min="7" max="7" width="5.75" style="295" bestFit="1" customWidth="1"/>
    <col min="8" max="8" width="9" style="295" bestFit="1" customWidth="1"/>
    <col min="9" max="9" width="5.75" style="295" bestFit="1" customWidth="1"/>
    <col min="10" max="10" width="9.125" style="295" bestFit="1" customWidth="1"/>
    <col min="11" max="11" width="5.75" style="295" bestFit="1" customWidth="1"/>
    <col min="12" max="12" width="8.875" style="295" bestFit="1" customWidth="1"/>
    <col min="13" max="13" width="5.75" style="295" bestFit="1" customWidth="1"/>
    <col min="14" max="14" width="9.125" style="295" bestFit="1" customWidth="1"/>
    <col min="15" max="15" width="5.75" style="295" bestFit="1" customWidth="1"/>
    <col min="16" max="16" width="9.25" style="295" bestFit="1" customWidth="1"/>
    <col min="17" max="17" width="5.75" style="295" bestFit="1" customWidth="1"/>
    <col min="18" max="18" width="9.125" style="295" bestFit="1" customWidth="1"/>
    <col min="19" max="19" width="5.75" style="295" bestFit="1" customWidth="1"/>
    <col min="20" max="20" width="9.25" style="295" bestFit="1" customWidth="1"/>
    <col min="21" max="21" width="5.75" style="295" bestFit="1" customWidth="1"/>
    <col min="22" max="22" width="9.125" style="295" bestFit="1" customWidth="1"/>
    <col min="23" max="23" width="5.75" style="295" bestFit="1" customWidth="1"/>
    <col min="24" max="24" width="9.25" style="295" bestFit="1" customWidth="1"/>
    <col min="25" max="25" width="5.75" style="295" bestFit="1" customWidth="1"/>
    <col min="26" max="26" width="8.75" style="295" bestFit="1" customWidth="1"/>
    <col min="27" max="27" width="5.75" style="295" bestFit="1" customWidth="1"/>
    <col min="28" max="28" width="7.75" style="295" bestFit="1" customWidth="1"/>
    <col min="29" max="29" width="5.75" style="295" bestFit="1" customWidth="1"/>
    <col min="30" max="30" width="8.125" style="295" bestFit="1" customWidth="1"/>
    <col min="31" max="31" width="5.75" style="295" bestFit="1" customWidth="1"/>
    <col min="32" max="32" width="8" style="295" bestFit="1" customWidth="1"/>
    <col min="33" max="33" width="5.75" style="295" bestFit="1" customWidth="1"/>
    <col min="34" max="34" width="10.25" style="295" bestFit="1" customWidth="1"/>
    <col min="35" max="35" width="5.75" style="295" bestFit="1" customWidth="1"/>
    <col min="36" max="37" width="13.25" style="295" bestFit="1" customWidth="1"/>
    <col min="38" max="38" width="8.875" style="295" bestFit="1" customWidth="1"/>
    <col min="39" max="39" width="5.75" style="295" bestFit="1" customWidth="1"/>
    <col min="40" max="40" width="8.75" style="295" bestFit="1" customWidth="1"/>
    <col min="41" max="41" width="5.75" style="295" bestFit="1" customWidth="1"/>
    <col min="42" max="42" width="8.875" style="295" bestFit="1" customWidth="1"/>
    <col min="43" max="43" width="5.75" style="295" bestFit="1" customWidth="1"/>
    <col min="44" max="44" width="8.875" style="295" bestFit="1" customWidth="1"/>
    <col min="45" max="45" width="5.75" style="295" bestFit="1" customWidth="1"/>
    <col min="46" max="46" width="9.25" style="295" bestFit="1" customWidth="1"/>
    <col min="47" max="47" width="5.75" style="295" bestFit="1" customWidth="1"/>
    <col min="48" max="48" width="9.125" style="295" bestFit="1" customWidth="1"/>
    <col min="49" max="49" width="5.75" style="295" bestFit="1" customWidth="1"/>
    <col min="50" max="50" width="9.25" style="295" bestFit="1" customWidth="1"/>
    <col min="51" max="51" width="5.75" style="295" bestFit="1" customWidth="1"/>
    <col min="52" max="52" width="9.125" style="295" bestFit="1" customWidth="1"/>
    <col min="53" max="53" width="5.75" style="295" bestFit="1" customWidth="1"/>
    <col min="54" max="54" width="9.25" style="295" bestFit="1" customWidth="1"/>
    <col min="55" max="55" width="5.75" style="295" bestFit="1" customWidth="1"/>
    <col min="56" max="56" width="9.125" style="295" bestFit="1" customWidth="1"/>
    <col min="57" max="57" width="5.75" style="295" bestFit="1" customWidth="1"/>
    <col min="58" max="61" width="13.25" style="295" bestFit="1" customWidth="1"/>
    <col min="62" max="65" width="8.75" style="295" customWidth="1"/>
    <col min="66" max="16384" width="8.75" style="295"/>
  </cols>
  <sheetData>
    <row r="1" spans="1:61">
      <c r="A1" s="369" t="s">
        <v>2405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>
      <c r="A2" s="371" t="s">
        <v>2406</v>
      </c>
      <c r="B2" s="372" t="s">
        <v>2407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>
      <c r="A3" s="50" t="str">
        <f t="shared" ref="A3:A12" si="27">A41</f>
        <v>業務大類</v>
      </c>
      <c r="B3" s="50" t="s">
        <v>2268</v>
      </c>
      <c r="C3" s="50" t="s">
        <v>72</v>
      </c>
      <c r="D3" s="50" t="s">
        <v>2269</v>
      </c>
      <c r="E3" s="50" t="s">
        <v>2408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71" t="s">
        <v>66</v>
      </c>
      <c r="B16" s="49" t="s">
        <v>2407</v>
      </c>
      <c r="C16" s="49"/>
      <c r="D16" s="45"/>
      <c r="E16" s="45"/>
      <c r="F16" s="38" t="s">
        <v>2409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>
      <c r="A17" s="371" t="s">
        <v>2406</v>
      </c>
      <c r="B17" s="377" t="s">
        <v>2268</v>
      </c>
      <c r="C17" s="377" t="s">
        <v>72</v>
      </c>
      <c r="D17" s="377" t="s">
        <v>2269</v>
      </c>
      <c r="E17" s="377" t="s">
        <v>2408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>
      <c r="A18" s="45" t="s">
        <v>30</v>
      </c>
      <c r="B18" s="45"/>
      <c r="C18" s="45"/>
      <c r="D18" s="45"/>
      <c r="E18" s="45"/>
      <c r="F18" s="38" t="s">
        <v>2268</v>
      </c>
      <c r="G18" s="38" t="s">
        <v>2269</v>
      </c>
      <c r="H18" s="38" t="s">
        <v>2268</v>
      </c>
      <c r="I18" s="38" t="s">
        <v>2269</v>
      </c>
      <c r="J18" s="38" t="s">
        <v>2268</v>
      </c>
      <c r="K18" s="38" t="s">
        <v>2269</v>
      </c>
      <c r="L18" s="38" t="s">
        <v>2268</v>
      </c>
      <c r="M18" s="38" t="s">
        <v>2269</v>
      </c>
      <c r="N18" s="38" t="s">
        <v>2268</v>
      </c>
      <c r="O18" s="38" t="s">
        <v>2269</v>
      </c>
      <c r="P18" s="38" t="s">
        <v>2268</v>
      </c>
      <c r="Q18" s="38" t="s">
        <v>2269</v>
      </c>
    </row>
    <row r="19" spans="1:17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A39" s="523"/>
      <c r="B39" s="528" t="s">
        <v>2409</v>
      </c>
      <c r="C39" s="523"/>
      <c r="D39" s="523"/>
      <c r="E39" s="523"/>
      <c r="F39" s="523"/>
      <c r="G39" s="523"/>
      <c r="H39" s="523"/>
      <c r="I39" s="523"/>
      <c r="J39" s="523"/>
      <c r="K39" s="523"/>
      <c r="L39" s="523"/>
      <c r="M39" s="523"/>
      <c r="N39" s="523"/>
      <c r="O39" s="523"/>
      <c r="P39" s="523"/>
      <c r="Q39" s="523"/>
      <c r="R39" s="523"/>
      <c r="S39" s="523"/>
      <c r="T39" s="523"/>
      <c r="U39" s="523"/>
      <c r="V39" s="523"/>
      <c r="W39" s="523"/>
      <c r="X39" s="523"/>
      <c r="Y39" s="523"/>
      <c r="Z39" s="523"/>
      <c r="AA39" s="523"/>
      <c r="AB39" s="523"/>
      <c r="AC39" s="523"/>
      <c r="AD39" s="523"/>
      <c r="AE39" s="523"/>
      <c r="AF39" s="523"/>
      <c r="AG39" s="523"/>
      <c r="AH39" s="523"/>
      <c r="AI39" s="523"/>
      <c r="AJ39" s="523"/>
      <c r="AK39" s="523"/>
    </row>
    <row r="40" spans="1:37" ht="15.75" customHeight="1">
      <c r="A40" s="523"/>
      <c r="B40" s="295" t="s">
        <v>2410</v>
      </c>
      <c r="C40" s="523"/>
      <c r="D40" s="295" t="s">
        <v>2411</v>
      </c>
      <c r="E40" s="523"/>
      <c r="F40" s="295" t="s">
        <v>2412</v>
      </c>
      <c r="G40" s="523"/>
      <c r="H40" s="295" t="s">
        <v>2413</v>
      </c>
      <c r="I40" s="523"/>
      <c r="J40" s="295" t="s">
        <v>2414</v>
      </c>
      <c r="K40" s="523"/>
      <c r="L40" s="295" t="s">
        <v>2415</v>
      </c>
      <c r="M40" s="523"/>
      <c r="N40" s="295" t="s">
        <v>2416</v>
      </c>
      <c r="O40" s="523"/>
      <c r="P40" s="295" t="s">
        <v>2417</v>
      </c>
      <c r="Q40" s="523"/>
      <c r="R40" s="295" t="s">
        <v>2418</v>
      </c>
      <c r="S40" s="523"/>
      <c r="T40" s="295" t="s">
        <v>2419</v>
      </c>
      <c r="U40" s="523"/>
      <c r="V40" s="295" t="s">
        <v>2420</v>
      </c>
      <c r="W40" s="523"/>
      <c r="X40" s="295" t="s">
        <v>2421</v>
      </c>
      <c r="Y40" s="523"/>
      <c r="Z40" s="295" t="s">
        <v>2422</v>
      </c>
      <c r="AA40" s="523"/>
      <c r="AB40" s="295" t="s">
        <v>2423</v>
      </c>
      <c r="AC40" s="523"/>
      <c r="AD40" s="295" t="s">
        <v>2424</v>
      </c>
      <c r="AE40" s="523"/>
      <c r="AF40" s="295" t="s">
        <v>2425</v>
      </c>
      <c r="AG40" s="523"/>
      <c r="AH40" s="295" t="s">
        <v>2426</v>
      </c>
      <c r="AI40" s="523"/>
      <c r="AJ40" s="523" t="s">
        <v>2263</v>
      </c>
      <c r="AK40" s="523" t="s">
        <v>2264</v>
      </c>
    </row>
    <row r="41" spans="1:37" ht="15.75" customHeight="1">
      <c r="A41" s="526" t="s">
        <v>30</v>
      </c>
      <c r="B41" s="295" t="s">
        <v>2268</v>
      </c>
      <c r="C41" s="295" t="s">
        <v>2269</v>
      </c>
      <c r="D41" s="295" t="s">
        <v>2268</v>
      </c>
      <c r="E41" s="295" t="s">
        <v>2269</v>
      </c>
      <c r="F41" s="295" t="s">
        <v>2268</v>
      </c>
      <c r="G41" s="295" t="s">
        <v>2269</v>
      </c>
      <c r="H41" s="295" t="s">
        <v>2268</v>
      </c>
      <c r="I41" s="295" t="s">
        <v>2269</v>
      </c>
      <c r="J41" s="295" t="s">
        <v>2268</v>
      </c>
      <c r="K41" s="295" t="s">
        <v>2269</v>
      </c>
      <c r="L41" s="295" t="s">
        <v>2268</v>
      </c>
      <c r="M41" s="295" t="s">
        <v>2269</v>
      </c>
      <c r="N41" s="295" t="s">
        <v>2268</v>
      </c>
      <c r="O41" s="295" t="s">
        <v>2269</v>
      </c>
      <c r="P41" s="295" t="s">
        <v>2268</v>
      </c>
      <c r="Q41" s="295" t="s">
        <v>2269</v>
      </c>
      <c r="R41" s="295" t="s">
        <v>2268</v>
      </c>
      <c r="S41" s="295" t="s">
        <v>2269</v>
      </c>
      <c r="T41" s="295" t="s">
        <v>2268</v>
      </c>
      <c r="U41" s="295" t="s">
        <v>2269</v>
      </c>
      <c r="V41" s="295" t="s">
        <v>2268</v>
      </c>
      <c r="W41" s="295" t="s">
        <v>2269</v>
      </c>
      <c r="X41" s="295" t="s">
        <v>2268</v>
      </c>
      <c r="Y41" s="295" t="s">
        <v>2269</v>
      </c>
      <c r="Z41" s="295" t="s">
        <v>2268</v>
      </c>
      <c r="AA41" s="295" t="s">
        <v>2269</v>
      </c>
      <c r="AB41" s="295" t="s">
        <v>2268</v>
      </c>
      <c r="AC41" s="295" t="s">
        <v>2269</v>
      </c>
      <c r="AD41" s="295" t="s">
        <v>2268</v>
      </c>
      <c r="AE41" s="295" t="s">
        <v>2269</v>
      </c>
      <c r="AF41" s="295" t="s">
        <v>2268</v>
      </c>
      <c r="AG41" s="295" t="s">
        <v>2269</v>
      </c>
      <c r="AH41" s="295" t="s">
        <v>2268</v>
      </c>
      <c r="AI41" s="295" t="s">
        <v>2269</v>
      </c>
    </row>
    <row r="42" spans="1:37" ht="15.75" customHeight="1">
      <c r="A42" s="2" t="s">
        <v>98</v>
      </c>
      <c r="B42" s="522"/>
      <c r="C42" s="522"/>
      <c r="D42" s="522"/>
      <c r="E42" s="522"/>
      <c r="F42" s="522"/>
      <c r="G42" s="522"/>
      <c r="H42" s="522">
        <v>9</v>
      </c>
      <c r="I42" s="522">
        <v>9</v>
      </c>
      <c r="J42" s="522">
        <v>4</v>
      </c>
      <c r="K42" s="522">
        <v>4</v>
      </c>
      <c r="L42" s="522"/>
      <c r="M42" s="522"/>
      <c r="N42" s="522"/>
      <c r="O42" s="522"/>
      <c r="P42" s="522"/>
      <c r="Q42" s="522"/>
      <c r="R42" s="522"/>
      <c r="S42" s="522"/>
      <c r="T42" s="522"/>
      <c r="U42" s="522"/>
      <c r="V42" s="522"/>
      <c r="W42" s="522"/>
      <c r="X42" s="522"/>
      <c r="Y42" s="522"/>
      <c r="Z42" s="522"/>
      <c r="AA42" s="522"/>
      <c r="AB42" s="522"/>
      <c r="AC42" s="522"/>
      <c r="AD42" s="522"/>
      <c r="AE42" s="522"/>
      <c r="AF42" s="522"/>
      <c r="AG42" s="522"/>
      <c r="AH42" s="522">
        <v>3</v>
      </c>
      <c r="AI42" s="522">
        <v>3</v>
      </c>
      <c r="AJ42" s="522">
        <v>16</v>
      </c>
      <c r="AK42" s="522">
        <v>16</v>
      </c>
    </row>
    <row r="43" spans="1:37" ht="15.75" customHeight="1">
      <c r="A43" s="2" t="s">
        <v>99</v>
      </c>
      <c r="B43" s="522"/>
      <c r="C43" s="522"/>
      <c r="D43" s="522"/>
      <c r="E43" s="522"/>
      <c r="F43" s="522"/>
      <c r="G43" s="522"/>
      <c r="H43" s="522"/>
      <c r="I43" s="522"/>
      <c r="J43" s="522">
        <v>5</v>
      </c>
      <c r="K43" s="522">
        <v>5</v>
      </c>
      <c r="L43" s="522">
        <v>10</v>
      </c>
      <c r="M43" s="522">
        <v>10</v>
      </c>
      <c r="N43" s="522">
        <v>9</v>
      </c>
      <c r="O43" s="522">
        <v>9</v>
      </c>
      <c r="P43" s="522">
        <v>6</v>
      </c>
      <c r="Q43" s="522">
        <v>6</v>
      </c>
      <c r="R43" s="522">
        <v>4</v>
      </c>
      <c r="S43" s="522">
        <v>4</v>
      </c>
      <c r="T43" s="522">
        <v>4</v>
      </c>
      <c r="U43" s="522">
        <v>4</v>
      </c>
      <c r="V43" s="522">
        <v>4</v>
      </c>
      <c r="W43" s="522">
        <v>4</v>
      </c>
      <c r="X43" s="522"/>
      <c r="Y43" s="522"/>
      <c r="Z43" s="522"/>
      <c r="AA43" s="522"/>
      <c r="AB43" s="522"/>
      <c r="AC43" s="522"/>
      <c r="AD43" s="522">
        <v>4</v>
      </c>
      <c r="AE43" s="522">
        <v>4</v>
      </c>
      <c r="AF43" s="522"/>
      <c r="AG43" s="522"/>
      <c r="AH43" s="522">
        <v>32</v>
      </c>
      <c r="AI43" s="522">
        <v>32</v>
      </c>
      <c r="AJ43" s="522">
        <v>78</v>
      </c>
      <c r="AK43" s="522">
        <v>78</v>
      </c>
    </row>
    <row r="44" spans="1:37" ht="15.75" customHeight="1">
      <c r="A44" s="2" t="s">
        <v>100</v>
      </c>
      <c r="B44" s="522"/>
      <c r="C44" s="522"/>
      <c r="D44" s="522"/>
      <c r="E44" s="522"/>
      <c r="F44" s="522"/>
      <c r="G44" s="522"/>
      <c r="H44" s="522"/>
      <c r="I44" s="522"/>
      <c r="J44" s="522"/>
      <c r="K44" s="522"/>
      <c r="L44" s="522"/>
      <c r="M44" s="522"/>
      <c r="N44" s="522"/>
      <c r="O44" s="522"/>
      <c r="P44" s="522"/>
      <c r="Q44" s="522"/>
      <c r="R44" s="522"/>
      <c r="S44" s="522"/>
      <c r="T44" s="522"/>
      <c r="U44" s="522"/>
      <c r="V44" s="522"/>
      <c r="W44" s="522"/>
      <c r="X44" s="522">
        <v>1</v>
      </c>
      <c r="Y44" s="522">
        <v>1</v>
      </c>
      <c r="Z44" s="522">
        <v>3</v>
      </c>
      <c r="AA44" s="522">
        <v>3</v>
      </c>
      <c r="AB44" s="522">
        <v>3</v>
      </c>
      <c r="AC44" s="522">
        <v>3</v>
      </c>
      <c r="AD44" s="522">
        <v>1</v>
      </c>
      <c r="AE44" s="522">
        <v>1</v>
      </c>
      <c r="AF44" s="522">
        <v>5</v>
      </c>
      <c r="AG44" s="522">
        <v>5</v>
      </c>
      <c r="AH44" s="522">
        <v>25</v>
      </c>
      <c r="AI44" s="522">
        <v>25</v>
      </c>
      <c r="AJ44" s="522">
        <v>38</v>
      </c>
      <c r="AK44" s="522">
        <v>38</v>
      </c>
    </row>
    <row r="45" spans="1:37" ht="15.75" customHeight="1">
      <c r="A45" s="2" t="s">
        <v>101</v>
      </c>
      <c r="B45" s="522"/>
      <c r="C45" s="522"/>
      <c r="D45" s="522"/>
      <c r="E45" s="522"/>
      <c r="F45" s="522"/>
      <c r="G45" s="522"/>
      <c r="H45" s="522"/>
      <c r="I45" s="522"/>
      <c r="J45" s="522"/>
      <c r="K45" s="522"/>
      <c r="L45" s="522"/>
      <c r="M45" s="522"/>
      <c r="N45" s="522"/>
      <c r="O45" s="522"/>
      <c r="P45" s="522"/>
      <c r="Q45" s="522"/>
      <c r="R45" s="522"/>
      <c r="S45" s="522"/>
      <c r="T45" s="522"/>
      <c r="U45" s="522"/>
      <c r="V45" s="522"/>
      <c r="W45" s="522"/>
      <c r="X45" s="522">
        <v>3</v>
      </c>
      <c r="Y45" s="522">
        <v>3</v>
      </c>
      <c r="Z45" s="522"/>
      <c r="AA45" s="522"/>
      <c r="AB45" s="522"/>
      <c r="AC45" s="522"/>
      <c r="AD45" s="522"/>
      <c r="AE45" s="522"/>
      <c r="AF45" s="522"/>
      <c r="AG45" s="522"/>
      <c r="AH45" s="522">
        <v>72</v>
      </c>
      <c r="AI45" s="522">
        <v>72</v>
      </c>
      <c r="AJ45" s="522">
        <v>75</v>
      </c>
      <c r="AK45" s="522">
        <v>75</v>
      </c>
    </row>
    <row r="46" spans="1:37" ht="15.75" customHeight="1">
      <c r="A46" s="2" t="s">
        <v>102</v>
      </c>
      <c r="B46" s="522">
        <v>5</v>
      </c>
      <c r="C46" s="522">
        <v>5</v>
      </c>
      <c r="D46" s="522">
        <v>5</v>
      </c>
      <c r="E46" s="522">
        <v>5</v>
      </c>
      <c r="F46" s="522"/>
      <c r="G46" s="522"/>
      <c r="H46" s="522"/>
      <c r="I46" s="522"/>
      <c r="J46" s="522"/>
      <c r="K46" s="522"/>
      <c r="L46" s="522"/>
      <c r="M46" s="522"/>
      <c r="N46" s="522"/>
      <c r="O46" s="522"/>
      <c r="P46" s="522"/>
      <c r="Q46" s="522"/>
      <c r="R46" s="522"/>
      <c r="S46" s="522"/>
      <c r="T46" s="522"/>
      <c r="U46" s="522"/>
      <c r="V46" s="522"/>
      <c r="W46" s="522"/>
      <c r="X46" s="522"/>
      <c r="Y46" s="522"/>
      <c r="Z46" s="522"/>
      <c r="AA46" s="522"/>
      <c r="AB46" s="522"/>
      <c r="AC46" s="522"/>
      <c r="AD46" s="522"/>
      <c r="AE46" s="522"/>
      <c r="AF46" s="522"/>
      <c r="AG46" s="522"/>
      <c r="AH46" s="522">
        <v>77</v>
      </c>
      <c r="AI46" s="522">
        <v>77</v>
      </c>
      <c r="AJ46" s="522">
        <v>87</v>
      </c>
      <c r="AK46" s="522">
        <v>87</v>
      </c>
    </row>
    <row r="47" spans="1:37" ht="15.75" customHeight="1">
      <c r="A47" s="2" t="s">
        <v>103</v>
      </c>
      <c r="B47" s="522">
        <v>2</v>
      </c>
      <c r="C47" s="522">
        <v>2</v>
      </c>
      <c r="D47" s="522">
        <v>9</v>
      </c>
      <c r="E47" s="522">
        <v>9</v>
      </c>
      <c r="F47" s="522">
        <v>4</v>
      </c>
      <c r="G47" s="522">
        <v>4</v>
      </c>
      <c r="H47" s="522"/>
      <c r="I47" s="522"/>
      <c r="J47" s="522"/>
      <c r="K47" s="522"/>
      <c r="L47" s="522">
        <v>2</v>
      </c>
      <c r="M47" s="522">
        <v>2</v>
      </c>
      <c r="N47" s="522"/>
      <c r="O47" s="522"/>
      <c r="P47" s="522"/>
      <c r="Q47" s="522"/>
      <c r="R47" s="522"/>
      <c r="S47" s="522"/>
      <c r="T47" s="522"/>
      <c r="U47" s="522"/>
      <c r="V47" s="522"/>
      <c r="W47" s="522"/>
      <c r="X47" s="522"/>
      <c r="Y47" s="522"/>
      <c r="Z47" s="522">
        <v>1</v>
      </c>
      <c r="AA47" s="522">
        <v>1</v>
      </c>
      <c r="AB47" s="522"/>
      <c r="AC47" s="522"/>
      <c r="AD47" s="522">
        <v>2</v>
      </c>
      <c r="AE47" s="522">
        <v>2</v>
      </c>
      <c r="AF47" s="522"/>
      <c r="AG47" s="522"/>
      <c r="AH47" s="522">
        <v>68</v>
      </c>
      <c r="AI47" s="522">
        <v>68</v>
      </c>
      <c r="AJ47" s="522">
        <v>88</v>
      </c>
      <c r="AK47" s="522">
        <v>88</v>
      </c>
    </row>
    <row r="48" spans="1:37" ht="15.75" customHeight="1">
      <c r="A48" s="2" t="s">
        <v>105</v>
      </c>
      <c r="B48" s="522"/>
      <c r="C48" s="522"/>
      <c r="D48" s="522"/>
      <c r="E48" s="522"/>
      <c r="F48" s="522"/>
      <c r="G48" s="522"/>
      <c r="H48" s="522"/>
      <c r="I48" s="522"/>
      <c r="J48" s="522"/>
      <c r="K48" s="522"/>
      <c r="L48" s="522"/>
      <c r="M48" s="522"/>
      <c r="N48" s="522"/>
      <c r="O48" s="522"/>
      <c r="P48" s="522"/>
      <c r="Q48" s="522"/>
      <c r="R48" s="522"/>
      <c r="S48" s="522"/>
      <c r="T48" s="522"/>
      <c r="U48" s="522"/>
      <c r="V48" s="522"/>
      <c r="W48" s="522"/>
      <c r="X48" s="522"/>
      <c r="Y48" s="522"/>
      <c r="Z48" s="522"/>
      <c r="AA48" s="522"/>
      <c r="AB48" s="522"/>
      <c r="AC48" s="522"/>
      <c r="AD48" s="522"/>
      <c r="AE48" s="522"/>
      <c r="AF48" s="522"/>
      <c r="AG48" s="522"/>
      <c r="AH48" s="522">
        <v>134</v>
      </c>
      <c r="AI48" s="522">
        <v>134</v>
      </c>
      <c r="AJ48" s="522">
        <v>134</v>
      </c>
      <c r="AK48" s="522">
        <v>134</v>
      </c>
    </row>
    <row r="49" spans="1:37" ht="15.75" customHeight="1">
      <c r="A49" s="527" t="s">
        <v>106</v>
      </c>
      <c r="B49" s="522"/>
      <c r="C49" s="522"/>
      <c r="D49" s="522"/>
      <c r="E49" s="522"/>
      <c r="F49" s="522"/>
      <c r="G49" s="522"/>
      <c r="H49" s="522"/>
      <c r="I49" s="522"/>
      <c r="J49" s="522"/>
      <c r="K49" s="522"/>
      <c r="L49" s="522"/>
      <c r="M49" s="522"/>
      <c r="N49" s="522"/>
      <c r="O49" s="522"/>
      <c r="P49" s="522"/>
      <c r="Q49" s="522"/>
      <c r="R49" s="522"/>
      <c r="S49" s="522"/>
      <c r="T49" s="522"/>
      <c r="U49" s="522"/>
      <c r="V49" s="522"/>
      <c r="W49" s="522"/>
      <c r="X49" s="522">
        <v>1</v>
      </c>
      <c r="Y49" s="522">
        <v>1</v>
      </c>
      <c r="Z49" s="522"/>
      <c r="AA49" s="522"/>
      <c r="AB49" s="522"/>
      <c r="AC49" s="522"/>
      <c r="AD49" s="522"/>
      <c r="AE49" s="522"/>
      <c r="AF49" s="522"/>
      <c r="AG49" s="522"/>
      <c r="AH49" s="522"/>
      <c r="AI49" s="522"/>
      <c r="AJ49" s="522">
        <v>1</v>
      </c>
      <c r="AK49" s="522">
        <v>1</v>
      </c>
    </row>
    <row r="50" spans="1:37" ht="15.75" customHeight="1">
      <c r="A50" s="527" t="s">
        <v>58</v>
      </c>
      <c r="B50" s="522">
        <v>7</v>
      </c>
      <c r="C50" s="522">
        <v>7</v>
      </c>
      <c r="D50" s="522">
        <v>14</v>
      </c>
      <c r="E50" s="522">
        <v>14</v>
      </c>
      <c r="F50" s="522">
        <v>4</v>
      </c>
      <c r="G50" s="522">
        <v>4</v>
      </c>
      <c r="H50" s="522">
        <v>9</v>
      </c>
      <c r="I50" s="522">
        <v>9</v>
      </c>
      <c r="J50" s="522">
        <v>9</v>
      </c>
      <c r="K50" s="522">
        <v>9</v>
      </c>
      <c r="L50" s="522">
        <v>12</v>
      </c>
      <c r="M50" s="522">
        <v>12</v>
      </c>
      <c r="N50" s="522">
        <v>9</v>
      </c>
      <c r="O50" s="522">
        <v>9</v>
      </c>
      <c r="P50" s="522">
        <v>6</v>
      </c>
      <c r="Q50" s="522">
        <v>6</v>
      </c>
      <c r="R50" s="522">
        <v>4</v>
      </c>
      <c r="S50" s="522">
        <v>4</v>
      </c>
      <c r="T50" s="522">
        <v>4</v>
      </c>
      <c r="U50" s="522">
        <v>4</v>
      </c>
      <c r="V50" s="522">
        <v>4</v>
      </c>
      <c r="W50" s="522">
        <v>4</v>
      </c>
      <c r="X50" s="522">
        <v>5</v>
      </c>
      <c r="Y50" s="522">
        <v>5</v>
      </c>
      <c r="Z50" s="522">
        <v>4</v>
      </c>
      <c r="AA50" s="522">
        <v>4</v>
      </c>
      <c r="AB50" s="522">
        <v>3</v>
      </c>
      <c r="AC50" s="522">
        <v>3</v>
      </c>
      <c r="AD50" s="522">
        <v>7</v>
      </c>
      <c r="AE50" s="522">
        <v>7</v>
      </c>
      <c r="AF50" s="522">
        <v>5</v>
      </c>
      <c r="AG50" s="522">
        <v>5</v>
      </c>
      <c r="AH50" s="522">
        <v>411</v>
      </c>
      <c r="AI50" s="522">
        <v>411</v>
      </c>
      <c r="AJ50" s="522">
        <v>517</v>
      </c>
      <c r="AK50" s="522">
        <v>517</v>
      </c>
    </row>
    <row r="51" spans="1:37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75" style="295" bestFit="1" customWidth="1"/>
    <col min="6" max="6" width="9.75" style="295" bestFit="1" customWidth="1"/>
    <col min="7" max="7" width="10" style="295" bestFit="1" customWidth="1"/>
    <col min="8" max="8" width="9.75" style="295" bestFit="1" customWidth="1"/>
    <col min="9" max="10" width="10" style="295" bestFit="1" customWidth="1"/>
    <col min="11" max="11" width="10.125" style="295" bestFit="1" customWidth="1"/>
    <col min="12" max="12" width="9.125" style="295" bestFit="1" customWidth="1"/>
    <col min="13" max="13" width="10.25" style="295" bestFit="1" customWidth="1"/>
    <col min="14" max="14" width="11" style="295" bestFit="1" customWidth="1"/>
    <col min="15" max="15" width="10.75" style="295" bestFit="1" customWidth="1"/>
    <col min="16" max="16" width="5.75" style="295" bestFit="1" customWidth="1"/>
    <col min="17" max="20" width="8.75" style="295" customWidth="1"/>
    <col min="21" max="16384" width="8.75" style="295"/>
  </cols>
  <sheetData>
    <row r="3" spans="1:16">
      <c r="A3" s="526" t="s">
        <v>2427</v>
      </c>
      <c r="B3" s="526" t="s">
        <v>83</v>
      </c>
    </row>
    <row r="4" spans="1:16">
      <c r="A4" s="526" t="s">
        <v>2428</v>
      </c>
      <c r="B4" s="520">
        <v>44396</v>
      </c>
      <c r="C4" s="520">
        <v>44397</v>
      </c>
      <c r="D4" s="520">
        <v>44398</v>
      </c>
      <c r="E4" s="520">
        <v>44399</v>
      </c>
      <c r="F4" s="520">
        <v>44400</v>
      </c>
      <c r="G4" s="520">
        <v>44403</v>
      </c>
      <c r="H4" s="520">
        <v>44404</v>
      </c>
      <c r="I4" s="520">
        <v>44405</v>
      </c>
      <c r="J4" s="520">
        <v>44431</v>
      </c>
      <c r="K4" s="520">
        <v>44438</v>
      </c>
      <c r="L4" s="520">
        <v>44448</v>
      </c>
      <c r="M4" s="520">
        <v>44467</v>
      </c>
      <c r="N4" s="520">
        <v>44489</v>
      </c>
      <c r="O4" s="520">
        <v>44494</v>
      </c>
      <c r="P4" s="295" t="s">
        <v>58</v>
      </c>
    </row>
    <row r="5" spans="1:16">
      <c r="A5" s="2" t="s">
        <v>143</v>
      </c>
      <c r="B5" s="522"/>
      <c r="C5" s="522"/>
      <c r="D5" s="522"/>
      <c r="E5" s="522">
        <v>1</v>
      </c>
      <c r="F5" s="522"/>
      <c r="G5" s="522"/>
      <c r="H5" s="522"/>
      <c r="I5" s="522"/>
      <c r="J5" s="522"/>
      <c r="K5" s="522"/>
      <c r="L5" s="522"/>
      <c r="M5" s="522">
        <v>1</v>
      </c>
      <c r="N5" s="522"/>
      <c r="O5" s="522"/>
      <c r="P5" s="522">
        <v>2</v>
      </c>
    </row>
    <row r="6" spans="1:16">
      <c r="A6" s="2" t="s">
        <v>149</v>
      </c>
      <c r="B6" s="522"/>
      <c r="C6" s="522"/>
      <c r="D6" s="522"/>
      <c r="E6" s="522">
        <v>13</v>
      </c>
      <c r="F6" s="522"/>
      <c r="G6" s="522">
        <v>4</v>
      </c>
      <c r="H6" s="522"/>
      <c r="I6" s="522"/>
      <c r="J6" s="522"/>
      <c r="K6" s="522"/>
      <c r="L6" s="522"/>
      <c r="M6" s="522"/>
      <c r="N6" s="522"/>
      <c r="O6" s="522"/>
      <c r="P6" s="522">
        <v>17</v>
      </c>
    </row>
    <row r="7" spans="1:16">
      <c r="A7" s="2" t="s">
        <v>156</v>
      </c>
      <c r="B7" s="522"/>
      <c r="C7" s="522"/>
      <c r="D7" s="522"/>
      <c r="E7" s="522">
        <v>10</v>
      </c>
      <c r="F7" s="522"/>
      <c r="G7" s="522"/>
      <c r="H7" s="522"/>
      <c r="I7" s="522"/>
      <c r="J7" s="522"/>
      <c r="K7" s="522"/>
      <c r="L7" s="522"/>
      <c r="M7" s="522"/>
      <c r="N7" s="522"/>
      <c r="O7" s="522"/>
      <c r="P7" s="522">
        <v>10</v>
      </c>
    </row>
    <row r="8" spans="1:16">
      <c r="A8" s="2" t="s">
        <v>173</v>
      </c>
      <c r="B8" s="522"/>
      <c r="C8" s="522"/>
      <c r="D8" s="522"/>
      <c r="E8" s="522">
        <v>2</v>
      </c>
      <c r="F8" s="522"/>
      <c r="G8" s="522"/>
      <c r="H8" s="522"/>
      <c r="I8" s="522"/>
      <c r="J8" s="522"/>
      <c r="K8" s="522"/>
      <c r="L8" s="522"/>
      <c r="M8" s="522"/>
      <c r="N8" s="522"/>
      <c r="O8" s="522"/>
      <c r="P8" s="522">
        <v>2</v>
      </c>
    </row>
    <row r="9" spans="1:16">
      <c r="A9" s="2" t="s">
        <v>184</v>
      </c>
      <c r="B9" s="522"/>
      <c r="C9" s="522"/>
      <c r="D9" s="522"/>
      <c r="E9" s="522"/>
      <c r="F9" s="522">
        <v>2</v>
      </c>
      <c r="G9" s="522"/>
      <c r="H9" s="522"/>
      <c r="I9" s="522"/>
      <c r="J9" s="522"/>
      <c r="K9" s="522"/>
      <c r="L9" s="522"/>
      <c r="M9" s="522"/>
      <c r="N9" s="522"/>
      <c r="O9" s="522"/>
      <c r="P9" s="522">
        <v>2</v>
      </c>
    </row>
    <row r="10" spans="1:16">
      <c r="A10" s="2" t="s">
        <v>179</v>
      </c>
      <c r="B10" s="522"/>
      <c r="C10" s="522"/>
      <c r="D10" s="522"/>
      <c r="E10" s="522"/>
      <c r="F10" s="522">
        <v>2</v>
      </c>
      <c r="G10" s="522"/>
      <c r="H10" s="522"/>
      <c r="I10" s="522"/>
      <c r="J10" s="522"/>
      <c r="K10" s="522"/>
      <c r="L10" s="522"/>
      <c r="M10" s="522"/>
      <c r="N10" s="522"/>
      <c r="O10" s="522"/>
      <c r="P10" s="522">
        <v>2</v>
      </c>
    </row>
    <row r="11" spans="1:16">
      <c r="A11" s="527" t="s">
        <v>175</v>
      </c>
      <c r="B11" s="522"/>
      <c r="C11" s="522"/>
      <c r="D11" s="522"/>
      <c r="E11" s="522"/>
      <c r="F11" s="522">
        <v>2</v>
      </c>
      <c r="G11" s="522"/>
      <c r="H11" s="522"/>
      <c r="I11" s="522"/>
      <c r="J11" s="522"/>
      <c r="K11" s="522"/>
      <c r="L11" s="522"/>
      <c r="M11" s="522"/>
      <c r="N11" s="522"/>
      <c r="O11" s="522"/>
      <c r="P11" s="522">
        <v>2</v>
      </c>
    </row>
    <row r="12" spans="1:16">
      <c r="A12" s="527" t="s">
        <v>295</v>
      </c>
      <c r="B12" s="522"/>
      <c r="C12" s="522"/>
      <c r="D12" s="522"/>
      <c r="E12" s="522">
        <v>1</v>
      </c>
      <c r="F12" s="522"/>
      <c r="G12" s="522"/>
      <c r="H12" s="522"/>
      <c r="I12" s="522"/>
      <c r="J12" s="522"/>
      <c r="K12" s="522"/>
      <c r="L12" s="522"/>
      <c r="M12" s="522"/>
      <c r="N12" s="522"/>
      <c r="O12" s="522">
        <v>1</v>
      </c>
      <c r="P12" s="522">
        <v>2</v>
      </c>
    </row>
    <row r="13" spans="1:16">
      <c r="A13" s="2" t="s">
        <v>338</v>
      </c>
      <c r="B13" s="522"/>
      <c r="C13" s="522"/>
      <c r="D13" s="522">
        <v>1</v>
      </c>
      <c r="E13" s="522"/>
      <c r="F13" s="522"/>
      <c r="G13" s="522"/>
      <c r="H13" s="522">
        <v>1</v>
      </c>
      <c r="I13" s="522"/>
      <c r="J13" s="522"/>
      <c r="K13" s="522">
        <v>4</v>
      </c>
      <c r="L13" s="522"/>
      <c r="M13" s="522"/>
      <c r="N13" s="522"/>
      <c r="O13" s="522"/>
      <c r="P13" s="522">
        <v>6</v>
      </c>
    </row>
    <row r="14" spans="1:16">
      <c r="A14" s="2" t="s">
        <v>1038</v>
      </c>
      <c r="B14" s="522">
        <v>1</v>
      </c>
      <c r="C14" s="522"/>
      <c r="D14" s="522"/>
      <c r="E14" s="522"/>
      <c r="F14" s="522"/>
      <c r="G14" s="522"/>
      <c r="H14" s="522"/>
      <c r="I14" s="522"/>
      <c r="J14" s="522"/>
      <c r="K14" s="522"/>
      <c r="L14" s="522"/>
      <c r="M14" s="522"/>
      <c r="N14" s="522"/>
      <c r="O14" s="522"/>
      <c r="P14" s="522">
        <v>1</v>
      </c>
    </row>
    <row r="15" spans="1:16">
      <c r="A15" s="2" t="s">
        <v>1050</v>
      </c>
      <c r="B15" s="522"/>
      <c r="C15" s="522">
        <v>3</v>
      </c>
      <c r="D15" s="522"/>
      <c r="E15" s="522"/>
      <c r="F15" s="522"/>
      <c r="G15" s="522"/>
      <c r="H15" s="522"/>
      <c r="I15" s="522"/>
      <c r="J15" s="522"/>
      <c r="K15" s="522"/>
      <c r="L15" s="522"/>
      <c r="M15" s="522"/>
      <c r="N15" s="522"/>
      <c r="O15" s="522"/>
      <c r="P15" s="522">
        <v>3</v>
      </c>
    </row>
    <row r="16" spans="1:16">
      <c r="A16" s="2" t="s">
        <v>1042</v>
      </c>
      <c r="B16" s="522"/>
      <c r="C16" s="522">
        <v>2</v>
      </c>
      <c r="D16" s="522"/>
      <c r="E16" s="522"/>
      <c r="F16" s="522"/>
      <c r="G16" s="522"/>
      <c r="H16" s="522"/>
      <c r="I16" s="522"/>
      <c r="J16" s="522"/>
      <c r="K16" s="522"/>
      <c r="L16" s="522"/>
      <c r="M16" s="522"/>
      <c r="N16" s="522"/>
      <c r="O16" s="522"/>
      <c r="P16" s="522">
        <v>2</v>
      </c>
    </row>
    <row r="17" spans="1:16">
      <c r="A17" s="2" t="s">
        <v>1040</v>
      </c>
      <c r="B17" s="522">
        <v>4</v>
      </c>
      <c r="C17" s="522"/>
      <c r="D17" s="522"/>
      <c r="E17" s="522"/>
      <c r="F17" s="522"/>
      <c r="G17" s="522"/>
      <c r="H17" s="522"/>
      <c r="I17" s="522"/>
      <c r="J17" s="522"/>
      <c r="K17" s="522"/>
      <c r="L17" s="522"/>
      <c r="M17" s="522"/>
      <c r="N17" s="522"/>
      <c r="O17" s="522"/>
      <c r="P17" s="522">
        <v>4</v>
      </c>
    </row>
    <row r="18" spans="1:16">
      <c r="A18" s="2" t="s">
        <v>1036</v>
      </c>
      <c r="B18" s="522">
        <v>2</v>
      </c>
      <c r="C18" s="522"/>
      <c r="D18" s="522"/>
      <c r="E18" s="522"/>
      <c r="F18" s="522"/>
      <c r="G18" s="522"/>
      <c r="H18" s="522"/>
      <c r="I18" s="522"/>
      <c r="J18" s="522"/>
      <c r="K18" s="522"/>
      <c r="L18" s="522"/>
      <c r="M18" s="522"/>
      <c r="N18" s="522"/>
      <c r="O18" s="522"/>
      <c r="P18" s="522">
        <v>2</v>
      </c>
    </row>
    <row r="19" spans="1:16">
      <c r="A19" s="2" t="s">
        <v>1048</v>
      </c>
      <c r="B19" s="522">
        <v>4</v>
      </c>
      <c r="C19" s="522"/>
      <c r="D19" s="522"/>
      <c r="E19" s="522"/>
      <c r="F19" s="522"/>
      <c r="G19" s="522"/>
      <c r="H19" s="522"/>
      <c r="I19" s="522"/>
      <c r="J19" s="522"/>
      <c r="K19" s="522"/>
      <c r="L19" s="522"/>
      <c r="M19" s="522"/>
      <c r="N19" s="522"/>
      <c r="O19" s="522"/>
      <c r="P19" s="522">
        <v>4</v>
      </c>
    </row>
    <row r="20" spans="1:16">
      <c r="A20" s="2" t="s">
        <v>1044</v>
      </c>
      <c r="B20" s="522"/>
      <c r="C20" s="522">
        <v>1</v>
      </c>
      <c r="D20" s="522"/>
      <c r="E20" s="522"/>
      <c r="F20" s="522"/>
      <c r="G20" s="522"/>
      <c r="H20" s="522"/>
      <c r="I20" s="522"/>
      <c r="J20" s="522"/>
      <c r="K20" s="522"/>
      <c r="L20" s="522"/>
      <c r="M20" s="522"/>
      <c r="N20" s="522"/>
      <c r="O20" s="522"/>
      <c r="P20" s="522">
        <v>1</v>
      </c>
    </row>
    <row r="21" spans="1:16">
      <c r="A21" s="2" t="s">
        <v>1054</v>
      </c>
      <c r="B21" s="522"/>
      <c r="C21" s="522">
        <v>1</v>
      </c>
      <c r="D21" s="522"/>
      <c r="E21" s="522"/>
      <c r="F21" s="522"/>
      <c r="G21" s="522"/>
      <c r="H21" s="522"/>
      <c r="I21" s="522"/>
      <c r="J21" s="522"/>
      <c r="K21" s="522"/>
      <c r="L21" s="522"/>
      <c r="M21" s="522"/>
      <c r="N21" s="522"/>
      <c r="O21" s="522"/>
      <c r="P21" s="522">
        <v>1</v>
      </c>
    </row>
    <row r="22" spans="1:16">
      <c r="A22" s="2" t="s">
        <v>1099</v>
      </c>
      <c r="B22" s="522"/>
      <c r="C22" s="522"/>
      <c r="D22" s="522">
        <v>2</v>
      </c>
      <c r="E22" s="522"/>
      <c r="F22" s="522"/>
      <c r="G22" s="522"/>
      <c r="H22" s="522"/>
      <c r="I22" s="522"/>
      <c r="J22" s="522"/>
      <c r="K22" s="522"/>
      <c r="L22" s="522"/>
      <c r="M22" s="522"/>
      <c r="N22" s="522"/>
      <c r="O22" s="522"/>
      <c r="P22" s="522">
        <v>2</v>
      </c>
    </row>
    <row r="23" spans="1:16">
      <c r="A23" s="2" t="s">
        <v>1465</v>
      </c>
      <c r="B23" s="522"/>
      <c r="C23" s="522"/>
      <c r="D23" s="522">
        <v>2</v>
      </c>
      <c r="E23" s="522"/>
      <c r="F23" s="522"/>
      <c r="G23" s="522"/>
      <c r="H23" s="522"/>
      <c r="I23" s="522"/>
      <c r="J23" s="522"/>
      <c r="K23" s="522"/>
      <c r="L23" s="522"/>
      <c r="M23" s="522"/>
      <c r="N23" s="522"/>
      <c r="O23" s="522"/>
      <c r="P23" s="522">
        <v>2</v>
      </c>
    </row>
    <row r="24" spans="1:16">
      <c r="A24" s="2" t="s">
        <v>1468</v>
      </c>
      <c r="B24" s="522"/>
      <c r="C24" s="522"/>
      <c r="D24" s="522">
        <v>2</v>
      </c>
      <c r="E24" s="522"/>
      <c r="F24" s="522"/>
      <c r="G24" s="522"/>
      <c r="H24" s="522"/>
      <c r="I24" s="522"/>
      <c r="J24" s="522"/>
      <c r="K24" s="522"/>
      <c r="L24" s="522"/>
      <c r="M24" s="522"/>
      <c r="N24" s="522"/>
      <c r="O24" s="522"/>
      <c r="P24" s="522">
        <v>2</v>
      </c>
    </row>
    <row r="25" spans="1:16">
      <c r="A25" s="2" t="s">
        <v>1028</v>
      </c>
      <c r="B25" s="522">
        <v>3</v>
      </c>
      <c r="C25" s="522"/>
      <c r="D25" s="522"/>
      <c r="E25" s="522"/>
      <c r="F25" s="522"/>
      <c r="G25" s="522"/>
      <c r="H25" s="522"/>
      <c r="I25" s="522"/>
      <c r="J25" s="522"/>
      <c r="K25" s="522"/>
      <c r="L25" s="522"/>
      <c r="M25" s="522"/>
      <c r="N25" s="522"/>
      <c r="O25" s="522"/>
      <c r="P25" s="522">
        <v>3</v>
      </c>
    </row>
    <row r="26" spans="1:16">
      <c r="A26" s="2" t="s">
        <v>1072</v>
      </c>
      <c r="B26" s="522"/>
      <c r="C26" s="522">
        <v>3</v>
      </c>
      <c r="D26" s="522"/>
      <c r="E26" s="522"/>
      <c r="F26" s="522"/>
      <c r="G26" s="522"/>
      <c r="H26" s="522"/>
      <c r="I26" s="522"/>
      <c r="J26" s="522"/>
      <c r="K26" s="522"/>
      <c r="L26" s="522"/>
      <c r="M26" s="522"/>
      <c r="N26" s="522"/>
      <c r="O26" s="522"/>
      <c r="P26" s="522">
        <v>3</v>
      </c>
    </row>
    <row r="27" spans="1:16">
      <c r="A27" s="2" t="s">
        <v>1066</v>
      </c>
      <c r="B27" s="522"/>
      <c r="C27" s="522">
        <v>3</v>
      </c>
      <c r="D27" s="522"/>
      <c r="E27" s="522"/>
      <c r="F27" s="522"/>
      <c r="G27" s="522"/>
      <c r="H27" s="522"/>
      <c r="I27" s="522"/>
      <c r="J27" s="522"/>
      <c r="K27" s="522"/>
      <c r="L27" s="522"/>
      <c r="M27" s="522"/>
      <c r="N27" s="522"/>
      <c r="O27" s="522"/>
      <c r="P27" s="522">
        <v>3</v>
      </c>
    </row>
    <row r="28" spans="1:16">
      <c r="A28" s="527" t="s">
        <v>1033</v>
      </c>
      <c r="B28" s="522">
        <v>1</v>
      </c>
      <c r="C28" s="522"/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22"/>
      <c r="O28" s="522"/>
      <c r="P28" s="522">
        <v>1</v>
      </c>
    </row>
    <row r="29" spans="1:16">
      <c r="A29" s="2" t="s">
        <v>1060</v>
      </c>
      <c r="B29" s="522"/>
      <c r="C29" s="522"/>
      <c r="D29" s="522">
        <v>4</v>
      </c>
      <c r="E29" s="522"/>
      <c r="F29" s="522"/>
      <c r="G29" s="522"/>
      <c r="H29" s="522"/>
      <c r="I29" s="522"/>
      <c r="J29" s="522"/>
      <c r="K29" s="522"/>
      <c r="L29" s="522"/>
      <c r="M29" s="522"/>
      <c r="N29" s="522"/>
      <c r="O29" s="522"/>
      <c r="P29" s="522">
        <v>4</v>
      </c>
    </row>
    <row r="30" spans="1:16">
      <c r="A30" s="2" t="s">
        <v>1062</v>
      </c>
      <c r="B30" s="522"/>
      <c r="C30" s="522"/>
      <c r="D30" s="522">
        <v>1</v>
      </c>
      <c r="E30" s="522"/>
      <c r="F30" s="522"/>
      <c r="G30" s="522"/>
      <c r="H30" s="522"/>
      <c r="I30" s="522"/>
      <c r="J30" s="522"/>
      <c r="K30" s="522"/>
      <c r="L30" s="522"/>
      <c r="M30" s="522"/>
      <c r="N30" s="522"/>
      <c r="O30" s="522"/>
      <c r="P30" s="522">
        <v>1</v>
      </c>
    </row>
    <row r="31" spans="1:16">
      <c r="A31" s="527" t="s">
        <v>1070</v>
      </c>
      <c r="B31" s="522"/>
      <c r="C31" s="522">
        <v>3</v>
      </c>
      <c r="D31" s="522"/>
      <c r="E31" s="522"/>
      <c r="F31" s="522"/>
      <c r="G31" s="522"/>
      <c r="H31" s="522"/>
      <c r="I31" s="522"/>
      <c r="J31" s="522"/>
      <c r="K31" s="522"/>
      <c r="L31" s="522"/>
      <c r="M31" s="522"/>
      <c r="N31" s="522"/>
      <c r="O31" s="522"/>
      <c r="P31" s="522">
        <v>3</v>
      </c>
    </row>
    <row r="32" spans="1:16">
      <c r="A32" s="2" t="s">
        <v>1563</v>
      </c>
      <c r="B32" s="522"/>
      <c r="C32" s="522"/>
      <c r="D32" s="522">
        <v>1</v>
      </c>
      <c r="E32" s="522"/>
      <c r="F32" s="522"/>
      <c r="G32" s="522"/>
      <c r="H32" s="522"/>
      <c r="I32" s="522"/>
      <c r="J32" s="522"/>
      <c r="K32" s="522"/>
      <c r="L32" s="522"/>
      <c r="M32" s="522"/>
      <c r="N32" s="522"/>
      <c r="O32" s="522"/>
      <c r="P32" s="522">
        <v>1</v>
      </c>
    </row>
    <row r="33" spans="1:16">
      <c r="A33" s="527" t="s">
        <v>1567</v>
      </c>
      <c r="B33" s="522"/>
      <c r="C33" s="522"/>
      <c r="D33" s="522">
        <v>1</v>
      </c>
      <c r="E33" s="522"/>
      <c r="F33" s="522"/>
      <c r="G33" s="522"/>
      <c r="H33" s="522"/>
      <c r="I33" s="522"/>
      <c r="J33" s="522"/>
      <c r="K33" s="522"/>
      <c r="L33" s="522"/>
      <c r="M33" s="522"/>
      <c r="N33" s="522"/>
      <c r="O33" s="522"/>
      <c r="P33" s="522">
        <v>1</v>
      </c>
    </row>
    <row r="34" spans="1:16">
      <c r="A34" s="2" t="s">
        <v>153</v>
      </c>
      <c r="B34" s="522"/>
      <c r="C34" s="522"/>
      <c r="D34" s="522"/>
      <c r="E34" s="522"/>
      <c r="F34" s="522"/>
      <c r="G34" s="522">
        <v>11</v>
      </c>
      <c r="H34" s="522"/>
      <c r="I34" s="522"/>
      <c r="J34" s="522"/>
      <c r="K34" s="522"/>
      <c r="L34" s="522"/>
      <c r="M34" s="522"/>
      <c r="N34" s="522"/>
      <c r="O34" s="522"/>
      <c r="P34" s="522">
        <v>11</v>
      </c>
    </row>
    <row r="35" spans="1:16">
      <c r="A35" s="2" t="s">
        <v>160</v>
      </c>
      <c r="B35" s="522"/>
      <c r="C35" s="522"/>
      <c r="D35" s="522"/>
      <c r="E35" s="522"/>
      <c r="F35" s="522"/>
      <c r="G35" s="522">
        <v>7</v>
      </c>
      <c r="H35" s="522"/>
      <c r="I35" s="522"/>
      <c r="J35" s="522"/>
      <c r="K35" s="522"/>
      <c r="L35" s="522"/>
      <c r="M35" s="522"/>
      <c r="N35" s="522"/>
      <c r="O35" s="522"/>
      <c r="P35" s="522">
        <v>7</v>
      </c>
    </row>
    <row r="36" spans="1:16">
      <c r="A36" s="2" t="s">
        <v>1439</v>
      </c>
      <c r="B36" s="522"/>
      <c r="C36" s="522"/>
      <c r="D36" s="522"/>
      <c r="E36" s="522"/>
      <c r="F36" s="522"/>
      <c r="G36" s="522">
        <v>3</v>
      </c>
      <c r="H36" s="522"/>
      <c r="I36" s="522"/>
      <c r="J36" s="522"/>
      <c r="K36" s="522"/>
      <c r="L36" s="522"/>
      <c r="M36" s="522"/>
      <c r="N36" s="522"/>
      <c r="O36" s="522"/>
      <c r="P36" s="522">
        <v>3</v>
      </c>
    </row>
    <row r="37" spans="1:16">
      <c r="A37" s="2" t="s">
        <v>1619</v>
      </c>
      <c r="B37" s="522"/>
      <c r="C37" s="522"/>
      <c r="D37" s="522"/>
      <c r="E37" s="522"/>
      <c r="F37" s="522"/>
      <c r="G37" s="522">
        <v>5</v>
      </c>
      <c r="H37" s="522"/>
      <c r="I37" s="522"/>
      <c r="J37" s="522"/>
      <c r="K37" s="522"/>
      <c r="L37" s="522"/>
      <c r="M37" s="522"/>
      <c r="N37" s="522"/>
      <c r="O37" s="522"/>
      <c r="P37" s="522">
        <v>5</v>
      </c>
    </row>
    <row r="38" spans="1:16">
      <c r="A38" s="2" t="s">
        <v>860</v>
      </c>
      <c r="B38" s="522"/>
      <c r="C38" s="522"/>
      <c r="D38" s="522"/>
      <c r="E38" s="522"/>
      <c r="F38" s="522"/>
      <c r="G38" s="522">
        <v>1</v>
      </c>
      <c r="H38" s="522"/>
      <c r="I38" s="522"/>
      <c r="J38" s="522"/>
      <c r="K38" s="522"/>
      <c r="L38" s="522"/>
      <c r="M38" s="522"/>
      <c r="N38" s="522"/>
      <c r="O38" s="522"/>
      <c r="P38" s="522">
        <v>1</v>
      </c>
    </row>
    <row r="39" spans="1:16">
      <c r="A39" s="2" t="s">
        <v>209</v>
      </c>
      <c r="B39" s="522"/>
      <c r="C39" s="522"/>
      <c r="D39" s="522"/>
      <c r="E39" s="522"/>
      <c r="F39" s="522"/>
      <c r="G39" s="522">
        <v>5</v>
      </c>
      <c r="H39" s="522"/>
      <c r="I39" s="522"/>
      <c r="J39" s="522"/>
      <c r="K39" s="522"/>
      <c r="L39" s="522"/>
      <c r="M39" s="522"/>
      <c r="N39" s="522"/>
      <c r="O39" s="522"/>
      <c r="P39" s="522">
        <v>5</v>
      </c>
    </row>
    <row r="40" spans="1:16">
      <c r="A40" s="2" t="s">
        <v>211</v>
      </c>
      <c r="B40" s="522"/>
      <c r="C40" s="522"/>
      <c r="D40" s="522"/>
      <c r="E40" s="522"/>
      <c r="F40" s="522"/>
      <c r="G40" s="522">
        <v>2</v>
      </c>
      <c r="H40" s="522"/>
      <c r="I40" s="522"/>
      <c r="J40" s="522"/>
      <c r="K40" s="522"/>
      <c r="L40" s="522"/>
      <c r="M40" s="522"/>
      <c r="N40" s="522"/>
      <c r="O40" s="522"/>
      <c r="P40" s="522">
        <v>2</v>
      </c>
    </row>
    <row r="41" spans="1:16">
      <c r="A41" s="2" t="s">
        <v>215</v>
      </c>
      <c r="B41" s="522"/>
      <c r="C41" s="522"/>
      <c r="D41" s="522"/>
      <c r="E41" s="522"/>
      <c r="F41" s="522"/>
      <c r="G41" s="522">
        <v>6</v>
      </c>
      <c r="H41" s="522"/>
      <c r="I41" s="522"/>
      <c r="J41" s="522">
        <v>3</v>
      </c>
      <c r="K41" s="522"/>
      <c r="L41" s="522"/>
      <c r="M41" s="522"/>
      <c r="N41" s="522"/>
      <c r="O41" s="522"/>
      <c r="P41" s="522">
        <v>9</v>
      </c>
    </row>
    <row r="42" spans="1:16">
      <c r="A42" s="2" t="s">
        <v>222</v>
      </c>
      <c r="B42" s="522"/>
      <c r="C42" s="522"/>
      <c r="D42" s="522"/>
      <c r="E42" s="522"/>
      <c r="F42" s="522"/>
      <c r="G42" s="522">
        <v>3</v>
      </c>
      <c r="H42" s="522"/>
      <c r="I42" s="522"/>
      <c r="J42" s="522"/>
      <c r="K42" s="522"/>
      <c r="L42" s="522"/>
      <c r="M42" s="522"/>
      <c r="N42" s="522"/>
      <c r="O42" s="522"/>
      <c r="P42" s="522">
        <v>3</v>
      </c>
    </row>
    <row r="43" spans="1:16">
      <c r="A43" s="2" t="s">
        <v>217</v>
      </c>
      <c r="B43" s="522"/>
      <c r="C43" s="522"/>
      <c r="D43" s="522"/>
      <c r="E43" s="522"/>
      <c r="F43" s="522"/>
      <c r="G43" s="522">
        <v>11</v>
      </c>
      <c r="H43" s="522"/>
      <c r="I43" s="522"/>
      <c r="J43" s="522"/>
      <c r="K43" s="522"/>
      <c r="L43" s="522"/>
      <c r="M43" s="522"/>
      <c r="N43" s="522"/>
      <c r="O43" s="522"/>
      <c r="P43" s="522">
        <v>11</v>
      </c>
    </row>
    <row r="44" spans="1:16">
      <c r="A44" s="2" t="s">
        <v>225</v>
      </c>
      <c r="B44" s="522"/>
      <c r="C44" s="522"/>
      <c r="D44" s="522"/>
      <c r="E44" s="522"/>
      <c r="F44" s="522"/>
      <c r="G44" s="522"/>
      <c r="H44" s="522">
        <v>1</v>
      </c>
      <c r="I44" s="522"/>
      <c r="J44" s="522"/>
      <c r="K44" s="522"/>
      <c r="L44" s="522"/>
      <c r="M44" s="522"/>
      <c r="N44" s="522"/>
      <c r="O44" s="522"/>
      <c r="P44" s="522">
        <v>1</v>
      </c>
    </row>
    <row r="45" spans="1:16">
      <c r="A45" s="2" t="s">
        <v>228</v>
      </c>
      <c r="B45" s="522"/>
      <c r="C45" s="522"/>
      <c r="D45" s="522"/>
      <c r="E45" s="522"/>
      <c r="F45" s="522"/>
      <c r="G45" s="522"/>
      <c r="H45" s="522">
        <v>7</v>
      </c>
      <c r="I45" s="522"/>
      <c r="J45" s="522"/>
      <c r="K45" s="522"/>
      <c r="L45" s="522">
        <v>2</v>
      </c>
      <c r="M45" s="522"/>
      <c r="N45" s="522"/>
      <c r="O45" s="522"/>
      <c r="P45" s="522">
        <v>9</v>
      </c>
    </row>
    <row r="46" spans="1:16">
      <c r="A46" s="2" t="s">
        <v>1428</v>
      </c>
      <c r="B46" s="522"/>
      <c r="C46" s="522"/>
      <c r="D46" s="522"/>
      <c r="E46" s="522"/>
      <c r="F46" s="522"/>
      <c r="G46" s="522"/>
      <c r="H46" s="522">
        <v>1</v>
      </c>
      <c r="I46" s="522"/>
      <c r="J46" s="522"/>
      <c r="K46" s="522"/>
      <c r="L46" s="522"/>
      <c r="M46" s="522"/>
      <c r="N46" s="522"/>
      <c r="O46" s="522"/>
      <c r="P46" s="522">
        <v>1</v>
      </c>
    </row>
    <row r="47" spans="1:16">
      <c r="A47" s="2" t="s">
        <v>247</v>
      </c>
      <c r="B47" s="522"/>
      <c r="C47" s="522"/>
      <c r="D47" s="522"/>
      <c r="E47" s="522"/>
      <c r="F47" s="522"/>
      <c r="G47" s="522"/>
      <c r="H47" s="522">
        <v>3</v>
      </c>
      <c r="I47" s="522"/>
      <c r="J47" s="522"/>
      <c r="K47" s="522"/>
      <c r="L47" s="522"/>
      <c r="M47" s="522"/>
      <c r="N47" s="522"/>
      <c r="O47" s="522"/>
      <c r="P47" s="522">
        <v>3</v>
      </c>
    </row>
    <row r="48" spans="1:16">
      <c r="A48" s="2" t="s">
        <v>249</v>
      </c>
      <c r="B48" s="522"/>
      <c r="C48" s="522"/>
      <c r="D48" s="522"/>
      <c r="E48" s="522"/>
      <c r="F48" s="522"/>
      <c r="G48" s="522"/>
      <c r="H48" s="522"/>
      <c r="I48" s="522">
        <v>2</v>
      </c>
      <c r="J48" s="522"/>
      <c r="K48" s="522"/>
      <c r="L48" s="522"/>
      <c r="M48" s="522"/>
      <c r="N48" s="522"/>
      <c r="O48" s="522"/>
      <c r="P48" s="522">
        <v>2</v>
      </c>
    </row>
    <row r="49" spans="1:16">
      <c r="A49" s="2" t="s">
        <v>252</v>
      </c>
      <c r="B49" s="522"/>
      <c r="C49" s="522"/>
      <c r="D49" s="522"/>
      <c r="E49" s="522"/>
      <c r="F49" s="522"/>
      <c r="G49" s="522"/>
      <c r="H49" s="522"/>
      <c r="I49" s="522">
        <v>4</v>
      </c>
      <c r="J49" s="522"/>
      <c r="K49" s="522"/>
      <c r="L49" s="522"/>
      <c r="M49" s="522"/>
      <c r="N49" s="522"/>
      <c r="O49" s="522"/>
      <c r="P49" s="522">
        <v>4</v>
      </c>
    </row>
    <row r="50" spans="1:16">
      <c r="A50" s="2" t="s">
        <v>234</v>
      </c>
      <c r="B50" s="522"/>
      <c r="C50" s="522"/>
      <c r="D50" s="522"/>
      <c r="E50" s="522"/>
      <c r="F50" s="522"/>
      <c r="G50" s="522"/>
      <c r="H50" s="522"/>
      <c r="I50" s="522">
        <v>3</v>
      </c>
      <c r="J50" s="522"/>
      <c r="K50" s="522"/>
      <c r="L50" s="522"/>
      <c r="M50" s="522"/>
      <c r="N50" s="522"/>
      <c r="O50" s="522"/>
      <c r="P50" s="522">
        <v>3</v>
      </c>
    </row>
    <row r="51" spans="1:16">
      <c r="A51" s="2" t="s">
        <v>239</v>
      </c>
      <c r="B51" s="522"/>
      <c r="C51" s="522"/>
      <c r="D51" s="522"/>
      <c r="E51" s="522"/>
      <c r="F51" s="522"/>
      <c r="G51" s="522"/>
      <c r="H51" s="522"/>
      <c r="I51" s="522">
        <v>6</v>
      </c>
      <c r="J51" s="522"/>
      <c r="K51" s="522"/>
      <c r="L51" s="522"/>
      <c r="M51" s="522"/>
      <c r="N51" s="522"/>
      <c r="O51" s="522"/>
      <c r="P51" s="522">
        <v>6</v>
      </c>
    </row>
    <row r="52" spans="1:16">
      <c r="A52" s="2" t="s">
        <v>241</v>
      </c>
      <c r="B52" s="522"/>
      <c r="C52" s="522"/>
      <c r="D52" s="522"/>
      <c r="E52" s="522"/>
      <c r="F52" s="522"/>
      <c r="G52" s="522"/>
      <c r="H52" s="522"/>
      <c r="I52" s="522">
        <v>2</v>
      </c>
      <c r="J52" s="522"/>
      <c r="K52" s="522"/>
      <c r="L52" s="522"/>
      <c r="M52" s="522"/>
      <c r="N52" s="522"/>
      <c r="O52" s="522"/>
      <c r="P52" s="522">
        <v>2</v>
      </c>
    </row>
    <row r="53" spans="1:16">
      <c r="A53" s="2" t="s">
        <v>1058</v>
      </c>
      <c r="B53" s="522"/>
      <c r="C53" s="522"/>
      <c r="D53" s="522">
        <v>1</v>
      </c>
      <c r="E53" s="522"/>
      <c r="F53" s="522"/>
      <c r="G53" s="522"/>
      <c r="H53" s="522"/>
      <c r="I53" s="522"/>
      <c r="J53" s="522"/>
      <c r="K53" s="522"/>
      <c r="L53" s="522"/>
      <c r="M53" s="522"/>
      <c r="N53" s="522"/>
      <c r="O53" s="522"/>
      <c r="P53" s="522">
        <v>1</v>
      </c>
    </row>
    <row r="54" spans="1:16">
      <c r="A54" s="2" t="s">
        <v>862</v>
      </c>
      <c r="B54" s="522"/>
      <c r="C54" s="522"/>
      <c r="D54" s="522"/>
      <c r="E54" s="522"/>
      <c r="F54" s="522"/>
      <c r="G54" s="522">
        <v>1</v>
      </c>
      <c r="H54" s="522"/>
      <c r="I54" s="522"/>
      <c r="J54" s="522"/>
      <c r="K54" s="522"/>
      <c r="L54" s="522"/>
      <c r="M54" s="522"/>
      <c r="N54" s="522">
        <v>3</v>
      </c>
      <c r="O54" s="522"/>
      <c r="P54" s="522">
        <v>4</v>
      </c>
    </row>
    <row r="55" spans="1:16">
      <c r="A55" s="2" t="s">
        <v>231</v>
      </c>
      <c r="B55" s="522"/>
      <c r="C55" s="522"/>
      <c r="D55" s="522"/>
      <c r="E55" s="522"/>
      <c r="F55" s="522"/>
      <c r="G55" s="522"/>
      <c r="H55" s="522">
        <v>1</v>
      </c>
      <c r="I55" s="522"/>
      <c r="J55" s="522"/>
      <c r="K55" s="522"/>
      <c r="L55" s="522"/>
      <c r="M55" s="522"/>
      <c r="N55" s="522"/>
      <c r="O55" s="522"/>
      <c r="P55" s="522">
        <v>1</v>
      </c>
    </row>
    <row r="56" spans="1:16">
      <c r="A56" s="527" t="s">
        <v>58</v>
      </c>
      <c r="B56" s="522">
        <v>15</v>
      </c>
      <c r="C56" s="522">
        <v>16</v>
      </c>
      <c r="D56" s="522">
        <v>15</v>
      </c>
      <c r="E56" s="522">
        <v>27</v>
      </c>
      <c r="F56" s="522">
        <v>6</v>
      </c>
      <c r="G56" s="522">
        <v>59</v>
      </c>
      <c r="H56" s="522">
        <v>14</v>
      </c>
      <c r="I56" s="522">
        <v>17</v>
      </c>
      <c r="J56" s="522">
        <v>3</v>
      </c>
      <c r="K56" s="522">
        <v>4</v>
      </c>
      <c r="L56" s="522">
        <v>2</v>
      </c>
      <c r="M56" s="522">
        <v>1</v>
      </c>
      <c r="N56" s="522">
        <v>3</v>
      </c>
      <c r="O56" s="522">
        <v>1</v>
      </c>
      <c r="P56" s="522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5" bestFit="1" customWidth="1"/>
    <col min="3" max="11" width="19.125" style="295" bestFit="1" customWidth="1"/>
    <col min="12" max="12" width="19.75" style="295" bestFit="1" customWidth="1"/>
    <col min="13" max="49" width="19.125" style="295" bestFit="1" customWidth="1"/>
    <col min="50" max="50" width="22.25" style="295" bestFit="1" customWidth="1"/>
    <col min="51" max="67" width="19.125" style="295" bestFit="1" customWidth="1"/>
    <col min="68" max="69" width="26.875" style="295" bestFit="1" customWidth="1"/>
    <col min="70" max="70" width="8.75" style="295" customWidth="1"/>
    <col min="71" max="16384" width="8.75" style="295"/>
  </cols>
  <sheetData>
    <row r="1" spans="1:22">
      <c r="A1" s="51"/>
      <c r="B1" s="39" t="str">
        <f>B34</f>
        <v>追蹤議題預計完工/實際完工</v>
      </c>
      <c r="C1" s="51"/>
    </row>
    <row r="2" spans="1:22" s="379" customFormat="1">
      <c r="A2" s="380"/>
      <c r="B2" s="50"/>
      <c r="C2" s="50"/>
      <c r="F2" s="381"/>
    </row>
    <row r="3" spans="1:22" s="56" customFormat="1">
      <c r="A3" s="50" t="s">
        <v>1500</v>
      </c>
      <c r="B3" s="50" t="s">
        <v>2429</v>
      </c>
      <c r="C3" s="50" t="s">
        <v>2430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5"/>
    </row>
    <row r="34" spans="1:69">
      <c r="A34" s="520"/>
      <c r="B34" s="521" t="s">
        <v>2431</v>
      </c>
      <c r="C34" s="523"/>
      <c r="D34" s="523"/>
      <c r="E34" s="523"/>
      <c r="F34" s="523"/>
      <c r="G34" s="523"/>
      <c r="H34" s="523"/>
      <c r="I34" s="523"/>
      <c r="J34" s="523"/>
      <c r="K34" s="523"/>
      <c r="L34" s="523"/>
      <c r="M34" s="523"/>
      <c r="N34" s="523"/>
      <c r="O34" s="523"/>
      <c r="P34" s="523"/>
      <c r="Q34" s="523"/>
      <c r="R34" s="523"/>
      <c r="S34" s="523"/>
      <c r="T34" s="523"/>
      <c r="U34" s="523"/>
      <c r="V34" s="523"/>
      <c r="W34" s="523"/>
      <c r="X34" s="523"/>
      <c r="Y34" s="523"/>
      <c r="Z34" s="523"/>
      <c r="AA34" s="523"/>
      <c r="AB34" s="523"/>
      <c r="AC34" s="523"/>
      <c r="AD34" s="523"/>
      <c r="AE34" s="523"/>
      <c r="AF34" s="523"/>
      <c r="AG34" s="523"/>
      <c r="AH34" s="523"/>
      <c r="AI34" s="523"/>
      <c r="AJ34" s="523"/>
      <c r="AK34" s="523"/>
      <c r="AL34" s="523"/>
      <c r="AM34" s="523"/>
      <c r="AN34" s="523"/>
      <c r="AO34" s="523"/>
      <c r="AP34" s="523"/>
      <c r="AQ34" s="523"/>
      <c r="AR34" s="523"/>
      <c r="AS34" s="523"/>
      <c r="AT34" s="523"/>
      <c r="AU34" s="523"/>
      <c r="AV34" s="523"/>
      <c r="AW34" s="523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523"/>
      <c r="BI34" s="523"/>
      <c r="BJ34" s="523"/>
      <c r="BK34" s="523"/>
      <c r="BL34" s="523"/>
      <c r="BM34" s="523"/>
      <c r="BN34" s="523"/>
      <c r="BO34" s="523"/>
      <c r="BP34" s="523"/>
      <c r="BQ34" s="523"/>
    </row>
    <row r="35" spans="1:69">
      <c r="A35" s="520"/>
      <c r="B35" s="520">
        <v>44407</v>
      </c>
      <c r="D35" s="520">
        <v>44439</v>
      </c>
      <c r="F35" s="520">
        <v>44403</v>
      </c>
      <c r="H35" s="520">
        <v>44428</v>
      </c>
      <c r="J35" s="520">
        <v>44414</v>
      </c>
      <c r="L35" s="295" t="s">
        <v>2228</v>
      </c>
      <c r="N35" s="520">
        <v>44421</v>
      </c>
      <c r="P35" s="520">
        <v>44419</v>
      </c>
      <c r="R35" s="295" t="s">
        <v>107</v>
      </c>
      <c r="T35" s="520">
        <v>44454</v>
      </c>
      <c r="V35" s="520">
        <v>44442</v>
      </c>
      <c r="X35" s="520">
        <v>44435</v>
      </c>
      <c r="Z35" s="520">
        <v>44449</v>
      </c>
      <c r="AB35" s="520">
        <v>44469</v>
      </c>
      <c r="AD35" s="520">
        <v>44466</v>
      </c>
      <c r="AF35" s="520">
        <v>44474</v>
      </c>
      <c r="AH35" s="520">
        <v>44467</v>
      </c>
      <c r="AJ35" s="520">
        <v>44477</v>
      </c>
      <c r="AL35" s="520">
        <v>44475</v>
      </c>
      <c r="AN35" s="520">
        <v>44487</v>
      </c>
      <c r="AP35" s="520">
        <v>44498</v>
      </c>
      <c r="AR35" s="520">
        <v>44491</v>
      </c>
      <c r="AT35" s="520">
        <v>44496</v>
      </c>
      <c r="AV35" s="520">
        <v>44495</v>
      </c>
      <c r="AX35" s="295" t="s">
        <v>2254</v>
      </c>
      <c r="AZ35" s="520">
        <v>44494</v>
      </c>
      <c r="BB35" s="520">
        <v>44620</v>
      </c>
      <c r="BD35" s="520">
        <v>44530</v>
      </c>
      <c r="BF35" s="520">
        <v>44505</v>
      </c>
      <c r="BH35" s="520">
        <v>44515</v>
      </c>
      <c r="BJ35" s="520">
        <v>44519</v>
      </c>
      <c r="BL35" s="520">
        <v>44255</v>
      </c>
      <c r="BN35" s="520">
        <v>44526</v>
      </c>
      <c r="BP35" s="295" t="s">
        <v>2429</v>
      </c>
      <c r="BQ35" s="295" t="s">
        <v>2430</v>
      </c>
    </row>
    <row r="36" spans="1:69">
      <c r="A36" s="524" t="s">
        <v>1500</v>
      </c>
      <c r="B36" s="295" t="s">
        <v>2432</v>
      </c>
      <c r="C36" s="295" t="s">
        <v>2433</v>
      </c>
      <c r="D36" s="295" t="s">
        <v>2432</v>
      </c>
      <c r="E36" s="295" t="s">
        <v>2433</v>
      </c>
      <c r="F36" s="295" t="s">
        <v>2432</v>
      </c>
      <c r="G36" s="295" t="s">
        <v>2433</v>
      </c>
      <c r="H36" s="295" t="s">
        <v>2432</v>
      </c>
      <c r="I36" s="295" t="s">
        <v>2433</v>
      </c>
      <c r="J36" s="295" t="s">
        <v>2432</v>
      </c>
      <c r="K36" s="295" t="s">
        <v>2433</v>
      </c>
      <c r="L36" s="295" t="s">
        <v>2432</v>
      </c>
      <c r="M36" s="295" t="s">
        <v>2433</v>
      </c>
      <c r="N36" s="295" t="s">
        <v>2432</v>
      </c>
      <c r="O36" s="295" t="s">
        <v>2433</v>
      </c>
      <c r="P36" s="295" t="s">
        <v>2432</v>
      </c>
      <c r="Q36" s="295" t="s">
        <v>2433</v>
      </c>
      <c r="R36" s="295" t="s">
        <v>2432</v>
      </c>
      <c r="S36" s="295" t="s">
        <v>2433</v>
      </c>
      <c r="T36" s="295" t="s">
        <v>2432</v>
      </c>
      <c r="U36" s="295" t="s">
        <v>2433</v>
      </c>
      <c r="V36" s="295" t="s">
        <v>2432</v>
      </c>
      <c r="W36" s="295" t="s">
        <v>2433</v>
      </c>
      <c r="X36" s="295" t="s">
        <v>2432</v>
      </c>
      <c r="Y36" s="295" t="s">
        <v>2433</v>
      </c>
      <c r="Z36" s="295" t="s">
        <v>2432</v>
      </c>
      <c r="AA36" s="295" t="s">
        <v>2433</v>
      </c>
      <c r="AB36" s="295" t="s">
        <v>2432</v>
      </c>
      <c r="AC36" s="295" t="s">
        <v>2433</v>
      </c>
      <c r="AD36" s="295" t="s">
        <v>2432</v>
      </c>
      <c r="AE36" s="295" t="s">
        <v>2433</v>
      </c>
      <c r="AF36" s="295" t="s">
        <v>2432</v>
      </c>
      <c r="AG36" s="295" t="s">
        <v>2433</v>
      </c>
      <c r="AH36" s="295" t="s">
        <v>2432</v>
      </c>
      <c r="AI36" s="295" t="s">
        <v>2433</v>
      </c>
      <c r="AJ36" s="295" t="s">
        <v>2432</v>
      </c>
      <c r="AK36" s="295" t="s">
        <v>2433</v>
      </c>
      <c r="AL36" s="295" t="s">
        <v>2432</v>
      </c>
      <c r="AM36" s="295" t="s">
        <v>2433</v>
      </c>
      <c r="AN36" s="295" t="s">
        <v>2432</v>
      </c>
      <c r="AO36" s="295" t="s">
        <v>2433</v>
      </c>
      <c r="AP36" s="295" t="s">
        <v>2432</v>
      </c>
      <c r="AQ36" s="295" t="s">
        <v>2433</v>
      </c>
      <c r="AR36" s="295" t="s">
        <v>2432</v>
      </c>
      <c r="AS36" s="295" t="s">
        <v>2433</v>
      </c>
      <c r="AT36" s="295" t="s">
        <v>2432</v>
      </c>
      <c r="AU36" s="295" t="s">
        <v>2433</v>
      </c>
      <c r="AV36" s="295" t="s">
        <v>2432</v>
      </c>
      <c r="AW36" s="295" t="s">
        <v>2433</v>
      </c>
      <c r="AX36" s="295" t="s">
        <v>2432</v>
      </c>
      <c r="AY36" s="295" t="s">
        <v>2433</v>
      </c>
      <c r="AZ36" s="295" t="s">
        <v>2432</v>
      </c>
      <c r="BA36" s="295" t="s">
        <v>2433</v>
      </c>
      <c r="BB36" s="295" t="s">
        <v>2432</v>
      </c>
      <c r="BC36" s="295" t="s">
        <v>2433</v>
      </c>
      <c r="BD36" s="295" t="s">
        <v>2432</v>
      </c>
      <c r="BE36" s="295" t="s">
        <v>2433</v>
      </c>
      <c r="BF36" s="295" t="s">
        <v>2432</v>
      </c>
      <c r="BG36" s="295" t="s">
        <v>2433</v>
      </c>
      <c r="BH36" s="295" t="s">
        <v>2432</v>
      </c>
      <c r="BI36" s="295" t="s">
        <v>2433</v>
      </c>
      <c r="BJ36" s="295" t="s">
        <v>2432</v>
      </c>
      <c r="BK36" s="295" t="s">
        <v>2433</v>
      </c>
      <c r="BL36" s="295" t="s">
        <v>2432</v>
      </c>
      <c r="BM36" s="295" t="s">
        <v>2433</v>
      </c>
      <c r="BN36" s="295" t="s">
        <v>2432</v>
      </c>
      <c r="BO36" s="295" t="s">
        <v>2433</v>
      </c>
    </row>
    <row r="37" spans="1:69">
      <c r="A37" s="42">
        <v>44396</v>
      </c>
      <c r="B37" s="522"/>
      <c r="C37" s="522"/>
      <c r="D37" s="522"/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2"/>
      <c r="P37" s="522"/>
      <c r="Q37" s="522"/>
      <c r="R37" s="522"/>
      <c r="S37" s="522"/>
      <c r="T37" s="522"/>
      <c r="U37" s="522"/>
      <c r="V37" s="522"/>
      <c r="W37" s="522"/>
      <c r="X37" s="522"/>
      <c r="Y37" s="522"/>
      <c r="Z37" s="522"/>
      <c r="AA37" s="522"/>
      <c r="AB37" s="522"/>
      <c r="AC37" s="522"/>
      <c r="AD37" s="522"/>
      <c r="AE37" s="522"/>
      <c r="AF37" s="522"/>
      <c r="AG37" s="522"/>
      <c r="AH37" s="522"/>
      <c r="AI37" s="522"/>
      <c r="AJ37" s="522"/>
      <c r="AK37" s="522"/>
      <c r="AL37" s="522"/>
      <c r="AM37" s="522"/>
      <c r="AN37" s="522"/>
      <c r="AO37" s="522"/>
      <c r="AP37" s="522"/>
      <c r="AQ37" s="522"/>
      <c r="AR37" s="522"/>
      <c r="AS37" s="522"/>
      <c r="AT37" s="522"/>
      <c r="AU37" s="522"/>
      <c r="AV37" s="522"/>
      <c r="AW37" s="522"/>
      <c r="AX37" s="522"/>
      <c r="AY37" s="522"/>
      <c r="AZ37" s="522"/>
      <c r="BA37" s="522"/>
      <c r="BB37" s="522"/>
      <c r="BC37" s="522"/>
      <c r="BD37" s="522"/>
      <c r="BE37" s="522"/>
      <c r="BF37" s="522"/>
      <c r="BG37" s="522"/>
      <c r="BH37" s="522"/>
      <c r="BI37" s="522"/>
      <c r="BJ37" s="522"/>
      <c r="BK37" s="522"/>
      <c r="BL37" s="522">
        <v>1</v>
      </c>
      <c r="BM37" s="522"/>
      <c r="BN37" s="522"/>
      <c r="BO37" s="522"/>
      <c r="BP37" s="522">
        <v>1</v>
      </c>
      <c r="BQ37" s="522"/>
    </row>
    <row r="38" spans="1:69">
      <c r="A38" s="42">
        <v>44397</v>
      </c>
      <c r="B38" s="522">
        <v>2</v>
      </c>
      <c r="C38" s="522">
        <v>2</v>
      </c>
      <c r="D38" s="522"/>
      <c r="E38" s="522"/>
      <c r="F38" s="522"/>
      <c r="G38" s="522"/>
      <c r="H38" s="522"/>
      <c r="I38" s="522"/>
      <c r="J38" s="522"/>
      <c r="K38" s="522"/>
      <c r="L38" s="522"/>
      <c r="M38" s="522"/>
      <c r="N38" s="522"/>
      <c r="O38" s="522"/>
      <c r="P38" s="522"/>
      <c r="Q38" s="522"/>
      <c r="R38" s="522"/>
      <c r="S38" s="522"/>
      <c r="T38" s="522"/>
      <c r="U38" s="522"/>
      <c r="V38" s="522"/>
      <c r="W38" s="522"/>
      <c r="X38" s="522"/>
      <c r="Y38" s="522"/>
      <c r="Z38" s="522"/>
      <c r="AA38" s="522"/>
      <c r="AB38" s="522"/>
      <c r="AC38" s="522"/>
      <c r="AD38" s="522"/>
      <c r="AE38" s="522"/>
      <c r="AF38" s="522"/>
      <c r="AG38" s="522"/>
      <c r="AH38" s="522"/>
      <c r="AI38" s="522"/>
      <c r="AJ38" s="522"/>
      <c r="AK38" s="522"/>
      <c r="AL38" s="522"/>
      <c r="AM38" s="522"/>
      <c r="AN38" s="522"/>
      <c r="AO38" s="522"/>
      <c r="AP38" s="522"/>
      <c r="AQ38" s="522"/>
      <c r="AR38" s="522"/>
      <c r="AS38" s="522"/>
      <c r="AT38" s="522"/>
      <c r="AU38" s="522"/>
      <c r="AV38" s="522"/>
      <c r="AW38" s="522"/>
      <c r="AX38" s="522"/>
      <c r="AY38" s="522"/>
      <c r="AZ38" s="522"/>
      <c r="BA38" s="522"/>
      <c r="BB38" s="522"/>
      <c r="BC38" s="522"/>
      <c r="BD38" s="522"/>
      <c r="BE38" s="522"/>
      <c r="BF38" s="522"/>
      <c r="BG38" s="522"/>
      <c r="BH38" s="522"/>
      <c r="BI38" s="522"/>
      <c r="BJ38" s="522"/>
      <c r="BK38" s="522"/>
      <c r="BL38" s="522"/>
      <c r="BM38" s="522"/>
      <c r="BN38" s="522"/>
      <c r="BO38" s="522"/>
      <c r="BP38" s="522">
        <v>2</v>
      </c>
      <c r="BQ38" s="522">
        <v>2</v>
      </c>
    </row>
    <row r="39" spans="1:69">
      <c r="A39" s="42">
        <v>44398</v>
      </c>
      <c r="B39" s="522">
        <v>1</v>
      </c>
      <c r="C39" s="522">
        <v>1</v>
      </c>
      <c r="D39" s="522">
        <v>1</v>
      </c>
      <c r="E39" s="522"/>
      <c r="F39" s="522"/>
      <c r="G39" s="522"/>
      <c r="H39" s="522"/>
      <c r="I39" s="522"/>
      <c r="J39" s="522">
        <v>4</v>
      </c>
      <c r="K39" s="522">
        <v>4</v>
      </c>
      <c r="L39" s="522"/>
      <c r="M39" s="522"/>
      <c r="N39" s="522"/>
      <c r="O39" s="522"/>
      <c r="P39" s="522"/>
      <c r="Q39" s="522"/>
      <c r="R39" s="522"/>
      <c r="S39" s="522"/>
      <c r="T39" s="522"/>
      <c r="U39" s="522"/>
      <c r="V39" s="522"/>
      <c r="W39" s="522"/>
      <c r="X39" s="522"/>
      <c r="Y39" s="522"/>
      <c r="Z39" s="522"/>
      <c r="AA39" s="522"/>
      <c r="AB39" s="522"/>
      <c r="AC39" s="522"/>
      <c r="AD39" s="522"/>
      <c r="AE39" s="522"/>
      <c r="AF39" s="522"/>
      <c r="AG39" s="522"/>
      <c r="AH39" s="522"/>
      <c r="AI39" s="522"/>
      <c r="AJ39" s="522"/>
      <c r="AK39" s="522"/>
      <c r="AL39" s="522"/>
      <c r="AM39" s="522"/>
      <c r="AN39" s="522"/>
      <c r="AO39" s="522"/>
      <c r="AP39" s="522"/>
      <c r="AQ39" s="522"/>
      <c r="AR39" s="522"/>
      <c r="AS39" s="522"/>
      <c r="AT39" s="522"/>
      <c r="AU39" s="522"/>
      <c r="AV39" s="522"/>
      <c r="AW39" s="522"/>
      <c r="AX39" s="522"/>
      <c r="AY39" s="522"/>
      <c r="AZ39" s="522"/>
      <c r="BA39" s="522"/>
      <c r="BB39" s="522"/>
      <c r="BC39" s="522"/>
      <c r="BD39" s="522"/>
      <c r="BE39" s="522"/>
      <c r="BF39" s="522"/>
      <c r="BG39" s="522"/>
      <c r="BH39" s="522"/>
      <c r="BI39" s="522"/>
      <c r="BJ39" s="522"/>
      <c r="BK39" s="522"/>
      <c r="BL39" s="522"/>
      <c r="BM39" s="522"/>
      <c r="BN39" s="522"/>
      <c r="BO39" s="522"/>
      <c r="BP39" s="522">
        <v>6</v>
      </c>
      <c r="BQ39" s="522">
        <v>5</v>
      </c>
    </row>
    <row r="40" spans="1:69">
      <c r="A40" s="42">
        <v>44399</v>
      </c>
      <c r="B40" s="522">
        <v>2</v>
      </c>
      <c r="C40" s="522">
        <v>2</v>
      </c>
      <c r="D40" s="522"/>
      <c r="E40" s="522"/>
      <c r="F40" s="522">
        <v>1</v>
      </c>
      <c r="G40" s="522">
        <v>1</v>
      </c>
      <c r="H40" s="522"/>
      <c r="I40" s="522"/>
      <c r="J40" s="522"/>
      <c r="K40" s="522"/>
      <c r="L40" s="522"/>
      <c r="M40" s="522"/>
      <c r="N40" s="522">
        <v>1</v>
      </c>
      <c r="O40" s="522">
        <v>1</v>
      </c>
      <c r="P40" s="522"/>
      <c r="Q40" s="522"/>
      <c r="R40" s="522"/>
      <c r="S40" s="522"/>
      <c r="T40" s="522"/>
      <c r="U40" s="522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522"/>
      <c r="AI40" s="522"/>
      <c r="AJ40" s="522"/>
      <c r="AK40" s="522"/>
      <c r="AL40" s="522"/>
      <c r="AM40" s="522"/>
      <c r="AN40" s="522"/>
      <c r="AO40" s="522"/>
      <c r="AP40" s="522"/>
      <c r="AQ40" s="522"/>
      <c r="AR40" s="522"/>
      <c r="AS40" s="522"/>
      <c r="AT40" s="522"/>
      <c r="AU40" s="522"/>
      <c r="AV40" s="522"/>
      <c r="AW40" s="522"/>
      <c r="AX40" s="522"/>
      <c r="AY40" s="522"/>
      <c r="AZ40" s="522"/>
      <c r="BA40" s="522"/>
      <c r="BB40" s="522"/>
      <c r="BC40" s="522"/>
      <c r="BD40" s="522"/>
      <c r="BE40" s="522"/>
      <c r="BF40" s="522"/>
      <c r="BG40" s="522"/>
      <c r="BH40" s="522"/>
      <c r="BI40" s="522"/>
      <c r="BJ40" s="522"/>
      <c r="BK40" s="522"/>
      <c r="BL40" s="522"/>
      <c r="BM40" s="522"/>
      <c r="BN40" s="522"/>
      <c r="BO40" s="522"/>
      <c r="BP40" s="522">
        <v>4</v>
      </c>
      <c r="BQ40" s="522">
        <v>4</v>
      </c>
    </row>
    <row r="41" spans="1:69">
      <c r="A41" s="42">
        <v>44400</v>
      </c>
      <c r="B41" s="522">
        <v>1</v>
      </c>
      <c r="C41" s="522">
        <v>1</v>
      </c>
      <c r="D41" s="522"/>
      <c r="E41" s="522"/>
      <c r="F41" s="522"/>
      <c r="G41" s="522"/>
      <c r="H41" s="522">
        <v>1</v>
      </c>
      <c r="I41" s="522">
        <v>1</v>
      </c>
      <c r="J41" s="522"/>
      <c r="K41" s="522"/>
      <c r="L41" s="522"/>
      <c r="M41" s="522"/>
      <c r="N41" s="522"/>
      <c r="O41" s="522"/>
      <c r="P41" s="522"/>
      <c r="Q41" s="522"/>
      <c r="R41" s="522"/>
      <c r="S41" s="522"/>
      <c r="T41" s="522"/>
      <c r="U41" s="522"/>
      <c r="V41" s="522"/>
      <c r="W41" s="522"/>
      <c r="X41" s="522"/>
      <c r="Y41" s="522"/>
      <c r="Z41" s="522"/>
      <c r="AA41" s="522"/>
      <c r="AB41" s="522"/>
      <c r="AC41" s="522"/>
      <c r="AD41" s="522"/>
      <c r="AE41" s="522"/>
      <c r="AF41" s="522"/>
      <c r="AG41" s="522"/>
      <c r="AH41" s="522"/>
      <c r="AI41" s="522"/>
      <c r="AJ41" s="522"/>
      <c r="AK41" s="522"/>
      <c r="AL41" s="522"/>
      <c r="AM41" s="522"/>
      <c r="AN41" s="522"/>
      <c r="AO41" s="522"/>
      <c r="AP41" s="522"/>
      <c r="AQ41" s="522"/>
      <c r="AR41" s="522"/>
      <c r="AS41" s="522"/>
      <c r="AT41" s="522"/>
      <c r="AU41" s="522"/>
      <c r="AV41" s="522"/>
      <c r="AW41" s="522"/>
      <c r="AX41" s="522"/>
      <c r="AY41" s="522"/>
      <c r="AZ41" s="522"/>
      <c r="BA41" s="522"/>
      <c r="BB41" s="522"/>
      <c r="BC41" s="522"/>
      <c r="BD41" s="522"/>
      <c r="BE41" s="522"/>
      <c r="BF41" s="522"/>
      <c r="BG41" s="522"/>
      <c r="BH41" s="522"/>
      <c r="BI41" s="522"/>
      <c r="BJ41" s="522"/>
      <c r="BK41" s="522"/>
      <c r="BL41" s="522"/>
      <c r="BM41" s="522"/>
      <c r="BN41" s="522"/>
      <c r="BO41" s="522"/>
      <c r="BP41" s="522">
        <v>2</v>
      </c>
      <c r="BQ41" s="522">
        <v>2</v>
      </c>
    </row>
    <row r="42" spans="1:69">
      <c r="A42" s="2" t="s">
        <v>107</v>
      </c>
      <c r="B42" s="522"/>
      <c r="C42" s="522"/>
      <c r="D42" s="522"/>
      <c r="E42" s="522"/>
      <c r="F42" s="522"/>
      <c r="G42" s="522"/>
      <c r="H42" s="522"/>
      <c r="I42" s="522"/>
      <c r="J42" s="522"/>
      <c r="K42" s="522"/>
      <c r="L42" s="522"/>
      <c r="M42" s="522"/>
      <c r="N42" s="522"/>
      <c r="O42" s="522"/>
      <c r="P42" s="522"/>
      <c r="Q42" s="522"/>
      <c r="R42" s="522"/>
      <c r="S42" s="522"/>
      <c r="T42" s="522"/>
      <c r="U42" s="522"/>
      <c r="V42" s="522"/>
      <c r="W42" s="522"/>
      <c r="X42" s="522"/>
      <c r="Y42" s="522"/>
      <c r="Z42" s="522"/>
      <c r="AA42" s="522"/>
      <c r="AB42" s="522"/>
      <c r="AC42" s="522"/>
      <c r="AD42" s="522"/>
      <c r="AE42" s="522"/>
      <c r="AF42" s="522"/>
      <c r="AG42" s="522"/>
      <c r="AH42" s="522"/>
      <c r="AI42" s="522"/>
      <c r="AJ42" s="522"/>
      <c r="AK42" s="522"/>
      <c r="AL42" s="522"/>
      <c r="AM42" s="522"/>
      <c r="AN42" s="522"/>
      <c r="AO42" s="522"/>
      <c r="AP42" s="522">
        <v>2</v>
      </c>
      <c r="AQ42" s="522"/>
      <c r="AR42" s="522"/>
      <c r="AS42" s="522"/>
      <c r="AT42" s="522"/>
      <c r="AU42" s="522"/>
      <c r="AV42" s="522"/>
      <c r="AW42" s="522"/>
      <c r="AX42" s="522"/>
      <c r="AY42" s="522"/>
      <c r="AZ42" s="522"/>
      <c r="BA42" s="522"/>
      <c r="BB42" s="522"/>
      <c r="BC42" s="522"/>
      <c r="BD42" s="522"/>
      <c r="BE42" s="522"/>
      <c r="BF42" s="522"/>
      <c r="BG42" s="522"/>
      <c r="BH42" s="522"/>
      <c r="BI42" s="522"/>
      <c r="BJ42" s="522"/>
      <c r="BK42" s="522"/>
      <c r="BL42" s="522"/>
      <c r="BM42" s="522"/>
      <c r="BN42" s="522">
        <v>1</v>
      </c>
      <c r="BO42" s="522"/>
      <c r="BP42" s="522">
        <v>3</v>
      </c>
      <c r="BQ42" s="522"/>
    </row>
    <row r="43" spans="1:69">
      <c r="A43" s="42">
        <v>44403</v>
      </c>
      <c r="B43" s="522"/>
      <c r="C43" s="522"/>
      <c r="D43" s="522">
        <v>2</v>
      </c>
      <c r="E43" s="522"/>
      <c r="F43" s="522"/>
      <c r="G43" s="522"/>
      <c r="H43" s="522">
        <v>1</v>
      </c>
      <c r="I43" s="522">
        <v>1</v>
      </c>
      <c r="J43" s="522">
        <v>6</v>
      </c>
      <c r="K43" s="522">
        <v>6</v>
      </c>
      <c r="L43" s="522"/>
      <c r="M43" s="522"/>
      <c r="N43" s="522"/>
      <c r="O43" s="522"/>
      <c r="P43" s="522"/>
      <c r="Q43" s="522"/>
      <c r="R43" s="522"/>
      <c r="S43" s="522"/>
      <c r="T43" s="522"/>
      <c r="U43" s="522"/>
      <c r="V43" s="522"/>
      <c r="W43" s="522"/>
      <c r="X43" s="522"/>
      <c r="Y43" s="522"/>
      <c r="Z43" s="522"/>
      <c r="AA43" s="522"/>
      <c r="AB43" s="522"/>
      <c r="AC43" s="522"/>
      <c r="AD43" s="522"/>
      <c r="AE43" s="522"/>
      <c r="AF43" s="522"/>
      <c r="AG43" s="522"/>
      <c r="AH43" s="522"/>
      <c r="AI43" s="522"/>
      <c r="AJ43" s="522"/>
      <c r="AK43" s="522"/>
      <c r="AL43" s="522"/>
      <c r="AM43" s="522"/>
      <c r="AN43" s="522"/>
      <c r="AO43" s="522"/>
      <c r="AP43" s="522"/>
      <c r="AQ43" s="522"/>
      <c r="AR43" s="522"/>
      <c r="AS43" s="522"/>
      <c r="AT43" s="522"/>
      <c r="AU43" s="522"/>
      <c r="AV43" s="522"/>
      <c r="AW43" s="522"/>
      <c r="AX43" s="522"/>
      <c r="AY43" s="522"/>
      <c r="AZ43" s="522"/>
      <c r="BA43" s="522"/>
      <c r="BB43" s="522"/>
      <c r="BC43" s="522"/>
      <c r="BD43" s="522"/>
      <c r="BE43" s="522"/>
      <c r="BF43" s="522"/>
      <c r="BG43" s="522"/>
      <c r="BH43" s="522"/>
      <c r="BI43" s="522"/>
      <c r="BJ43" s="522"/>
      <c r="BK43" s="522"/>
      <c r="BL43" s="522"/>
      <c r="BM43" s="522"/>
      <c r="BN43" s="522"/>
      <c r="BO43" s="522"/>
      <c r="BP43" s="522">
        <v>9</v>
      </c>
      <c r="BQ43" s="522">
        <v>7</v>
      </c>
    </row>
    <row r="44" spans="1:69">
      <c r="A44" s="42">
        <v>44404</v>
      </c>
      <c r="B44" s="522"/>
      <c r="C44" s="522"/>
      <c r="D44" s="522">
        <v>1</v>
      </c>
      <c r="E44" s="522"/>
      <c r="F44" s="522"/>
      <c r="G44" s="522"/>
      <c r="H44" s="522"/>
      <c r="I44" s="522"/>
      <c r="J44" s="522"/>
      <c r="K44" s="522"/>
      <c r="L44" s="522">
        <v>1</v>
      </c>
      <c r="M44" s="522"/>
      <c r="N44" s="522">
        <v>2</v>
      </c>
      <c r="O44" s="522">
        <v>2</v>
      </c>
      <c r="P44" s="522"/>
      <c r="Q44" s="522"/>
      <c r="R44" s="522"/>
      <c r="S44" s="522"/>
      <c r="T44" s="522"/>
      <c r="U44" s="522"/>
      <c r="V44" s="522"/>
      <c r="W44" s="522"/>
      <c r="X44" s="522"/>
      <c r="Y44" s="522"/>
      <c r="Z44" s="522"/>
      <c r="AA44" s="522"/>
      <c r="AB44" s="522"/>
      <c r="AC44" s="522"/>
      <c r="AD44" s="522"/>
      <c r="AE44" s="522"/>
      <c r="AF44" s="522"/>
      <c r="AG44" s="522"/>
      <c r="AH44" s="522"/>
      <c r="AI44" s="522"/>
      <c r="AJ44" s="522"/>
      <c r="AK44" s="522"/>
      <c r="AL44" s="522"/>
      <c r="AM44" s="522"/>
      <c r="AN44" s="522"/>
      <c r="AO44" s="522"/>
      <c r="AP44" s="522"/>
      <c r="AQ44" s="522"/>
      <c r="AR44" s="522"/>
      <c r="AS44" s="522"/>
      <c r="AT44" s="522"/>
      <c r="AU44" s="522"/>
      <c r="AV44" s="522"/>
      <c r="AW44" s="522"/>
      <c r="AX44" s="522"/>
      <c r="AY44" s="522"/>
      <c r="AZ44" s="522"/>
      <c r="BA44" s="522"/>
      <c r="BB44" s="522"/>
      <c r="BC44" s="522"/>
      <c r="BD44" s="522"/>
      <c r="BE44" s="522"/>
      <c r="BF44" s="522"/>
      <c r="BG44" s="522"/>
      <c r="BH44" s="522"/>
      <c r="BI44" s="522"/>
      <c r="BJ44" s="522"/>
      <c r="BK44" s="522"/>
      <c r="BL44" s="522"/>
      <c r="BM44" s="522"/>
      <c r="BN44" s="522"/>
      <c r="BO44" s="522"/>
      <c r="BP44" s="522">
        <v>4</v>
      </c>
      <c r="BQ44" s="522">
        <v>2</v>
      </c>
    </row>
    <row r="45" spans="1:69">
      <c r="A45" s="42">
        <v>44405</v>
      </c>
      <c r="B45" s="522"/>
      <c r="C45" s="522"/>
      <c r="D45" s="522"/>
      <c r="E45" s="522"/>
      <c r="F45" s="522"/>
      <c r="G45" s="522"/>
      <c r="H45" s="522"/>
      <c r="I45" s="522"/>
      <c r="J45" s="522"/>
      <c r="K45" s="522"/>
      <c r="L45" s="522"/>
      <c r="M45" s="522"/>
      <c r="N45" s="522"/>
      <c r="O45" s="522"/>
      <c r="P45" s="522">
        <v>6</v>
      </c>
      <c r="Q45" s="522">
        <v>5</v>
      </c>
      <c r="R45" s="522"/>
      <c r="S45" s="522"/>
      <c r="T45" s="522"/>
      <c r="U45" s="522"/>
      <c r="V45" s="522"/>
      <c r="W45" s="522"/>
      <c r="X45" s="522"/>
      <c r="Y45" s="522"/>
      <c r="Z45" s="522"/>
      <c r="AA45" s="522"/>
      <c r="AB45" s="522"/>
      <c r="AC45" s="522"/>
      <c r="AD45" s="522"/>
      <c r="AE45" s="522"/>
      <c r="AF45" s="522"/>
      <c r="AG45" s="522"/>
      <c r="AH45" s="522"/>
      <c r="AI45" s="522"/>
      <c r="AJ45" s="522"/>
      <c r="AK45" s="522"/>
      <c r="AL45" s="522"/>
      <c r="AM45" s="522"/>
      <c r="AN45" s="522"/>
      <c r="AO45" s="522"/>
      <c r="AP45" s="522"/>
      <c r="AQ45" s="522"/>
      <c r="AR45" s="522"/>
      <c r="AS45" s="522"/>
      <c r="AT45" s="522"/>
      <c r="AU45" s="522"/>
      <c r="AV45" s="522"/>
      <c r="AW45" s="522"/>
      <c r="AX45" s="522"/>
      <c r="AY45" s="522"/>
      <c r="AZ45" s="522"/>
      <c r="BA45" s="522"/>
      <c r="BB45" s="522"/>
      <c r="BC45" s="522"/>
      <c r="BD45" s="522"/>
      <c r="BE45" s="522"/>
      <c r="BF45" s="522"/>
      <c r="BG45" s="522"/>
      <c r="BH45" s="522"/>
      <c r="BI45" s="522"/>
      <c r="BJ45" s="522"/>
      <c r="BK45" s="522"/>
      <c r="BL45" s="522"/>
      <c r="BM45" s="522"/>
      <c r="BN45" s="522"/>
      <c r="BO45" s="522"/>
      <c r="BP45" s="522">
        <v>6</v>
      </c>
      <c r="BQ45" s="522">
        <v>5</v>
      </c>
    </row>
    <row r="46" spans="1:69">
      <c r="A46" s="42">
        <v>44431</v>
      </c>
      <c r="B46" s="522"/>
      <c r="C46" s="522"/>
      <c r="D46" s="522"/>
      <c r="E46" s="522"/>
      <c r="F46" s="522"/>
      <c r="G46" s="522"/>
      <c r="H46" s="522"/>
      <c r="I46" s="522"/>
      <c r="J46" s="522"/>
      <c r="K46" s="522"/>
      <c r="L46" s="522"/>
      <c r="M46" s="522"/>
      <c r="N46" s="522"/>
      <c r="O46" s="522"/>
      <c r="P46" s="522"/>
      <c r="Q46" s="522"/>
      <c r="R46" s="522"/>
      <c r="S46" s="522"/>
      <c r="T46" s="522">
        <v>2</v>
      </c>
      <c r="U46" s="522">
        <v>2</v>
      </c>
      <c r="V46" s="522"/>
      <c r="W46" s="522"/>
      <c r="X46" s="522"/>
      <c r="Y46" s="522"/>
      <c r="Z46" s="522"/>
      <c r="AA46" s="522"/>
      <c r="AB46" s="522"/>
      <c r="AC46" s="522"/>
      <c r="AD46" s="522"/>
      <c r="AE46" s="522"/>
      <c r="AF46" s="522"/>
      <c r="AG46" s="522"/>
      <c r="AH46" s="522"/>
      <c r="AI46" s="522"/>
      <c r="AJ46" s="522"/>
      <c r="AK46" s="522"/>
      <c r="AL46" s="522"/>
      <c r="AM46" s="522"/>
      <c r="AN46" s="522"/>
      <c r="AO46" s="522"/>
      <c r="AP46" s="522"/>
      <c r="AQ46" s="522"/>
      <c r="AR46" s="522"/>
      <c r="AS46" s="522"/>
      <c r="AT46" s="522"/>
      <c r="AU46" s="522"/>
      <c r="AV46" s="522"/>
      <c r="AW46" s="522"/>
      <c r="AX46" s="522"/>
      <c r="AY46" s="522"/>
      <c r="AZ46" s="522"/>
      <c r="BA46" s="522"/>
      <c r="BB46" s="522"/>
      <c r="BC46" s="522"/>
      <c r="BD46" s="522"/>
      <c r="BE46" s="522"/>
      <c r="BF46" s="522"/>
      <c r="BG46" s="522"/>
      <c r="BH46" s="522"/>
      <c r="BI46" s="522"/>
      <c r="BJ46" s="522"/>
      <c r="BK46" s="522"/>
      <c r="BL46" s="522"/>
      <c r="BM46" s="522"/>
      <c r="BN46" s="522"/>
      <c r="BO46" s="522"/>
      <c r="BP46" s="522">
        <v>2</v>
      </c>
      <c r="BQ46" s="522">
        <v>2</v>
      </c>
    </row>
    <row r="47" spans="1:69">
      <c r="A47" s="42">
        <v>44432</v>
      </c>
      <c r="B47" s="522"/>
      <c r="C47" s="522"/>
      <c r="D47" s="522">
        <v>1</v>
      </c>
      <c r="E47" s="522"/>
      <c r="F47" s="522"/>
      <c r="G47" s="522"/>
      <c r="H47" s="522"/>
      <c r="I47" s="522"/>
      <c r="J47" s="522"/>
      <c r="K47" s="522"/>
      <c r="L47" s="522"/>
      <c r="M47" s="522"/>
      <c r="N47" s="522"/>
      <c r="O47" s="522"/>
      <c r="P47" s="522"/>
      <c r="Q47" s="522"/>
      <c r="R47" s="522"/>
      <c r="S47" s="522"/>
      <c r="T47" s="522">
        <v>1</v>
      </c>
      <c r="U47" s="522"/>
      <c r="V47" s="522">
        <v>1</v>
      </c>
      <c r="W47" s="522">
        <v>1</v>
      </c>
      <c r="X47" s="522">
        <v>3</v>
      </c>
      <c r="Y47" s="522">
        <v>2</v>
      </c>
      <c r="Z47" s="522"/>
      <c r="AA47" s="522"/>
      <c r="AB47" s="522"/>
      <c r="AC47" s="522"/>
      <c r="AD47" s="522"/>
      <c r="AE47" s="522"/>
      <c r="AF47" s="522"/>
      <c r="AG47" s="522"/>
      <c r="AH47" s="522"/>
      <c r="AI47" s="522"/>
      <c r="AJ47" s="522"/>
      <c r="AK47" s="522"/>
      <c r="AL47" s="522"/>
      <c r="AM47" s="522"/>
      <c r="AN47" s="522"/>
      <c r="AO47" s="522"/>
      <c r="AP47" s="522"/>
      <c r="AQ47" s="522"/>
      <c r="AR47" s="522"/>
      <c r="AS47" s="522"/>
      <c r="AT47" s="522"/>
      <c r="AU47" s="522"/>
      <c r="AV47" s="522"/>
      <c r="AW47" s="522"/>
      <c r="AX47" s="522"/>
      <c r="AY47" s="522"/>
      <c r="AZ47" s="522"/>
      <c r="BA47" s="522"/>
      <c r="BB47" s="522"/>
      <c r="BC47" s="522"/>
      <c r="BD47" s="522"/>
      <c r="BE47" s="522"/>
      <c r="BF47" s="522"/>
      <c r="BG47" s="522"/>
      <c r="BH47" s="522"/>
      <c r="BI47" s="522"/>
      <c r="BJ47" s="522"/>
      <c r="BK47" s="522"/>
      <c r="BL47" s="522"/>
      <c r="BM47" s="522"/>
      <c r="BN47" s="522"/>
      <c r="BO47" s="522"/>
      <c r="BP47" s="522">
        <v>6</v>
      </c>
      <c r="BQ47" s="522">
        <v>3</v>
      </c>
    </row>
    <row r="48" spans="1:69">
      <c r="A48" s="42">
        <v>44433</v>
      </c>
      <c r="B48" s="522"/>
      <c r="C48" s="522"/>
      <c r="D48" s="522"/>
      <c r="E48" s="522"/>
      <c r="F48" s="522"/>
      <c r="G48" s="522"/>
      <c r="H48" s="522"/>
      <c r="I48" s="522"/>
      <c r="J48" s="522"/>
      <c r="K48" s="522"/>
      <c r="L48" s="522"/>
      <c r="M48" s="522"/>
      <c r="N48" s="522"/>
      <c r="O48" s="522"/>
      <c r="P48" s="522"/>
      <c r="Q48" s="522"/>
      <c r="R48" s="522"/>
      <c r="S48" s="522"/>
      <c r="T48" s="522"/>
      <c r="U48" s="522"/>
      <c r="V48" s="522"/>
      <c r="W48" s="522"/>
      <c r="X48" s="522"/>
      <c r="Y48" s="522"/>
      <c r="Z48" s="522">
        <v>1</v>
      </c>
      <c r="AA48" s="522"/>
      <c r="AB48" s="522">
        <v>1</v>
      </c>
      <c r="AC48" s="522"/>
      <c r="AD48" s="522"/>
      <c r="AE48" s="522"/>
      <c r="AF48" s="522"/>
      <c r="AG48" s="522"/>
      <c r="AH48" s="522"/>
      <c r="AI48" s="522"/>
      <c r="AJ48" s="522"/>
      <c r="AK48" s="522"/>
      <c r="AL48" s="522"/>
      <c r="AM48" s="522"/>
      <c r="AN48" s="522"/>
      <c r="AO48" s="522"/>
      <c r="AP48" s="522"/>
      <c r="AQ48" s="522"/>
      <c r="AR48" s="522"/>
      <c r="AS48" s="522"/>
      <c r="AT48" s="522"/>
      <c r="AU48" s="522"/>
      <c r="AV48" s="522"/>
      <c r="AW48" s="522"/>
      <c r="AX48" s="522"/>
      <c r="AY48" s="522"/>
      <c r="AZ48" s="522"/>
      <c r="BA48" s="522"/>
      <c r="BB48" s="522"/>
      <c r="BC48" s="522"/>
      <c r="BD48" s="522"/>
      <c r="BE48" s="522"/>
      <c r="BF48" s="522"/>
      <c r="BG48" s="522"/>
      <c r="BH48" s="522"/>
      <c r="BI48" s="522"/>
      <c r="BJ48" s="522"/>
      <c r="BK48" s="522"/>
      <c r="BL48" s="522"/>
      <c r="BM48" s="522"/>
      <c r="BN48" s="522"/>
      <c r="BO48" s="522"/>
      <c r="BP48" s="522">
        <v>2</v>
      </c>
      <c r="BQ48" s="522"/>
    </row>
    <row r="49" spans="1:69">
      <c r="A49" s="42">
        <v>44438</v>
      </c>
      <c r="B49" s="522"/>
      <c r="C49" s="522"/>
      <c r="D49" s="522"/>
      <c r="E49" s="522"/>
      <c r="F49" s="522"/>
      <c r="G49" s="522"/>
      <c r="H49" s="522"/>
      <c r="I49" s="522"/>
      <c r="J49" s="522"/>
      <c r="K49" s="522"/>
      <c r="L49" s="522"/>
      <c r="M49" s="522"/>
      <c r="N49" s="522"/>
      <c r="O49" s="522"/>
      <c r="P49" s="522"/>
      <c r="Q49" s="522"/>
      <c r="R49" s="522"/>
      <c r="S49" s="522"/>
      <c r="T49" s="522"/>
      <c r="U49" s="522"/>
      <c r="V49" s="522"/>
      <c r="W49" s="522"/>
      <c r="X49" s="522"/>
      <c r="Y49" s="522"/>
      <c r="Z49" s="522">
        <v>3</v>
      </c>
      <c r="AA49" s="522">
        <v>2</v>
      </c>
      <c r="AB49" s="522">
        <v>1</v>
      </c>
      <c r="AC49" s="522"/>
      <c r="AD49" s="522"/>
      <c r="AE49" s="522"/>
      <c r="AF49" s="522"/>
      <c r="AG49" s="522"/>
      <c r="AH49" s="522"/>
      <c r="AI49" s="522"/>
      <c r="AJ49" s="522"/>
      <c r="AK49" s="522"/>
      <c r="AL49" s="522"/>
      <c r="AM49" s="522"/>
      <c r="AN49" s="522"/>
      <c r="AO49" s="522"/>
      <c r="AP49" s="522"/>
      <c r="AQ49" s="522"/>
      <c r="AR49" s="522"/>
      <c r="AS49" s="522"/>
      <c r="AT49" s="522"/>
      <c r="AU49" s="522"/>
      <c r="AV49" s="522"/>
      <c r="AW49" s="522"/>
      <c r="AX49" s="522"/>
      <c r="AY49" s="522"/>
      <c r="AZ49" s="522"/>
      <c r="BA49" s="522"/>
      <c r="BB49" s="522"/>
      <c r="BC49" s="522"/>
      <c r="BD49" s="522"/>
      <c r="BE49" s="522"/>
      <c r="BF49" s="522"/>
      <c r="BG49" s="522"/>
      <c r="BH49" s="522"/>
      <c r="BI49" s="522"/>
      <c r="BJ49" s="522"/>
      <c r="BK49" s="522"/>
      <c r="BL49" s="522"/>
      <c r="BM49" s="522"/>
      <c r="BN49" s="522"/>
      <c r="BO49" s="522"/>
      <c r="BP49" s="522">
        <v>4</v>
      </c>
      <c r="BQ49" s="522">
        <v>2</v>
      </c>
    </row>
    <row r="50" spans="1:69">
      <c r="A50" s="42">
        <v>44439</v>
      </c>
      <c r="B50" s="522"/>
      <c r="C50" s="522"/>
      <c r="D50" s="522"/>
      <c r="E50" s="522"/>
      <c r="F50" s="522"/>
      <c r="G50" s="522"/>
      <c r="H50" s="522"/>
      <c r="I50" s="522"/>
      <c r="J50" s="522"/>
      <c r="K50" s="522"/>
      <c r="L50" s="522"/>
      <c r="M50" s="522"/>
      <c r="N50" s="522"/>
      <c r="O50" s="522"/>
      <c r="P50" s="522"/>
      <c r="Q50" s="522"/>
      <c r="R50" s="522"/>
      <c r="S50" s="522"/>
      <c r="T50" s="522"/>
      <c r="U50" s="522"/>
      <c r="V50" s="522"/>
      <c r="W50" s="522"/>
      <c r="X50" s="522"/>
      <c r="Y50" s="522"/>
      <c r="Z50" s="522">
        <v>1</v>
      </c>
      <c r="AA50" s="522">
        <v>1</v>
      </c>
      <c r="AB50" s="522">
        <v>1</v>
      </c>
      <c r="AC50" s="522">
        <v>1</v>
      </c>
      <c r="AD50" s="522"/>
      <c r="AE50" s="522"/>
      <c r="AF50" s="522"/>
      <c r="AG50" s="522"/>
      <c r="AH50" s="522"/>
      <c r="AI50" s="522"/>
      <c r="AJ50" s="522"/>
      <c r="AK50" s="522"/>
      <c r="AL50" s="522"/>
      <c r="AM50" s="522"/>
      <c r="AN50" s="522"/>
      <c r="AO50" s="522"/>
      <c r="AP50" s="522"/>
      <c r="AQ50" s="522"/>
      <c r="AR50" s="522"/>
      <c r="AS50" s="522"/>
      <c r="AT50" s="522"/>
      <c r="AU50" s="522"/>
      <c r="AV50" s="522"/>
      <c r="AW50" s="522"/>
      <c r="AX50" s="522"/>
      <c r="AY50" s="522"/>
      <c r="AZ50" s="522"/>
      <c r="BA50" s="522"/>
      <c r="BB50" s="522"/>
      <c r="BC50" s="522"/>
      <c r="BD50" s="522"/>
      <c r="BE50" s="522"/>
      <c r="BF50" s="522"/>
      <c r="BG50" s="522"/>
      <c r="BH50" s="522"/>
      <c r="BI50" s="522"/>
      <c r="BJ50" s="522"/>
      <c r="BK50" s="522"/>
      <c r="BL50" s="522"/>
      <c r="BM50" s="522"/>
      <c r="BN50" s="522"/>
      <c r="BO50" s="522"/>
      <c r="BP50" s="522">
        <v>2</v>
      </c>
      <c r="BQ50" s="522">
        <v>2</v>
      </c>
    </row>
    <row r="51" spans="1:69">
      <c r="A51" s="42">
        <v>44452</v>
      </c>
      <c r="B51" s="522"/>
      <c r="C51" s="522"/>
      <c r="D51" s="522"/>
      <c r="E51" s="522"/>
      <c r="F51" s="522"/>
      <c r="G51" s="522"/>
      <c r="H51" s="522"/>
      <c r="I51" s="522"/>
      <c r="J51" s="522"/>
      <c r="K51" s="522"/>
      <c r="L51" s="522"/>
      <c r="M51" s="522"/>
      <c r="N51" s="522"/>
      <c r="O51" s="522"/>
      <c r="P51" s="522"/>
      <c r="Q51" s="522"/>
      <c r="R51" s="522"/>
      <c r="S51" s="522"/>
      <c r="T51" s="522"/>
      <c r="U51" s="522"/>
      <c r="V51" s="522"/>
      <c r="W51" s="522"/>
      <c r="X51" s="522"/>
      <c r="Y51" s="522"/>
      <c r="Z51" s="522"/>
      <c r="AA51" s="522"/>
      <c r="AB51" s="522">
        <v>2</v>
      </c>
      <c r="AC51" s="522"/>
      <c r="AD51" s="522"/>
      <c r="AE51" s="522"/>
      <c r="AF51" s="522"/>
      <c r="AG51" s="522"/>
      <c r="AH51" s="522"/>
      <c r="AI51" s="522"/>
      <c r="AJ51" s="522"/>
      <c r="AK51" s="522"/>
      <c r="AL51" s="522"/>
      <c r="AM51" s="522"/>
      <c r="AN51" s="522"/>
      <c r="AO51" s="522"/>
      <c r="AP51" s="522"/>
      <c r="AQ51" s="522"/>
      <c r="AR51" s="522"/>
      <c r="AS51" s="522"/>
      <c r="AT51" s="522"/>
      <c r="AU51" s="522"/>
      <c r="AV51" s="522"/>
      <c r="AW51" s="522"/>
      <c r="AX51" s="522"/>
      <c r="AY51" s="522"/>
      <c r="AZ51" s="522"/>
      <c r="BA51" s="522"/>
      <c r="BB51" s="522"/>
      <c r="BC51" s="522"/>
      <c r="BD51" s="522"/>
      <c r="BE51" s="522"/>
      <c r="BF51" s="522"/>
      <c r="BG51" s="522"/>
      <c r="BH51" s="522"/>
      <c r="BI51" s="522"/>
      <c r="BJ51" s="522"/>
      <c r="BK51" s="522"/>
      <c r="BL51" s="522"/>
      <c r="BM51" s="522"/>
      <c r="BN51" s="522"/>
      <c r="BO51" s="522"/>
      <c r="BP51" s="522">
        <v>2</v>
      </c>
      <c r="BQ51" s="522"/>
    </row>
    <row r="52" spans="1:69">
      <c r="A52" s="42">
        <v>44455</v>
      </c>
      <c r="B52" s="522"/>
      <c r="C52" s="522"/>
      <c r="D52" s="522"/>
      <c r="E52" s="522"/>
      <c r="F52" s="522"/>
      <c r="G52" s="522"/>
      <c r="H52" s="522"/>
      <c r="I52" s="522"/>
      <c r="J52" s="522"/>
      <c r="K52" s="522"/>
      <c r="L52" s="522"/>
      <c r="M52" s="522"/>
      <c r="N52" s="522"/>
      <c r="O52" s="522"/>
      <c r="P52" s="522"/>
      <c r="Q52" s="522"/>
      <c r="R52" s="522"/>
      <c r="S52" s="522"/>
      <c r="T52" s="522"/>
      <c r="U52" s="522"/>
      <c r="V52" s="522"/>
      <c r="W52" s="522"/>
      <c r="X52" s="522"/>
      <c r="Y52" s="522"/>
      <c r="Z52" s="522"/>
      <c r="AA52" s="522"/>
      <c r="AB52" s="522"/>
      <c r="AC52" s="522"/>
      <c r="AD52" s="522">
        <v>3</v>
      </c>
      <c r="AE52" s="522">
        <v>2</v>
      </c>
      <c r="AF52" s="522">
        <v>1</v>
      </c>
      <c r="AG52" s="522"/>
      <c r="AH52" s="522"/>
      <c r="AI52" s="522"/>
      <c r="AJ52" s="522"/>
      <c r="AK52" s="522"/>
      <c r="AL52" s="522"/>
      <c r="AM52" s="522"/>
      <c r="AN52" s="522"/>
      <c r="AO52" s="522"/>
      <c r="AP52" s="522"/>
      <c r="AQ52" s="522"/>
      <c r="AR52" s="522"/>
      <c r="AS52" s="522"/>
      <c r="AT52" s="522"/>
      <c r="AU52" s="522"/>
      <c r="AV52" s="522"/>
      <c r="AW52" s="522"/>
      <c r="AX52" s="522"/>
      <c r="AY52" s="522"/>
      <c r="AZ52" s="522"/>
      <c r="BA52" s="522"/>
      <c r="BB52" s="522"/>
      <c r="BC52" s="522"/>
      <c r="BD52" s="522"/>
      <c r="BE52" s="522"/>
      <c r="BF52" s="522"/>
      <c r="BG52" s="522"/>
      <c r="BH52" s="522"/>
      <c r="BI52" s="522"/>
      <c r="BJ52" s="522"/>
      <c r="BK52" s="522"/>
      <c r="BL52" s="522"/>
      <c r="BM52" s="522"/>
      <c r="BN52" s="522"/>
      <c r="BO52" s="522"/>
      <c r="BP52" s="522">
        <v>4</v>
      </c>
      <c r="BQ52" s="522">
        <v>2</v>
      </c>
    </row>
    <row r="53" spans="1:69">
      <c r="A53" s="42">
        <v>44462</v>
      </c>
      <c r="B53" s="522"/>
      <c r="C53" s="522"/>
      <c r="D53" s="522"/>
      <c r="E53" s="522"/>
      <c r="F53" s="522"/>
      <c r="G53" s="522"/>
      <c r="H53" s="522"/>
      <c r="I53" s="522"/>
      <c r="J53" s="522"/>
      <c r="K53" s="522"/>
      <c r="L53" s="522"/>
      <c r="M53" s="522"/>
      <c r="N53" s="522"/>
      <c r="O53" s="522"/>
      <c r="P53" s="522"/>
      <c r="Q53" s="522"/>
      <c r="R53" s="522"/>
      <c r="S53" s="522"/>
      <c r="T53" s="522"/>
      <c r="U53" s="522"/>
      <c r="V53" s="522"/>
      <c r="W53" s="522"/>
      <c r="X53" s="522"/>
      <c r="Y53" s="522"/>
      <c r="Z53" s="522"/>
      <c r="AA53" s="522"/>
      <c r="AB53" s="522"/>
      <c r="AC53" s="522"/>
      <c r="AD53" s="522"/>
      <c r="AE53" s="522"/>
      <c r="AF53" s="522"/>
      <c r="AG53" s="522"/>
      <c r="AH53" s="522">
        <v>1</v>
      </c>
      <c r="AI53" s="522">
        <v>1</v>
      </c>
      <c r="AJ53" s="522"/>
      <c r="AK53" s="522"/>
      <c r="AL53" s="522"/>
      <c r="AM53" s="522"/>
      <c r="AN53" s="522"/>
      <c r="AO53" s="522"/>
      <c r="AP53" s="522"/>
      <c r="AQ53" s="522"/>
      <c r="AR53" s="522"/>
      <c r="AS53" s="522"/>
      <c r="AT53" s="522"/>
      <c r="AU53" s="522"/>
      <c r="AV53" s="522"/>
      <c r="AW53" s="522"/>
      <c r="AX53" s="522"/>
      <c r="AY53" s="522"/>
      <c r="AZ53" s="522"/>
      <c r="BA53" s="522"/>
      <c r="BB53" s="522"/>
      <c r="BC53" s="522"/>
      <c r="BD53" s="522"/>
      <c r="BE53" s="522"/>
      <c r="BF53" s="522"/>
      <c r="BG53" s="522"/>
      <c r="BH53" s="522"/>
      <c r="BI53" s="522"/>
      <c r="BJ53" s="522"/>
      <c r="BK53" s="522"/>
      <c r="BL53" s="522"/>
      <c r="BM53" s="522"/>
      <c r="BN53" s="522"/>
      <c r="BO53" s="522"/>
      <c r="BP53" s="522">
        <v>1</v>
      </c>
      <c r="BQ53" s="522">
        <v>1</v>
      </c>
    </row>
    <row r="54" spans="1:69">
      <c r="A54" s="42">
        <v>44463</v>
      </c>
      <c r="B54" s="522"/>
      <c r="C54" s="522"/>
      <c r="D54" s="522"/>
      <c r="E54" s="522"/>
      <c r="F54" s="522"/>
      <c r="G54" s="522"/>
      <c r="H54" s="522"/>
      <c r="I54" s="522"/>
      <c r="J54" s="522"/>
      <c r="K54" s="522"/>
      <c r="L54" s="522"/>
      <c r="M54" s="522"/>
      <c r="N54" s="522"/>
      <c r="O54" s="522"/>
      <c r="P54" s="522"/>
      <c r="Q54" s="522"/>
      <c r="R54" s="522"/>
      <c r="S54" s="522"/>
      <c r="T54" s="522"/>
      <c r="U54" s="522"/>
      <c r="V54" s="522"/>
      <c r="W54" s="522"/>
      <c r="X54" s="522"/>
      <c r="Y54" s="522"/>
      <c r="Z54" s="522"/>
      <c r="AA54" s="522"/>
      <c r="AB54" s="522">
        <v>2</v>
      </c>
      <c r="AC54" s="522">
        <v>2</v>
      </c>
      <c r="AD54" s="522"/>
      <c r="AE54" s="522"/>
      <c r="AF54" s="522"/>
      <c r="AG54" s="522"/>
      <c r="AH54" s="522"/>
      <c r="AI54" s="522"/>
      <c r="AJ54" s="522"/>
      <c r="AK54" s="522"/>
      <c r="AL54" s="522"/>
      <c r="AM54" s="522"/>
      <c r="AN54" s="522"/>
      <c r="AO54" s="522"/>
      <c r="AP54" s="522"/>
      <c r="AQ54" s="522"/>
      <c r="AR54" s="522"/>
      <c r="AS54" s="522"/>
      <c r="AT54" s="522"/>
      <c r="AU54" s="522"/>
      <c r="AV54" s="522"/>
      <c r="AW54" s="522"/>
      <c r="AX54" s="522"/>
      <c r="AY54" s="522"/>
      <c r="AZ54" s="522"/>
      <c r="BA54" s="522"/>
      <c r="BB54" s="522"/>
      <c r="BC54" s="522"/>
      <c r="BD54" s="522"/>
      <c r="BE54" s="522"/>
      <c r="BF54" s="522"/>
      <c r="BG54" s="522"/>
      <c r="BH54" s="522"/>
      <c r="BI54" s="522"/>
      <c r="BJ54" s="522"/>
      <c r="BK54" s="522"/>
      <c r="BL54" s="522"/>
      <c r="BM54" s="522"/>
      <c r="BN54" s="522"/>
      <c r="BO54" s="522"/>
      <c r="BP54" s="522">
        <v>2</v>
      </c>
      <c r="BQ54" s="522">
        <v>2</v>
      </c>
    </row>
    <row r="55" spans="1:69">
      <c r="A55" s="42">
        <v>44467</v>
      </c>
      <c r="B55" s="522"/>
      <c r="C55" s="522"/>
      <c r="D55" s="522"/>
      <c r="E55" s="522"/>
      <c r="F55" s="522"/>
      <c r="G55" s="522"/>
      <c r="H55" s="522"/>
      <c r="I55" s="522"/>
      <c r="J55" s="522"/>
      <c r="K55" s="522"/>
      <c r="L55" s="522"/>
      <c r="M55" s="522"/>
      <c r="N55" s="522"/>
      <c r="O55" s="522"/>
      <c r="P55" s="522"/>
      <c r="Q55" s="522"/>
      <c r="R55" s="522"/>
      <c r="S55" s="522"/>
      <c r="T55" s="522"/>
      <c r="U55" s="522"/>
      <c r="V55" s="522"/>
      <c r="W55" s="522"/>
      <c r="X55" s="522"/>
      <c r="Y55" s="522"/>
      <c r="Z55" s="522"/>
      <c r="AA55" s="522"/>
      <c r="AB55" s="522"/>
      <c r="AC55" s="522"/>
      <c r="AD55" s="522"/>
      <c r="AE55" s="522"/>
      <c r="AF55" s="522"/>
      <c r="AG55" s="522"/>
      <c r="AH55" s="522"/>
      <c r="AI55" s="522"/>
      <c r="AJ55" s="522">
        <v>1</v>
      </c>
      <c r="AK55" s="522"/>
      <c r="AL55" s="522"/>
      <c r="AM55" s="522"/>
      <c r="AN55" s="522"/>
      <c r="AO55" s="522"/>
      <c r="AP55" s="522"/>
      <c r="AQ55" s="522"/>
      <c r="AR55" s="522"/>
      <c r="AS55" s="522"/>
      <c r="AT55" s="522"/>
      <c r="AU55" s="522"/>
      <c r="AV55" s="522"/>
      <c r="AW55" s="522"/>
      <c r="AX55" s="522"/>
      <c r="AY55" s="522"/>
      <c r="AZ55" s="522"/>
      <c r="BA55" s="522"/>
      <c r="BB55" s="522"/>
      <c r="BC55" s="522"/>
      <c r="BD55" s="522"/>
      <c r="BE55" s="522"/>
      <c r="BF55" s="522"/>
      <c r="BG55" s="522"/>
      <c r="BH55" s="522"/>
      <c r="BI55" s="522"/>
      <c r="BJ55" s="522"/>
      <c r="BK55" s="522"/>
      <c r="BL55" s="522"/>
      <c r="BM55" s="522"/>
      <c r="BN55" s="522"/>
      <c r="BO55" s="522"/>
      <c r="BP55" s="522">
        <v>1</v>
      </c>
      <c r="BQ55" s="522"/>
    </row>
    <row r="56" spans="1:69">
      <c r="A56" s="42">
        <v>44468</v>
      </c>
      <c r="B56" s="522"/>
      <c r="C56" s="522"/>
      <c r="D56" s="522"/>
      <c r="E56" s="522"/>
      <c r="F56" s="522"/>
      <c r="G56" s="522"/>
      <c r="H56" s="522"/>
      <c r="I56" s="522"/>
      <c r="J56" s="522"/>
      <c r="K56" s="522"/>
      <c r="L56" s="522"/>
      <c r="M56" s="522"/>
      <c r="N56" s="522"/>
      <c r="O56" s="522"/>
      <c r="P56" s="522"/>
      <c r="Q56" s="522"/>
      <c r="R56" s="522"/>
      <c r="S56" s="522"/>
      <c r="T56" s="522"/>
      <c r="U56" s="522"/>
      <c r="V56" s="522"/>
      <c r="W56" s="522"/>
      <c r="X56" s="522"/>
      <c r="Y56" s="522"/>
      <c r="Z56" s="522"/>
      <c r="AA56" s="522"/>
      <c r="AB56" s="522"/>
      <c r="AC56" s="522"/>
      <c r="AD56" s="522"/>
      <c r="AE56" s="522"/>
      <c r="AF56" s="522"/>
      <c r="AG56" s="522"/>
      <c r="AH56" s="522"/>
      <c r="AI56" s="522"/>
      <c r="AJ56" s="522"/>
      <c r="AK56" s="522"/>
      <c r="AL56" s="522">
        <v>1</v>
      </c>
      <c r="AM56" s="522"/>
      <c r="AN56" s="522"/>
      <c r="AO56" s="522"/>
      <c r="AP56" s="522"/>
      <c r="AQ56" s="522"/>
      <c r="AR56" s="522"/>
      <c r="AS56" s="522"/>
      <c r="AT56" s="522"/>
      <c r="AU56" s="522"/>
      <c r="AV56" s="522"/>
      <c r="AW56" s="522"/>
      <c r="AX56" s="522"/>
      <c r="AY56" s="522"/>
      <c r="AZ56" s="522"/>
      <c r="BA56" s="522"/>
      <c r="BB56" s="522"/>
      <c r="BC56" s="522"/>
      <c r="BD56" s="522"/>
      <c r="BE56" s="522"/>
      <c r="BF56" s="522"/>
      <c r="BG56" s="522"/>
      <c r="BH56" s="522"/>
      <c r="BI56" s="522"/>
      <c r="BJ56" s="522"/>
      <c r="BK56" s="522"/>
      <c r="BL56" s="522"/>
      <c r="BM56" s="522"/>
      <c r="BN56" s="522"/>
      <c r="BO56" s="522"/>
      <c r="BP56" s="522">
        <v>1</v>
      </c>
      <c r="BQ56" s="522"/>
    </row>
    <row r="57" spans="1:69">
      <c r="A57" s="42">
        <v>44481</v>
      </c>
      <c r="B57" s="522"/>
      <c r="C57" s="522"/>
      <c r="D57" s="522"/>
      <c r="E57" s="522"/>
      <c r="F57" s="522"/>
      <c r="G57" s="522"/>
      <c r="H57" s="522"/>
      <c r="I57" s="522"/>
      <c r="J57" s="522"/>
      <c r="K57" s="522"/>
      <c r="L57" s="522"/>
      <c r="M57" s="522"/>
      <c r="N57" s="522"/>
      <c r="O57" s="522"/>
      <c r="P57" s="522"/>
      <c r="Q57" s="522"/>
      <c r="R57" s="522"/>
      <c r="S57" s="522"/>
      <c r="T57" s="522"/>
      <c r="U57" s="522"/>
      <c r="V57" s="522"/>
      <c r="W57" s="522"/>
      <c r="X57" s="522"/>
      <c r="Y57" s="522"/>
      <c r="Z57" s="522"/>
      <c r="AA57" s="522"/>
      <c r="AB57" s="522"/>
      <c r="AC57" s="522"/>
      <c r="AD57" s="522"/>
      <c r="AE57" s="522"/>
      <c r="AF57" s="522"/>
      <c r="AG57" s="522"/>
      <c r="AH57" s="522"/>
      <c r="AI57" s="522"/>
      <c r="AJ57" s="522"/>
      <c r="AK57" s="522"/>
      <c r="AL57" s="522"/>
      <c r="AM57" s="522"/>
      <c r="AN57" s="522">
        <v>1</v>
      </c>
      <c r="AO57" s="522">
        <v>1</v>
      </c>
      <c r="AP57" s="522"/>
      <c r="AQ57" s="522"/>
      <c r="AR57" s="522"/>
      <c r="AS57" s="522"/>
      <c r="AT57" s="522"/>
      <c r="AU57" s="522"/>
      <c r="AV57" s="522"/>
      <c r="AW57" s="522"/>
      <c r="AX57" s="522"/>
      <c r="AY57" s="522"/>
      <c r="AZ57" s="522"/>
      <c r="BA57" s="522"/>
      <c r="BB57" s="522"/>
      <c r="BC57" s="522"/>
      <c r="BD57" s="522"/>
      <c r="BE57" s="522"/>
      <c r="BF57" s="522"/>
      <c r="BG57" s="522"/>
      <c r="BH57" s="522"/>
      <c r="BI57" s="522"/>
      <c r="BJ57" s="522"/>
      <c r="BK57" s="522"/>
      <c r="BL57" s="522"/>
      <c r="BM57" s="522"/>
      <c r="BN57" s="522"/>
      <c r="BO57" s="522"/>
      <c r="BP57" s="522">
        <v>1</v>
      </c>
      <c r="BQ57" s="522">
        <v>1</v>
      </c>
    </row>
    <row r="58" spans="1:69">
      <c r="A58" s="42">
        <v>44484</v>
      </c>
      <c r="B58" s="522"/>
      <c r="C58" s="522"/>
      <c r="D58" s="522"/>
      <c r="E58" s="522"/>
      <c r="F58" s="522"/>
      <c r="G58" s="522"/>
      <c r="H58" s="522"/>
      <c r="I58" s="522"/>
      <c r="J58" s="522"/>
      <c r="K58" s="522"/>
      <c r="L58" s="522"/>
      <c r="M58" s="522"/>
      <c r="N58" s="522"/>
      <c r="O58" s="522"/>
      <c r="P58" s="522"/>
      <c r="Q58" s="522"/>
      <c r="R58" s="522"/>
      <c r="S58" s="522"/>
      <c r="T58" s="522"/>
      <c r="U58" s="522"/>
      <c r="V58" s="522"/>
      <c r="W58" s="522"/>
      <c r="X58" s="522"/>
      <c r="Y58" s="522"/>
      <c r="Z58" s="522"/>
      <c r="AA58" s="522"/>
      <c r="AB58" s="522"/>
      <c r="AC58" s="522"/>
      <c r="AD58" s="522"/>
      <c r="AE58" s="522"/>
      <c r="AF58" s="522"/>
      <c r="AG58" s="522"/>
      <c r="AH58" s="522"/>
      <c r="AI58" s="522"/>
      <c r="AJ58" s="522"/>
      <c r="AK58" s="522"/>
      <c r="AL58" s="522"/>
      <c r="AM58" s="522"/>
      <c r="AN58" s="522"/>
      <c r="AO58" s="522"/>
      <c r="AP58" s="522">
        <v>1</v>
      </c>
      <c r="AQ58" s="522"/>
      <c r="AR58" s="522"/>
      <c r="AS58" s="522"/>
      <c r="AT58" s="522"/>
      <c r="AU58" s="522"/>
      <c r="AV58" s="522"/>
      <c r="AW58" s="522"/>
      <c r="AX58" s="522"/>
      <c r="AY58" s="522"/>
      <c r="AZ58" s="522"/>
      <c r="BA58" s="522"/>
      <c r="BB58" s="522"/>
      <c r="BC58" s="522"/>
      <c r="BD58" s="522"/>
      <c r="BE58" s="522"/>
      <c r="BF58" s="522"/>
      <c r="BG58" s="522"/>
      <c r="BH58" s="522"/>
      <c r="BI58" s="522"/>
      <c r="BJ58" s="522"/>
      <c r="BK58" s="522"/>
      <c r="BL58" s="522"/>
      <c r="BM58" s="522"/>
      <c r="BN58" s="522"/>
      <c r="BO58" s="522"/>
      <c r="BP58" s="522">
        <v>1</v>
      </c>
      <c r="BQ58" s="522"/>
    </row>
    <row r="59" spans="1:69">
      <c r="A59" s="42">
        <v>44487</v>
      </c>
      <c r="B59" s="522"/>
      <c r="C59" s="522"/>
      <c r="D59" s="522"/>
      <c r="E59" s="522"/>
      <c r="F59" s="522"/>
      <c r="G59" s="522"/>
      <c r="H59" s="522"/>
      <c r="I59" s="522"/>
      <c r="J59" s="522"/>
      <c r="K59" s="522"/>
      <c r="L59" s="522"/>
      <c r="M59" s="522"/>
      <c r="N59" s="522"/>
      <c r="O59" s="522"/>
      <c r="P59" s="522"/>
      <c r="Q59" s="522"/>
      <c r="R59" s="522"/>
      <c r="S59" s="522"/>
      <c r="T59" s="522"/>
      <c r="U59" s="522"/>
      <c r="V59" s="522"/>
      <c r="W59" s="522"/>
      <c r="X59" s="522"/>
      <c r="Y59" s="522"/>
      <c r="Z59" s="522"/>
      <c r="AA59" s="522"/>
      <c r="AB59" s="522"/>
      <c r="AC59" s="522"/>
      <c r="AD59" s="522"/>
      <c r="AE59" s="522"/>
      <c r="AF59" s="522"/>
      <c r="AG59" s="522"/>
      <c r="AH59" s="522"/>
      <c r="AI59" s="522"/>
      <c r="AJ59" s="522"/>
      <c r="AK59" s="522"/>
      <c r="AL59" s="522"/>
      <c r="AM59" s="522"/>
      <c r="AN59" s="522">
        <v>1</v>
      </c>
      <c r="AO59" s="522">
        <v>1</v>
      </c>
      <c r="AP59" s="522"/>
      <c r="AQ59" s="522"/>
      <c r="AR59" s="522"/>
      <c r="AS59" s="522"/>
      <c r="AT59" s="522"/>
      <c r="AU59" s="522"/>
      <c r="AV59" s="522"/>
      <c r="AW59" s="522"/>
      <c r="AX59" s="522"/>
      <c r="AY59" s="522"/>
      <c r="AZ59" s="522"/>
      <c r="BA59" s="522"/>
      <c r="BB59" s="522"/>
      <c r="BC59" s="522"/>
      <c r="BD59" s="522"/>
      <c r="BE59" s="522"/>
      <c r="BF59" s="522"/>
      <c r="BG59" s="522"/>
      <c r="BH59" s="522"/>
      <c r="BI59" s="522"/>
      <c r="BJ59" s="522"/>
      <c r="BK59" s="522"/>
      <c r="BL59" s="522"/>
      <c r="BM59" s="522"/>
      <c r="BN59" s="522"/>
      <c r="BO59" s="522"/>
      <c r="BP59" s="522">
        <v>1</v>
      </c>
      <c r="BQ59" s="522">
        <v>1</v>
      </c>
    </row>
    <row r="60" spans="1:69">
      <c r="A60" s="42">
        <v>44488</v>
      </c>
      <c r="B60" s="522"/>
      <c r="C60" s="522"/>
      <c r="D60" s="522"/>
      <c r="E60" s="522"/>
      <c r="F60" s="522"/>
      <c r="G60" s="522"/>
      <c r="H60" s="522"/>
      <c r="I60" s="522"/>
      <c r="J60" s="522"/>
      <c r="K60" s="522"/>
      <c r="L60" s="522"/>
      <c r="M60" s="522"/>
      <c r="N60" s="522"/>
      <c r="O60" s="522"/>
      <c r="P60" s="522"/>
      <c r="Q60" s="522"/>
      <c r="R60" s="522"/>
      <c r="S60" s="522"/>
      <c r="T60" s="522"/>
      <c r="U60" s="522"/>
      <c r="V60" s="522"/>
      <c r="W60" s="522"/>
      <c r="X60" s="522"/>
      <c r="Y60" s="522"/>
      <c r="Z60" s="522"/>
      <c r="AA60" s="522"/>
      <c r="AB60" s="522"/>
      <c r="AC60" s="522"/>
      <c r="AD60" s="522"/>
      <c r="AE60" s="522"/>
      <c r="AF60" s="522"/>
      <c r="AG60" s="522"/>
      <c r="AH60" s="522"/>
      <c r="AI60" s="522"/>
      <c r="AJ60" s="522"/>
      <c r="AK60" s="522"/>
      <c r="AL60" s="522"/>
      <c r="AM60" s="522"/>
      <c r="AN60" s="522"/>
      <c r="AO60" s="522"/>
      <c r="AP60" s="522"/>
      <c r="AQ60" s="522"/>
      <c r="AR60" s="522">
        <v>4</v>
      </c>
      <c r="AS60" s="522">
        <v>4</v>
      </c>
      <c r="AT60" s="522">
        <v>1</v>
      </c>
      <c r="AU60" s="522"/>
      <c r="AV60" s="522">
        <v>1</v>
      </c>
      <c r="AW60" s="522">
        <v>1</v>
      </c>
      <c r="AX60" s="522"/>
      <c r="AY60" s="522"/>
      <c r="AZ60" s="522"/>
      <c r="BA60" s="522"/>
      <c r="BB60" s="522"/>
      <c r="BC60" s="522"/>
      <c r="BD60" s="522"/>
      <c r="BE60" s="522"/>
      <c r="BF60" s="522"/>
      <c r="BG60" s="522"/>
      <c r="BH60" s="522"/>
      <c r="BI60" s="522"/>
      <c r="BJ60" s="522"/>
      <c r="BK60" s="522"/>
      <c r="BL60" s="522"/>
      <c r="BM60" s="522"/>
      <c r="BN60" s="522"/>
      <c r="BO60" s="522"/>
      <c r="BP60" s="522">
        <v>6</v>
      </c>
      <c r="BQ60" s="522">
        <v>5</v>
      </c>
    </row>
    <row r="61" spans="1:69">
      <c r="A61" s="42">
        <v>44490</v>
      </c>
      <c r="B61" s="522"/>
      <c r="C61" s="522"/>
      <c r="D61" s="522"/>
      <c r="E61" s="522"/>
      <c r="F61" s="522"/>
      <c r="G61" s="522"/>
      <c r="H61" s="522"/>
      <c r="I61" s="522"/>
      <c r="J61" s="522"/>
      <c r="K61" s="522"/>
      <c r="L61" s="522"/>
      <c r="M61" s="522"/>
      <c r="N61" s="522"/>
      <c r="O61" s="522"/>
      <c r="P61" s="522"/>
      <c r="Q61" s="522"/>
      <c r="R61" s="522"/>
      <c r="S61" s="522"/>
      <c r="T61" s="522"/>
      <c r="U61" s="522"/>
      <c r="V61" s="522"/>
      <c r="W61" s="522"/>
      <c r="X61" s="522"/>
      <c r="Y61" s="522"/>
      <c r="Z61" s="522"/>
      <c r="AA61" s="522"/>
      <c r="AB61" s="522"/>
      <c r="AC61" s="522"/>
      <c r="AD61" s="522"/>
      <c r="AE61" s="522"/>
      <c r="AF61" s="522"/>
      <c r="AG61" s="522"/>
      <c r="AH61" s="522"/>
      <c r="AI61" s="522"/>
      <c r="AJ61" s="522"/>
      <c r="AK61" s="522"/>
      <c r="AL61" s="522"/>
      <c r="AM61" s="522"/>
      <c r="AN61" s="522"/>
      <c r="AO61" s="522"/>
      <c r="AP61" s="522">
        <v>1</v>
      </c>
      <c r="AQ61" s="522"/>
      <c r="AR61" s="522"/>
      <c r="AS61" s="522"/>
      <c r="AT61" s="522"/>
      <c r="AU61" s="522"/>
      <c r="AV61" s="522"/>
      <c r="AW61" s="522"/>
      <c r="AX61" s="522"/>
      <c r="AY61" s="522"/>
      <c r="AZ61" s="522"/>
      <c r="BA61" s="522"/>
      <c r="BB61" s="522"/>
      <c r="BC61" s="522"/>
      <c r="BD61" s="522"/>
      <c r="BE61" s="522"/>
      <c r="BF61" s="522"/>
      <c r="BG61" s="522"/>
      <c r="BH61" s="522"/>
      <c r="BI61" s="522"/>
      <c r="BJ61" s="522"/>
      <c r="BK61" s="522"/>
      <c r="BL61" s="522"/>
      <c r="BM61" s="522"/>
      <c r="BN61" s="522"/>
      <c r="BO61" s="522"/>
      <c r="BP61" s="522">
        <v>1</v>
      </c>
      <c r="BQ61" s="522"/>
    </row>
    <row r="62" spans="1:69">
      <c r="A62" s="42">
        <v>44496</v>
      </c>
      <c r="B62" s="522"/>
      <c r="C62" s="522"/>
      <c r="D62" s="522"/>
      <c r="E62" s="522"/>
      <c r="F62" s="522"/>
      <c r="G62" s="522"/>
      <c r="H62" s="522"/>
      <c r="I62" s="522"/>
      <c r="J62" s="522"/>
      <c r="K62" s="522"/>
      <c r="L62" s="522"/>
      <c r="M62" s="522"/>
      <c r="N62" s="522"/>
      <c r="O62" s="522"/>
      <c r="P62" s="522"/>
      <c r="Q62" s="522"/>
      <c r="R62" s="522"/>
      <c r="S62" s="522"/>
      <c r="T62" s="522"/>
      <c r="U62" s="522"/>
      <c r="V62" s="522"/>
      <c r="W62" s="522"/>
      <c r="X62" s="522"/>
      <c r="Y62" s="522"/>
      <c r="Z62" s="522"/>
      <c r="AA62" s="522"/>
      <c r="AB62" s="522"/>
      <c r="AC62" s="522"/>
      <c r="AD62" s="522"/>
      <c r="AE62" s="522"/>
      <c r="AF62" s="522"/>
      <c r="AG62" s="522"/>
      <c r="AH62" s="522"/>
      <c r="AI62" s="522"/>
      <c r="AJ62" s="522"/>
      <c r="AK62" s="522"/>
      <c r="AL62" s="522"/>
      <c r="AM62" s="522"/>
      <c r="AN62" s="522"/>
      <c r="AO62" s="522"/>
      <c r="AP62" s="522"/>
      <c r="AQ62" s="522"/>
      <c r="AR62" s="522"/>
      <c r="AS62" s="522"/>
      <c r="AT62" s="522"/>
      <c r="AU62" s="522"/>
      <c r="AV62" s="522"/>
      <c r="AW62" s="522"/>
      <c r="AX62" s="522">
        <v>1</v>
      </c>
      <c r="AY62" s="522">
        <v>1</v>
      </c>
      <c r="AZ62" s="522"/>
      <c r="BA62" s="522"/>
      <c r="BB62" s="522"/>
      <c r="BC62" s="522"/>
      <c r="BD62" s="522"/>
      <c r="BE62" s="522"/>
      <c r="BF62" s="522"/>
      <c r="BG62" s="522"/>
      <c r="BH62" s="522"/>
      <c r="BI62" s="522"/>
      <c r="BJ62" s="522"/>
      <c r="BK62" s="522"/>
      <c r="BL62" s="522"/>
      <c r="BM62" s="522"/>
      <c r="BN62" s="522">
        <v>1</v>
      </c>
      <c r="BO62" s="522"/>
      <c r="BP62" s="522">
        <v>2</v>
      </c>
      <c r="BQ62" s="522">
        <v>1</v>
      </c>
    </row>
    <row r="63" spans="1:69">
      <c r="A63" s="42">
        <v>44491</v>
      </c>
      <c r="B63" s="522"/>
      <c r="C63" s="522"/>
      <c r="D63" s="522"/>
      <c r="E63" s="522"/>
      <c r="F63" s="522"/>
      <c r="G63" s="522"/>
      <c r="H63" s="522"/>
      <c r="I63" s="522"/>
      <c r="J63" s="522"/>
      <c r="K63" s="522"/>
      <c r="L63" s="522"/>
      <c r="M63" s="522"/>
      <c r="N63" s="522"/>
      <c r="O63" s="522"/>
      <c r="P63" s="522"/>
      <c r="Q63" s="522"/>
      <c r="R63" s="522"/>
      <c r="S63" s="522"/>
      <c r="T63" s="522"/>
      <c r="U63" s="522"/>
      <c r="V63" s="522"/>
      <c r="W63" s="522"/>
      <c r="X63" s="522"/>
      <c r="Y63" s="522"/>
      <c r="Z63" s="522"/>
      <c r="AA63" s="522"/>
      <c r="AB63" s="522"/>
      <c r="AC63" s="522"/>
      <c r="AD63" s="522"/>
      <c r="AE63" s="522"/>
      <c r="AF63" s="522"/>
      <c r="AG63" s="522"/>
      <c r="AH63" s="522"/>
      <c r="AI63" s="522"/>
      <c r="AJ63" s="522"/>
      <c r="AK63" s="522"/>
      <c r="AL63" s="522"/>
      <c r="AM63" s="522"/>
      <c r="AN63" s="522"/>
      <c r="AO63" s="522"/>
      <c r="AP63" s="522">
        <v>1</v>
      </c>
      <c r="AQ63" s="522"/>
      <c r="AR63" s="522"/>
      <c r="AS63" s="522"/>
      <c r="AT63" s="522"/>
      <c r="AU63" s="522"/>
      <c r="AV63" s="522"/>
      <c r="AW63" s="522"/>
      <c r="AX63" s="522"/>
      <c r="AY63" s="522"/>
      <c r="AZ63" s="522">
        <v>1</v>
      </c>
      <c r="BA63" s="522"/>
      <c r="BB63" s="522"/>
      <c r="BC63" s="522"/>
      <c r="BD63" s="522"/>
      <c r="BE63" s="522"/>
      <c r="BF63" s="522"/>
      <c r="BG63" s="522"/>
      <c r="BH63" s="522"/>
      <c r="BI63" s="522"/>
      <c r="BJ63" s="522"/>
      <c r="BK63" s="522"/>
      <c r="BL63" s="522"/>
      <c r="BM63" s="522"/>
      <c r="BN63" s="522"/>
      <c r="BO63" s="522"/>
      <c r="BP63" s="522">
        <v>2</v>
      </c>
      <c r="BQ63" s="522"/>
    </row>
    <row r="64" spans="1:69">
      <c r="A64" s="42">
        <v>44494</v>
      </c>
      <c r="B64" s="522"/>
      <c r="C64" s="522"/>
      <c r="D64" s="522"/>
      <c r="E64" s="522"/>
      <c r="F64" s="522"/>
      <c r="G64" s="522"/>
      <c r="H64" s="522"/>
      <c r="I64" s="522"/>
      <c r="J64" s="522"/>
      <c r="K64" s="522"/>
      <c r="L64" s="522"/>
      <c r="M64" s="522"/>
      <c r="N64" s="522"/>
      <c r="O64" s="522"/>
      <c r="P64" s="522"/>
      <c r="Q64" s="522"/>
      <c r="R64" s="522"/>
      <c r="S64" s="522"/>
      <c r="T64" s="522"/>
      <c r="U64" s="522"/>
      <c r="V64" s="522"/>
      <c r="W64" s="522"/>
      <c r="X64" s="522"/>
      <c r="Y64" s="522"/>
      <c r="Z64" s="522"/>
      <c r="AA64" s="522"/>
      <c r="AB64" s="522"/>
      <c r="AC64" s="522"/>
      <c r="AD64" s="522"/>
      <c r="AE64" s="522"/>
      <c r="AF64" s="522"/>
      <c r="AG64" s="522"/>
      <c r="AH64" s="522"/>
      <c r="AI64" s="522"/>
      <c r="AJ64" s="522"/>
      <c r="AK64" s="522"/>
      <c r="AL64" s="522"/>
      <c r="AM64" s="522"/>
      <c r="AN64" s="522"/>
      <c r="AO64" s="522"/>
      <c r="AP64" s="522">
        <v>1</v>
      </c>
      <c r="AQ64" s="522"/>
      <c r="AR64" s="522"/>
      <c r="AS64" s="522"/>
      <c r="AT64" s="522"/>
      <c r="AU64" s="522"/>
      <c r="AV64" s="522"/>
      <c r="AW64" s="522"/>
      <c r="AX64" s="522"/>
      <c r="AY64" s="522"/>
      <c r="AZ64" s="522"/>
      <c r="BA64" s="522"/>
      <c r="BB64" s="522">
        <v>1</v>
      </c>
      <c r="BC64" s="522"/>
      <c r="BD64" s="522">
        <v>1</v>
      </c>
      <c r="BE64" s="522"/>
      <c r="BF64" s="522"/>
      <c r="BG64" s="522"/>
      <c r="BH64" s="522"/>
      <c r="BI64" s="522"/>
      <c r="BJ64" s="522"/>
      <c r="BK64" s="522"/>
      <c r="BL64" s="522"/>
      <c r="BM64" s="522"/>
      <c r="BN64" s="522"/>
      <c r="BO64" s="522"/>
      <c r="BP64" s="522">
        <v>3</v>
      </c>
      <c r="BQ64" s="522"/>
    </row>
    <row r="65" spans="1:69">
      <c r="A65" s="42">
        <v>44503</v>
      </c>
      <c r="B65" s="522"/>
      <c r="C65" s="522"/>
      <c r="D65" s="522"/>
      <c r="E65" s="522"/>
      <c r="F65" s="522"/>
      <c r="G65" s="522"/>
      <c r="H65" s="522"/>
      <c r="I65" s="522"/>
      <c r="J65" s="522"/>
      <c r="K65" s="522"/>
      <c r="L65" s="522"/>
      <c r="M65" s="522"/>
      <c r="N65" s="522"/>
      <c r="O65" s="522"/>
      <c r="P65" s="522"/>
      <c r="Q65" s="522"/>
      <c r="R65" s="522"/>
      <c r="S65" s="522"/>
      <c r="T65" s="522"/>
      <c r="U65" s="522"/>
      <c r="V65" s="522"/>
      <c r="W65" s="522"/>
      <c r="X65" s="522"/>
      <c r="Y65" s="522"/>
      <c r="Z65" s="522"/>
      <c r="AA65" s="522"/>
      <c r="AB65" s="522"/>
      <c r="AC65" s="522"/>
      <c r="AD65" s="522"/>
      <c r="AE65" s="522"/>
      <c r="AF65" s="522"/>
      <c r="AG65" s="522"/>
      <c r="AH65" s="522"/>
      <c r="AI65" s="522"/>
      <c r="AJ65" s="522"/>
      <c r="AK65" s="522"/>
      <c r="AL65" s="522"/>
      <c r="AM65" s="522"/>
      <c r="AN65" s="522"/>
      <c r="AO65" s="522"/>
      <c r="AP65" s="522"/>
      <c r="AQ65" s="522"/>
      <c r="AR65" s="522"/>
      <c r="AS65" s="522"/>
      <c r="AT65" s="522"/>
      <c r="AU65" s="522"/>
      <c r="AV65" s="522"/>
      <c r="AW65" s="522"/>
      <c r="AX65" s="522"/>
      <c r="AY65" s="522"/>
      <c r="AZ65" s="522"/>
      <c r="BA65" s="522"/>
      <c r="BB65" s="522"/>
      <c r="BC65" s="522"/>
      <c r="BD65" s="522"/>
      <c r="BE65" s="522"/>
      <c r="BF65" s="522">
        <v>2</v>
      </c>
      <c r="BG65" s="522"/>
      <c r="BH65" s="522"/>
      <c r="BI65" s="522"/>
      <c r="BJ65" s="522"/>
      <c r="BK65" s="522"/>
      <c r="BL65" s="522"/>
      <c r="BM65" s="522"/>
      <c r="BN65" s="522"/>
      <c r="BO65" s="522"/>
      <c r="BP65" s="522">
        <v>2</v>
      </c>
      <c r="BQ65" s="522"/>
    </row>
    <row r="66" spans="1:69">
      <c r="A66" s="42">
        <v>44504</v>
      </c>
      <c r="B66" s="522"/>
      <c r="C66" s="522"/>
      <c r="D66" s="522"/>
      <c r="E66" s="522"/>
      <c r="F66" s="522"/>
      <c r="G66" s="522"/>
      <c r="H66" s="522"/>
      <c r="I66" s="522"/>
      <c r="J66" s="522"/>
      <c r="K66" s="522"/>
      <c r="L66" s="522"/>
      <c r="M66" s="522"/>
      <c r="N66" s="522"/>
      <c r="O66" s="522"/>
      <c r="P66" s="522"/>
      <c r="Q66" s="522"/>
      <c r="R66" s="522"/>
      <c r="S66" s="522"/>
      <c r="T66" s="522"/>
      <c r="U66" s="522"/>
      <c r="V66" s="522"/>
      <c r="W66" s="522"/>
      <c r="X66" s="522"/>
      <c r="Y66" s="522"/>
      <c r="Z66" s="522"/>
      <c r="AA66" s="522"/>
      <c r="AB66" s="522"/>
      <c r="AC66" s="522"/>
      <c r="AD66" s="522"/>
      <c r="AE66" s="522"/>
      <c r="AF66" s="522"/>
      <c r="AG66" s="522"/>
      <c r="AH66" s="522"/>
      <c r="AI66" s="522"/>
      <c r="AJ66" s="522"/>
      <c r="AK66" s="522"/>
      <c r="AL66" s="522"/>
      <c r="AM66" s="522"/>
      <c r="AN66" s="522"/>
      <c r="AO66" s="522"/>
      <c r="AP66" s="522"/>
      <c r="AQ66" s="522"/>
      <c r="AR66" s="522"/>
      <c r="AS66" s="522"/>
      <c r="AT66" s="522"/>
      <c r="AU66" s="522"/>
      <c r="AV66" s="522"/>
      <c r="AW66" s="522"/>
      <c r="AX66" s="522"/>
      <c r="AY66" s="522"/>
      <c r="AZ66" s="522"/>
      <c r="BA66" s="522"/>
      <c r="BB66" s="522"/>
      <c r="BC66" s="522"/>
      <c r="BD66" s="522"/>
      <c r="BE66" s="522"/>
      <c r="BF66" s="522"/>
      <c r="BG66" s="522"/>
      <c r="BH66" s="522">
        <v>1</v>
      </c>
      <c r="BI66" s="522"/>
      <c r="BJ66" s="522">
        <v>1</v>
      </c>
      <c r="BK66" s="522"/>
      <c r="BL66" s="522"/>
      <c r="BM66" s="522"/>
      <c r="BN66" s="522"/>
      <c r="BO66" s="522"/>
      <c r="BP66" s="522">
        <v>2</v>
      </c>
      <c r="BQ66" s="522"/>
    </row>
    <row r="67" spans="1:69">
      <c r="A67" s="42">
        <v>44517</v>
      </c>
      <c r="B67" s="522"/>
      <c r="C67" s="522"/>
      <c r="D67" s="522"/>
      <c r="E67" s="522"/>
      <c r="F67" s="522"/>
      <c r="G67" s="522"/>
      <c r="H67" s="522"/>
      <c r="I67" s="522"/>
      <c r="J67" s="522"/>
      <c r="K67" s="522"/>
      <c r="L67" s="522"/>
      <c r="M67" s="522"/>
      <c r="N67" s="522"/>
      <c r="O67" s="522"/>
      <c r="P67" s="522"/>
      <c r="Q67" s="522"/>
      <c r="R67" s="522"/>
      <c r="S67" s="522"/>
      <c r="T67" s="522"/>
      <c r="U67" s="522"/>
      <c r="V67" s="522"/>
      <c r="W67" s="522"/>
      <c r="X67" s="522"/>
      <c r="Y67" s="522"/>
      <c r="Z67" s="522"/>
      <c r="AA67" s="522"/>
      <c r="AB67" s="522"/>
      <c r="AC67" s="522"/>
      <c r="AD67" s="522"/>
      <c r="AE67" s="522"/>
      <c r="AF67" s="522"/>
      <c r="AG67" s="522"/>
      <c r="AH67" s="522"/>
      <c r="AI67" s="522"/>
      <c r="AJ67" s="522"/>
      <c r="AK67" s="522"/>
      <c r="AL67" s="522"/>
      <c r="AM67" s="522"/>
      <c r="AN67" s="522"/>
      <c r="AO67" s="522"/>
      <c r="AP67" s="522"/>
      <c r="AQ67" s="522"/>
      <c r="AR67" s="522"/>
      <c r="AS67" s="522"/>
      <c r="AT67" s="522"/>
      <c r="AU67" s="522"/>
      <c r="AV67" s="522"/>
      <c r="AW67" s="522"/>
      <c r="AX67" s="522"/>
      <c r="AY67" s="522"/>
      <c r="AZ67" s="522"/>
      <c r="BA67" s="522"/>
      <c r="BB67" s="522"/>
      <c r="BC67" s="522"/>
      <c r="BD67" s="522"/>
      <c r="BE67" s="522"/>
      <c r="BF67" s="522"/>
      <c r="BG67" s="522"/>
      <c r="BH67" s="522"/>
      <c r="BI67" s="522"/>
      <c r="BJ67" s="522"/>
      <c r="BK67" s="522"/>
      <c r="BL67" s="522"/>
      <c r="BM67" s="522"/>
      <c r="BN67" s="522">
        <v>1</v>
      </c>
      <c r="BO67" s="522"/>
      <c r="BP67" s="522">
        <v>1</v>
      </c>
      <c r="BQ67" s="522"/>
    </row>
    <row r="68" spans="1:69">
      <c r="A68" s="525" t="s">
        <v>58</v>
      </c>
      <c r="B68" s="522">
        <v>6</v>
      </c>
      <c r="C68" s="522">
        <v>6</v>
      </c>
      <c r="D68" s="522">
        <v>5</v>
      </c>
      <c r="E68" s="522"/>
      <c r="F68" s="522">
        <v>1</v>
      </c>
      <c r="G68" s="522">
        <v>1</v>
      </c>
      <c r="H68" s="522">
        <v>2</v>
      </c>
      <c r="I68" s="522">
        <v>2</v>
      </c>
      <c r="J68" s="522">
        <v>10</v>
      </c>
      <c r="K68" s="522">
        <v>10</v>
      </c>
      <c r="L68" s="522">
        <v>1</v>
      </c>
      <c r="M68" s="522"/>
      <c r="N68" s="522">
        <v>3</v>
      </c>
      <c r="O68" s="522">
        <v>3</v>
      </c>
      <c r="P68" s="522">
        <v>6</v>
      </c>
      <c r="Q68" s="522">
        <v>5</v>
      </c>
      <c r="R68" s="522"/>
      <c r="S68" s="522"/>
      <c r="T68" s="522">
        <v>3</v>
      </c>
      <c r="U68" s="522">
        <v>2</v>
      </c>
      <c r="V68" s="522">
        <v>1</v>
      </c>
      <c r="W68" s="522">
        <v>1</v>
      </c>
      <c r="X68" s="522">
        <v>3</v>
      </c>
      <c r="Y68" s="522">
        <v>2</v>
      </c>
      <c r="Z68" s="522">
        <v>5</v>
      </c>
      <c r="AA68" s="522">
        <v>3</v>
      </c>
      <c r="AB68" s="522">
        <v>7</v>
      </c>
      <c r="AC68" s="522">
        <v>3</v>
      </c>
      <c r="AD68" s="522">
        <v>3</v>
      </c>
      <c r="AE68" s="522">
        <v>2</v>
      </c>
      <c r="AF68" s="522">
        <v>1</v>
      </c>
      <c r="AG68" s="522"/>
      <c r="AH68" s="522">
        <v>1</v>
      </c>
      <c r="AI68" s="522">
        <v>1</v>
      </c>
      <c r="AJ68" s="522">
        <v>1</v>
      </c>
      <c r="AK68" s="522"/>
      <c r="AL68" s="522">
        <v>1</v>
      </c>
      <c r="AM68" s="522"/>
      <c r="AN68" s="522">
        <v>2</v>
      </c>
      <c r="AO68" s="522">
        <v>2</v>
      </c>
      <c r="AP68" s="522">
        <v>6</v>
      </c>
      <c r="AQ68" s="522"/>
      <c r="AR68" s="522">
        <v>4</v>
      </c>
      <c r="AS68" s="522">
        <v>4</v>
      </c>
      <c r="AT68" s="522">
        <v>1</v>
      </c>
      <c r="AU68" s="522"/>
      <c r="AV68" s="522">
        <v>1</v>
      </c>
      <c r="AW68" s="522">
        <v>1</v>
      </c>
      <c r="AX68" s="522">
        <v>1</v>
      </c>
      <c r="AY68" s="522">
        <v>1</v>
      </c>
      <c r="AZ68" s="522">
        <v>1</v>
      </c>
      <c r="BA68" s="522"/>
      <c r="BB68" s="522">
        <v>1</v>
      </c>
      <c r="BC68" s="522"/>
      <c r="BD68" s="522">
        <v>1</v>
      </c>
      <c r="BE68" s="522"/>
      <c r="BF68" s="522">
        <v>2</v>
      </c>
      <c r="BG68" s="522"/>
      <c r="BH68" s="522">
        <v>1</v>
      </c>
      <c r="BI68" s="522"/>
      <c r="BJ68" s="522">
        <v>1</v>
      </c>
      <c r="BK68" s="522"/>
      <c r="BL68" s="522">
        <v>1</v>
      </c>
      <c r="BM68" s="522"/>
      <c r="BN68" s="522">
        <v>3</v>
      </c>
      <c r="BO68" s="522"/>
      <c r="BP68" s="522">
        <v>86</v>
      </c>
      <c r="BQ68" s="522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5"/>
  <cols>
    <col min="9" max="9" width="8.75" style="294" customWidth="1"/>
    <col min="15" max="15" width="10.75" style="278" bestFit="1" customWidth="1"/>
  </cols>
  <sheetData>
    <row r="1" spans="4:15">
      <c r="D1" t="s">
        <v>2434</v>
      </c>
      <c r="I1" t="s">
        <v>2434</v>
      </c>
      <c r="N1" t="s">
        <v>2435</v>
      </c>
    </row>
    <row r="2" spans="4:15">
      <c r="D2" t="s">
        <v>2436</v>
      </c>
      <c r="I2" t="s">
        <v>2436</v>
      </c>
      <c r="N2" t="s">
        <v>200</v>
      </c>
      <c r="O2" s="278">
        <v>44508</v>
      </c>
    </row>
    <row r="3" spans="4:15">
      <c r="N3" t="s">
        <v>209</v>
      </c>
      <c r="O3" s="278">
        <v>44508</v>
      </c>
    </row>
    <row r="4" spans="4:15">
      <c r="D4" t="s">
        <v>2435</v>
      </c>
      <c r="I4" t="s">
        <v>2435</v>
      </c>
    </row>
    <row r="5" spans="4:15">
      <c r="N5" t="s">
        <v>2437</v>
      </c>
    </row>
    <row r="6" spans="4:15">
      <c r="D6" t="s">
        <v>2438</v>
      </c>
      <c r="I6" t="s">
        <v>2438</v>
      </c>
      <c r="N6" t="s">
        <v>211</v>
      </c>
      <c r="O6" s="278">
        <v>44508</v>
      </c>
    </row>
    <row r="7" spans="4:15">
      <c r="N7" t="s">
        <v>215</v>
      </c>
      <c r="O7" s="278">
        <v>44508</v>
      </c>
    </row>
    <row r="8" spans="4:15">
      <c r="D8" t="s">
        <v>2439</v>
      </c>
      <c r="I8" t="s">
        <v>200</v>
      </c>
      <c r="J8" t="s">
        <v>208</v>
      </c>
      <c r="N8" t="s">
        <v>225</v>
      </c>
      <c r="O8" s="278">
        <v>44508</v>
      </c>
    </row>
    <row r="9" spans="4:15">
      <c r="D9" t="s">
        <v>2440</v>
      </c>
      <c r="I9" t="s">
        <v>209</v>
      </c>
      <c r="J9" t="s">
        <v>210</v>
      </c>
      <c r="N9" t="s">
        <v>228</v>
      </c>
      <c r="O9" s="278">
        <v>44508</v>
      </c>
    </row>
    <row r="10" spans="4:15">
      <c r="N10" t="s">
        <v>255</v>
      </c>
      <c r="O10" s="278">
        <v>44508</v>
      </c>
    </row>
    <row r="11" spans="4:15">
      <c r="D11" t="s">
        <v>2437</v>
      </c>
      <c r="I11" t="s">
        <v>2437</v>
      </c>
      <c r="N11" t="s">
        <v>257</v>
      </c>
      <c r="O11" s="278">
        <v>44508</v>
      </c>
    </row>
    <row r="12" spans="4:15">
      <c r="N12" t="s">
        <v>261</v>
      </c>
      <c r="O12" s="278">
        <v>44508</v>
      </c>
    </row>
    <row r="13" spans="4:15">
      <c r="D13" t="s">
        <v>2441</v>
      </c>
      <c r="I13" t="s">
        <v>211</v>
      </c>
      <c r="J13" t="s">
        <v>214</v>
      </c>
      <c r="N13" t="s">
        <v>263</v>
      </c>
      <c r="O13" s="278">
        <v>44508</v>
      </c>
    </row>
    <row r="14" spans="4:15">
      <c r="D14" t="s">
        <v>2442</v>
      </c>
      <c r="I14" t="s">
        <v>215</v>
      </c>
      <c r="J14" t="s">
        <v>216</v>
      </c>
      <c r="N14" t="s">
        <v>878</v>
      </c>
      <c r="O14" s="278">
        <v>44508</v>
      </c>
    </row>
    <row r="15" spans="4:15">
      <c r="N15" t="s">
        <v>880</v>
      </c>
      <c r="O15" s="278">
        <v>44508</v>
      </c>
    </row>
    <row r="16" spans="4:15">
      <c r="D16" t="s">
        <v>2443</v>
      </c>
      <c r="I16" t="s">
        <v>225</v>
      </c>
      <c r="J16" t="s">
        <v>227</v>
      </c>
      <c r="N16" t="s">
        <v>789</v>
      </c>
      <c r="O16" s="278">
        <v>44508</v>
      </c>
    </row>
    <row r="17" spans="4:15">
      <c r="D17" t="s">
        <v>2444</v>
      </c>
      <c r="I17" t="s">
        <v>228</v>
      </c>
      <c r="J17" t="s">
        <v>230</v>
      </c>
      <c r="N17" t="s">
        <v>222</v>
      </c>
      <c r="O17" s="278">
        <v>44508</v>
      </c>
    </row>
    <row r="18" spans="4:15">
      <c r="N18" t="s">
        <v>249</v>
      </c>
      <c r="O18" s="278">
        <v>44508</v>
      </c>
    </row>
    <row r="19" spans="4:15">
      <c r="D19" t="s">
        <v>2445</v>
      </c>
      <c r="I19" t="s">
        <v>255</v>
      </c>
      <c r="J19" t="s">
        <v>256</v>
      </c>
      <c r="K19" t="s">
        <v>2446</v>
      </c>
      <c r="N19" t="s">
        <v>252</v>
      </c>
      <c r="O19" s="278">
        <v>44508</v>
      </c>
    </row>
    <row r="20" spans="4:15">
      <c r="D20" t="s">
        <v>2447</v>
      </c>
      <c r="I20" t="s">
        <v>257</v>
      </c>
      <c r="J20" t="s">
        <v>258</v>
      </c>
    </row>
    <row r="21" spans="4:15">
      <c r="N21" t="s">
        <v>2448</v>
      </c>
    </row>
    <row r="22" spans="4:15">
      <c r="D22" t="s">
        <v>2449</v>
      </c>
      <c r="I22" t="s">
        <v>261</v>
      </c>
      <c r="J22" t="s">
        <v>262</v>
      </c>
      <c r="K22" t="s">
        <v>2446</v>
      </c>
    </row>
    <row r="23" spans="4:15">
      <c r="D23" t="s">
        <v>2450</v>
      </c>
      <c r="I23" t="s">
        <v>263</v>
      </c>
      <c r="J23" t="s">
        <v>264</v>
      </c>
      <c r="N23" t="s">
        <v>2451</v>
      </c>
      <c r="O23" s="278">
        <v>44512</v>
      </c>
    </row>
    <row r="24" spans="4:15">
      <c r="N24" t="s">
        <v>234</v>
      </c>
      <c r="O24" s="278">
        <v>44512</v>
      </c>
    </row>
    <row r="25" spans="4:15">
      <c r="D25" t="s">
        <v>2452</v>
      </c>
      <c r="I25" t="s">
        <v>878</v>
      </c>
      <c r="J25" t="s">
        <v>879</v>
      </c>
      <c r="N25" t="s">
        <v>239</v>
      </c>
      <c r="O25" s="278">
        <v>44512</v>
      </c>
    </row>
    <row r="26" spans="4:15">
      <c r="N26" t="s">
        <v>267</v>
      </c>
      <c r="O26" s="278">
        <v>44512</v>
      </c>
    </row>
    <row r="27" spans="4:15">
      <c r="D27" t="s">
        <v>2453</v>
      </c>
      <c r="I27" t="s">
        <v>880</v>
      </c>
      <c r="J27" t="s">
        <v>881</v>
      </c>
      <c r="K27" t="s">
        <v>2454</v>
      </c>
      <c r="N27" t="s">
        <v>269</v>
      </c>
      <c r="O27" s="278">
        <v>44512</v>
      </c>
    </row>
    <row r="28" spans="4:15">
      <c r="N28" t="s">
        <v>868</v>
      </c>
      <c r="O28" s="278">
        <v>44512</v>
      </c>
    </row>
    <row r="29" spans="4:15">
      <c r="D29" t="s">
        <v>2455</v>
      </c>
      <c r="I29" t="s">
        <v>789</v>
      </c>
      <c r="J29" t="s">
        <v>790</v>
      </c>
      <c r="N29" t="s">
        <v>874</v>
      </c>
      <c r="O29" s="278">
        <v>44512</v>
      </c>
    </row>
    <row r="30" spans="4:15">
      <c r="N30" t="s">
        <v>241</v>
      </c>
      <c r="O30" s="278">
        <v>44512</v>
      </c>
    </row>
    <row r="31" spans="4:15">
      <c r="D31" t="s">
        <v>2456</v>
      </c>
      <c r="I31" t="s">
        <v>222</v>
      </c>
      <c r="J31" t="s">
        <v>224</v>
      </c>
      <c r="N31" t="s">
        <v>886</v>
      </c>
      <c r="O31" s="278">
        <v>44512</v>
      </c>
    </row>
    <row r="32" spans="4:15">
      <c r="N32" t="s">
        <v>2457</v>
      </c>
    </row>
    <row r="33" spans="4:15">
      <c r="D33" t="s">
        <v>2458</v>
      </c>
      <c r="I33" t="s">
        <v>249</v>
      </c>
      <c r="J33" t="s">
        <v>251</v>
      </c>
      <c r="N33" t="s">
        <v>295</v>
      </c>
      <c r="O33" s="278">
        <v>44512</v>
      </c>
    </row>
    <row r="34" spans="4:15">
      <c r="D34" t="s">
        <v>2459</v>
      </c>
      <c r="I34" t="s">
        <v>252</v>
      </c>
      <c r="J34" t="s">
        <v>254</v>
      </c>
      <c r="N34" t="s">
        <v>297</v>
      </c>
      <c r="O34" s="278">
        <v>44512</v>
      </c>
    </row>
    <row r="35" spans="4:15">
      <c r="N35" t="s">
        <v>272</v>
      </c>
      <c r="O35" s="278">
        <v>44512</v>
      </c>
    </row>
    <row r="36" spans="4:15">
      <c r="D36" t="s">
        <v>2448</v>
      </c>
      <c r="I36" t="s">
        <v>2448</v>
      </c>
      <c r="N36" t="s">
        <v>274</v>
      </c>
      <c r="O36" s="278">
        <v>44512</v>
      </c>
    </row>
    <row r="37" spans="4:15">
      <c r="N37" t="s">
        <v>299</v>
      </c>
      <c r="O37" s="278">
        <v>44512</v>
      </c>
    </row>
    <row r="38" spans="4:15">
      <c r="D38" t="s">
        <v>2451</v>
      </c>
      <c r="I38" t="s">
        <v>2451</v>
      </c>
      <c r="N38" t="s">
        <v>303</v>
      </c>
      <c r="O38" s="278">
        <v>44512</v>
      </c>
    </row>
    <row r="39" spans="4:15">
      <c r="N39" t="s">
        <v>308</v>
      </c>
      <c r="O39" s="278">
        <v>44512</v>
      </c>
    </row>
    <row r="40" spans="4:15">
      <c r="D40" t="s">
        <v>2460</v>
      </c>
      <c r="I40" t="s">
        <v>234</v>
      </c>
      <c r="J40" t="s">
        <v>238</v>
      </c>
      <c r="N40" t="s">
        <v>897</v>
      </c>
      <c r="O40" s="278">
        <v>44512</v>
      </c>
    </row>
    <row r="41" spans="4:15">
      <c r="D41" t="s">
        <v>2461</v>
      </c>
      <c r="I41" t="s">
        <v>239</v>
      </c>
      <c r="J41" t="s">
        <v>240</v>
      </c>
      <c r="N41" t="s">
        <v>899</v>
      </c>
      <c r="O41" s="278">
        <v>44512</v>
      </c>
    </row>
    <row r="42" spans="4:15">
      <c r="N42" t="s">
        <v>1450</v>
      </c>
      <c r="O42" s="278">
        <v>44512</v>
      </c>
    </row>
    <row r="43" spans="4:15">
      <c r="D43" t="s">
        <v>2462</v>
      </c>
      <c r="I43" t="s">
        <v>267</v>
      </c>
      <c r="J43" t="s">
        <v>268</v>
      </c>
      <c r="N43" t="s">
        <v>1453</v>
      </c>
      <c r="O43" s="278">
        <v>44512</v>
      </c>
    </row>
    <row r="44" spans="4:15">
      <c r="D44" t="s">
        <v>2463</v>
      </c>
      <c r="I44" t="s">
        <v>269</v>
      </c>
      <c r="J44" t="s">
        <v>270</v>
      </c>
      <c r="N44" t="s">
        <v>1455</v>
      </c>
      <c r="O44" s="278">
        <v>44512</v>
      </c>
    </row>
    <row r="45" spans="4:15">
      <c r="N45" t="s">
        <v>1458</v>
      </c>
      <c r="O45" s="278">
        <v>44512</v>
      </c>
    </row>
    <row r="46" spans="4:15">
      <c r="D46" t="s">
        <v>2464</v>
      </c>
      <c r="I46" t="s">
        <v>868</v>
      </c>
      <c r="J46" t="s">
        <v>869</v>
      </c>
      <c r="N46" t="s">
        <v>279</v>
      </c>
      <c r="O46" s="278">
        <v>44512</v>
      </c>
    </row>
    <row r="47" spans="4:15">
      <c r="D47" t="s">
        <v>2465</v>
      </c>
      <c r="I47" t="s">
        <v>874</v>
      </c>
      <c r="J47" t="s">
        <v>2466</v>
      </c>
      <c r="N47" t="s">
        <v>301</v>
      </c>
      <c r="O47" s="278">
        <v>44512</v>
      </c>
    </row>
    <row r="48" spans="4:15">
      <c r="N48" t="s">
        <v>306</v>
      </c>
      <c r="O48" s="278">
        <v>44512</v>
      </c>
    </row>
    <row r="49" spans="4:15">
      <c r="D49" t="s">
        <v>2467</v>
      </c>
      <c r="I49" t="s">
        <v>241</v>
      </c>
      <c r="J49" t="s">
        <v>243</v>
      </c>
      <c r="N49" t="s">
        <v>310</v>
      </c>
      <c r="O49" s="278">
        <v>44512</v>
      </c>
    </row>
    <row r="50" spans="4:15">
      <c r="N50" t="s">
        <v>291</v>
      </c>
      <c r="O50" s="278">
        <v>44512</v>
      </c>
    </row>
    <row r="51" spans="4:15">
      <c r="D51" t="s">
        <v>2468</v>
      </c>
      <c r="I51" t="s">
        <v>886</v>
      </c>
      <c r="J51" t="s">
        <v>2469</v>
      </c>
      <c r="N51" t="s">
        <v>293</v>
      </c>
      <c r="O51" s="278">
        <v>44512</v>
      </c>
    </row>
    <row r="52" spans="4:15">
      <c r="N52" t="s">
        <v>1461</v>
      </c>
      <c r="O52" s="278">
        <v>44512</v>
      </c>
    </row>
    <row r="53" spans="4:15">
      <c r="D53" t="s">
        <v>2457</v>
      </c>
      <c r="I53" t="s">
        <v>2457</v>
      </c>
      <c r="N53" t="s">
        <v>1463</v>
      </c>
      <c r="O53" s="278">
        <v>44512</v>
      </c>
    </row>
    <row r="55" spans="4:15">
      <c r="D55" t="s">
        <v>2470</v>
      </c>
      <c r="I55" t="s">
        <v>295</v>
      </c>
      <c r="J55" t="s">
        <v>2471</v>
      </c>
    </row>
    <row r="56" spans="4:15">
      <c r="D56" t="s">
        <v>2472</v>
      </c>
      <c r="I56" t="s">
        <v>297</v>
      </c>
      <c r="J56" t="s">
        <v>298</v>
      </c>
    </row>
    <row r="58" spans="4:15">
      <c r="D58" t="s">
        <v>2473</v>
      </c>
      <c r="I58" t="s">
        <v>272</v>
      </c>
      <c r="J58" t="s">
        <v>2474</v>
      </c>
    </row>
    <row r="59" spans="4:15">
      <c r="D59" t="s">
        <v>2475</v>
      </c>
      <c r="I59" t="s">
        <v>274</v>
      </c>
      <c r="J59" t="s">
        <v>275</v>
      </c>
    </row>
    <row r="60" spans="4:15">
      <c r="D60" t="s">
        <v>2476</v>
      </c>
      <c r="I60" t="s">
        <v>299</v>
      </c>
      <c r="J60" t="s">
        <v>300</v>
      </c>
    </row>
    <row r="61" spans="4:15">
      <c r="D61" t="s">
        <v>2477</v>
      </c>
      <c r="I61" t="s">
        <v>303</v>
      </c>
      <c r="J61" t="s">
        <v>304</v>
      </c>
    </row>
    <row r="62" spans="4:15">
      <c r="D62" t="s">
        <v>2478</v>
      </c>
      <c r="I62" t="s">
        <v>308</v>
      </c>
      <c r="J62" t="s">
        <v>309</v>
      </c>
    </row>
    <row r="64" spans="4:15">
      <c r="D64" t="s">
        <v>2479</v>
      </c>
      <c r="I64" t="s">
        <v>897</v>
      </c>
      <c r="J64" t="s">
        <v>2480</v>
      </c>
    </row>
    <row r="65" spans="4:13">
      <c r="D65" t="s">
        <v>2481</v>
      </c>
      <c r="I65" t="s">
        <v>899</v>
      </c>
      <c r="J65" t="s">
        <v>2482</v>
      </c>
      <c r="K65" t="s">
        <v>2483</v>
      </c>
    </row>
    <row r="67" spans="4:13">
      <c r="D67" t="s">
        <v>2484</v>
      </c>
      <c r="I67" t="s">
        <v>1450</v>
      </c>
      <c r="J67" t="s">
        <v>1451</v>
      </c>
      <c r="K67" t="s">
        <v>2485</v>
      </c>
      <c r="L67" t="s">
        <v>2486</v>
      </c>
    </row>
    <row r="68" spans="4:13">
      <c r="D68" t="s">
        <v>2487</v>
      </c>
      <c r="I68" t="s">
        <v>1453</v>
      </c>
      <c r="J68" t="s">
        <v>1454</v>
      </c>
      <c r="K68" t="s">
        <v>2485</v>
      </c>
      <c r="L68" t="s">
        <v>2486</v>
      </c>
    </row>
    <row r="70" spans="4:13">
      <c r="D70" t="s">
        <v>2488</v>
      </c>
      <c r="I70" t="s">
        <v>1455</v>
      </c>
      <c r="J70" t="s">
        <v>1456</v>
      </c>
      <c r="K70" t="s">
        <v>2485</v>
      </c>
      <c r="L70" t="s">
        <v>2489</v>
      </c>
    </row>
    <row r="71" spans="4:13">
      <c r="D71" t="s">
        <v>2490</v>
      </c>
      <c r="I71" t="s">
        <v>1458</v>
      </c>
      <c r="J71" t="s">
        <v>2491</v>
      </c>
      <c r="K71" t="s">
        <v>2485</v>
      </c>
      <c r="L71" t="s">
        <v>2492</v>
      </c>
      <c r="M71" t="s">
        <v>2493</v>
      </c>
    </row>
    <row r="73" spans="4:13">
      <c r="D73" t="s">
        <v>2494</v>
      </c>
      <c r="I73" t="s">
        <v>279</v>
      </c>
      <c r="J73" t="s">
        <v>2495</v>
      </c>
    </row>
    <row r="74" spans="4:13">
      <c r="D74" t="s">
        <v>2496</v>
      </c>
      <c r="I74" t="s">
        <v>301</v>
      </c>
      <c r="J74" t="s">
        <v>2497</v>
      </c>
    </row>
    <row r="75" spans="4:13">
      <c r="D75" t="s">
        <v>2498</v>
      </c>
      <c r="I75" t="s">
        <v>306</v>
      </c>
      <c r="J75" t="s">
        <v>2499</v>
      </c>
    </row>
    <row r="76" spans="4:13">
      <c r="D76" t="s">
        <v>2500</v>
      </c>
      <c r="I76" t="s">
        <v>310</v>
      </c>
      <c r="J76" t="s">
        <v>2501</v>
      </c>
    </row>
    <row r="78" spans="4:13">
      <c r="D78" t="s">
        <v>2502</v>
      </c>
      <c r="I78" t="s">
        <v>291</v>
      </c>
      <c r="J78" t="s">
        <v>292</v>
      </c>
    </row>
    <row r="79" spans="4:13">
      <c r="D79" t="s">
        <v>2503</v>
      </c>
      <c r="I79" t="s">
        <v>293</v>
      </c>
      <c r="J79" t="s">
        <v>294</v>
      </c>
    </row>
    <row r="81" spans="4:12">
      <c r="D81" t="s">
        <v>2504</v>
      </c>
      <c r="I81" t="s">
        <v>1461</v>
      </c>
      <c r="J81" t="s">
        <v>2505</v>
      </c>
      <c r="K81" t="s">
        <v>2485</v>
      </c>
      <c r="L81" t="s">
        <v>2506</v>
      </c>
    </row>
    <row r="82" spans="4:12">
      <c r="D82" t="s">
        <v>2507</v>
      </c>
      <c r="I82" t="s">
        <v>1463</v>
      </c>
      <c r="J82" t="s">
        <v>2508</v>
      </c>
      <c r="K82" t="s">
        <v>2485</v>
      </c>
      <c r="L82" t="s">
        <v>2509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75" defaultRowHeight="14.4"/>
  <cols>
    <col min="1" max="1" width="11.875" style="291" customWidth="1"/>
    <col min="2" max="2" width="6.25" style="318" customWidth="1"/>
    <col min="3" max="3" width="6.875" style="318" customWidth="1"/>
    <col min="4" max="4" width="7.25" style="318" customWidth="1"/>
    <col min="5" max="22" width="5.25" style="295" customWidth="1"/>
    <col min="23" max="23" width="5.25" style="295" hidden="1" customWidth="1"/>
    <col min="24" max="24" width="5" style="295" bestFit="1" customWidth="1"/>
    <col min="25" max="25" width="8.75" style="295" customWidth="1"/>
    <col min="26" max="26" width="8.75" style="295" bestFit="1" customWidth="1"/>
    <col min="27" max="30" width="8.75" style="295" customWidth="1"/>
    <col min="31" max="16384" width="8.75" style="295"/>
  </cols>
  <sheetData>
    <row r="1" spans="1:26" ht="16.5" customHeight="1">
      <c r="A1" s="127" t="s">
        <v>1504</v>
      </c>
      <c r="B1" s="382"/>
      <c r="C1" s="382"/>
      <c r="D1" s="382"/>
      <c r="E1" s="58" t="s">
        <v>1506</v>
      </c>
      <c r="F1" s="59"/>
      <c r="G1" s="58" t="s">
        <v>1507</v>
      </c>
      <c r="H1" s="59"/>
      <c r="I1" s="60" t="s">
        <v>1509</v>
      </c>
      <c r="J1" s="61"/>
      <c r="K1" s="62" t="s">
        <v>1510</v>
      </c>
      <c r="L1" s="63"/>
      <c r="M1" s="63"/>
      <c r="N1" s="63"/>
      <c r="O1" s="63"/>
      <c r="P1" s="63"/>
      <c r="Q1" s="64" t="s">
        <v>1511</v>
      </c>
      <c r="R1" s="65"/>
      <c r="S1" s="64" t="s">
        <v>1512</v>
      </c>
      <c r="T1" s="65"/>
      <c r="U1" s="66" t="s">
        <v>2198</v>
      </c>
      <c r="V1" s="66"/>
      <c r="W1" s="66"/>
    </row>
    <row r="2" spans="1:26">
      <c r="A2" s="291" t="s">
        <v>2510</v>
      </c>
      <c r="B2" s="318" t="s">
        <v>58</v>
      </c>
      <c r="C2" s="318" t="s">
        <v>2212</v>
      </c>
      <c r="D2" s="318" t="s">
        <v>2408</v>
      </c>
      <c r="E2" s="295" t="s">
        <v>2511</v>
      </c>
      <c r="F2" s="295" t="s">
        <v>2512</v>
      </c>
      <c r="G2" s="295" t="s">
        <v>2513</v>
      </c>
      <c r="H2" s="295" t="s">
        <v>2514</v>
      </c>
      <c r="I2" s="295" t="s">
        <v>2515</v>
      </c>
      <c r="J2" s="295" t="s">
        <v>2516</v>
      </c>
      <c r="K2" s="295" t="s">
        <v>2517</v>
      </c>
      <c r="L2" s="295" t="s">
        <v>2518</v>
      </c>
      <c r="M2" s="295" t="s">
        <v>2519</v>
      </c>
      <c r="N2" s="295" t="s">
        <v>2520</v>
      </c>
      <c r="O2" s="295" t="s">
        <v>2521</v>
      </c>
      <c r="P2" s="295" t="s">
        <v>2522</v>
      </c>
      <c r="Q2" s="295" t="s">
        <v>2523</v>
      </c>
      <c r="R2" s="295" t="s">
        <v>2524</v>
      </c>
      <c r="S2" s="295" t="s">
        <v>2525</v>
      </c>
      <c r="T2" s="295" t="s">
        <v>2526</v>
      </c>
      <c r="U2" s="295" t="s">
        <v>2527</v>
      </c>
      <c r="V2" s="295" t="s">
        <v>2528</v>
      </c>
      <c r="W2" s="295" t="s">
        <v>2408</v>
      </c>
    </row>
    <row r="3" spans="1:26" hidden="1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>
      <c r="N26" s="313" t="s">
        <v>2529</v>
      </c>
      <c r="O26" s="312"/>
      <c r="P26" s="313" t="s">
        <v>2530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2531</v>
      </c>
      <c r="B1" s="137" t="s">
        <v>2532</v>
      </c>
      <c r="C1" s="137" t="s">
        <v>2533</v>
      </c>
      <c r="E1" s="139" t="s">
        <v>2534</v>
      </c>
    </row>
    <row r="2" spans="1:5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1450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1453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1455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1458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1461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1463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1446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2535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1006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1014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976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987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994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1000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1010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1016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1038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1050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1042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1046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1036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1482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1476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1118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1479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1120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1084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1091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1105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1111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2536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1099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1103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1109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2537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1465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1468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1470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1115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1134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1145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1149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1141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1122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1130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1147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1072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2165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1074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1077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1080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1082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1126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1136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1064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1028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1486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1056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1068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1408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1389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2538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1402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1404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1406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1394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1398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1473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2539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956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962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954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965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970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960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1151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1302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1304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1306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1308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1310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1312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1314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1316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1318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1320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1322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1324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1326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1328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1330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1332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1334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1336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1338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1340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1342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1344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1346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1348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1350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1354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1356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1358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1360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1362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1364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1366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1368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1370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1372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1374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1226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1384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1387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1380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1382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1376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950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2540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2541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2542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1950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2543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2544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2545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2546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2547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2548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2549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2550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2551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2552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2553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2554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2555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2556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2557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2558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2559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2560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2561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2562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2563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2564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2565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2566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2567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1619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2568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2569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2570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2571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2572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2573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5"/>
  <cols>
    <col min="1" max="1" width="10.25" style="294" bestFit="1" customWidth="1"/>
  </cols>
  <sheetData>
    <row r="1" spans="1:7" ht="16.5" customHeight="1">
      <c r="A1" t="s">
        <v>2574</v>
      </c>
      <c r="B1" t="s">
        <v>381</v>
      </c>
      <c r="C1" t="s">
        <v>2212</v>
      </c>
      <c r="D1" s="316" t="s">
        <v>392</v>
      </c>
      <c r="F1" t="s">
        <v>59</v>
      </c>
      <c r="G1" t="s">
        <v>661</v>
      </c>
    </row>
    <row r="2" spans="1:7" ht="16.5" customHeight="1">
      <c r="B2" t="s">
        <v>392</v>
      </c>
      <c r="D2" s="316" t="s">
        <v>404</v>
      </c>
      <c r="G2" t="s">
        <v>854</v>
      </c>
    </row>
    <row r="3" spans="1:7" ht="16.5" customHeight="1">
      <c r="B3" t="s">
        <v>394</v>
      </c>
      <c r="D3" s="316" t="s">
        <v>381</v>
      </c>
      <c r="G3" t="s">
        <v>843</v>
      </c>
    </row>
    <row r="4" spans="1:7" ht="16.5" customHeight="1">
      <c r="B4" t="s">
        <v>400</v>
      </c>
      <c r="D4" s="316" t="s">
        <v>693</v>
      </c>
      <c r="G4" t="s">
        <v>651</v>
      </c>
    </row>
    <row r="5" spans="1:7" ht="16.5" customHeight="1">
      <c r="B5" t="s">
        <v>402</v>
      </c>
      <c r="D5" s="316" t="s">
        <v>689</v>
      </c>
      <c r="G5" t="s">
        <v>841</v>
      </c>
    </row>
    <row r="6" spans="1:7" ht="16.5" customHeight="1">
      <c r="B6" t="s">
        <v>404</v>
      </c>
      <c r="D6" s="316" t="s">
        <v>845</v>
      </c>
      <c r="G6" t="s">
        <v>488</v>
      </c>
    </row>
    <row r="7" spans="1:7" ht="16.5" customHeight="1">
      <c r="B7" t="s">
        <v>406</v>
      </c>
      <c r="D7" s="316" t="s">
        <v>394</v>
      </c>
      <c r="G7" t="s">
        <v>678</v>
      </c>
    </row>
    <row r="8" spans="1:7" ht="16.5" customHeight="1">
      <c r="B8" t="s">
        <v>458</v>
      </c>
      <c r="D8" s="316" t="s">
        <v>406</v>
      </c>
      <c r="G8" t="s">
        <v>654</v>
      </c>
    </row>
    <row r="9" spans="1:7" ht="16.5" customHeight="1">
      <c r="B9" t="s">
        <v>462</v>
      </c>
      <c r="D9" s="316" t="s">
        <v>480</v>
      </c>
      <c r="G9" t="s">
        <v>771</v>
      </c>
    </row>
    <row r="10" spans="1:7" ht="16.5" customHeight="1">
      <c r="B10" t="s">
        <v>460</v>
      </c>
      <c r="D10" s="316" t="s">
        <v>486</v>
      </c>
      <c r="G10" t="s">
        <v>697</v>
      </c>
    </row>
    <row r="11" spans="1:7" ht="16.5" customHeight="1">
      <c r="B11" t="s">
        <v>466</v>
      </c>
      <c r="D11" s="316" t="s">
        <v>490</v>
      </c>
      <c r="G11" t="s">
        <v>699</v>
      </c>
    </row>
    <row r="12" spans="1:7" ht="16.5" customHeight="1">
      <c r="B12" t="s">
        <v>480</v>
      </c>
      <c r="D12" s="316" t="s">
        <v>643</v>
      </c>
      <c r="G12" t="s">
        <v>668</v>
      </c>
    </row>
    <row r="13" spans="1:7" ht="16.5" customHeight="1">
      <c r="B13" t="s">
        <v>486</v>
      </c>
      <c r="D13" s="316" t="s">
        <v>649</v>
      </c>
      <c r="G13" t="s">
        <v>670</v>
      </c>
    </row>
    <row r="14" spans="1:7" ht="16.5" customHeight="1">
      <c r="B14" t="s">
        <v>488</v>
      </c>
      <c r="D14" s="316" t="s">
        <v>458</v>
      </c>
      <c r="G14" t="s">
        <v>850</v>
      </c>
    </row>
    <row r="15" spans="1:7" ht="16.5" customHeight="1">
      <c r="B15" t="s">
        <v>490</v>
      </c>
      <c r="D15" s="316" t="s">
        <v>460</v>
      </c>
      <c r="G15" t="s">
        <v>483</v>
      </c>
    </row>
    <row r="16" spans="1:7" ht="16.5" customHeight="1">
      <c r="B16" t="s">
        <v>483</v>
      </c>
      <c r="D16" s="316" t="s">
        <v>466</v>
      </c>
    </row>
    <row r="17" spans="2:8" ht="16.5" customHeight="1">
      <c r="B17" t="s">
        <v>643</v>
      </c>
      <c r="D17" s="316" t="s">
        <v>775</v>
      </c>
      <c r="G17" t="s">
        <v>678</v>
      </c>
      <c r="H17" t="s">
        <v>2144</v>
      </c>
    </row>
    <row r="18" spans="2:8" ht="16.5" customHeight="1">
      <c r="B18" t="s">
        <v>651</v>
      </c>
      <c r="D18" s="316" t="s">
        <v>462</v>
      </c>
      <c r="G18" t="s">
        <v>854</v>
      </c>
      <c r="H18" t="s">
        <v>2152</v>
      </c>
    </row>
    <row r="19" spans="2:8" ht="16.5" customHeight="1">
      <c r="B19" t="s">
        <v>649</v>
      </c>
      <c r="D19" s="316" t="s">
        <v>672</v>
      </c>
    </row>
    <row r="20" spans="2:8" ht="16.5" customHeight="1">
      <c r="B20" t="s">
        <v>654</v>
      </c>
      <c r="D20" s="316" t="s">
        <v>400</v>
      </c>
    </row>
    <row r="21" spans="2:8" ht="16.5" customHeight="1">
      <c r="B21" t="s">
        <v>661</v>
      </c>
      <c r="D21" s="316" t="s">
        <v>402</v>
      </c>
    </row>
    <row r="22" spans="2:8" ht="16.5" customHeight="1">
      <c r="B22" t="s">
        <v>689</v>
      </c>
      <c r="D22" s="316" t="s">
        <v>477</v>
      </c>
    </row>
    <row r="23" spans="2:8" ht="16.5" customHeight="1">
      <c r="B23" t="s">
        <v>693</v>
      </c>
      <c r="D23" s="316"/>
    </row>
    <row r="24" spans="2:8" ht="16.5" customHeight="1">
      <c r="B24" t="s">
        <v>668</v>
      </c>
      <c r="D24" s="316"/>
    </row>
    <row r="25" spans="2:8" ht="16.5" customHeight="1">
      <c r="B25" t="s">
        <v>697</v>
      </c>
      <c r="D25" s="316"/>
    </row>
    <row r="26" spans="2:8" ht="16.5" customHeight="1">
      <c r="B26" t="s">
        <v>699</v>
      </c>
      <c r="D26" s="316"/>
    </row>
    <row r="27" spans="2:8" ht="16.5" customHeight="1">
      <c r="B27" t="s">
        <v>678</v>
      </c>
      <c r="D27" s="316"/>
    </row>
    <row r="28" spans="2:8" ht="16.5" customHeight="1">
      <c r="B28" t="s">
        <v>672</v>
      </c>
      <c r="D28" s="316"/>
    </row>
    <row r="29" spans="2:8" ht="16.5" customHeight="1">
      <c r="B29" t="s">
        <v>670</v>
      </c>
      <c r="D29" s="316"/>
    </row>
    <row r="30" spans="2:8" ht="16.5" customHeight="1">
      <c r="B30" t="s">
        <v>477</v>
      </c>
      <c r="D30" s="316"/>
    </row>
    <row r="31" spans="2:8" ht="16.5" customHeight="1">
      <c r="B31" t="s">
        <v>771</v>
      </c>
      <c r="D31" s="316"/>
    </row>
    <row r="32" spans="2:8" ht="16.5" customHeight="1">
      <c r="B32" t="s">
        <v>775</v>
      </c>
      <c r="D32" s="316"/>
    </row>
    <row r="33" spans="2:3">
      <c r="B33" t="s">
        <v>841</v>
      </c>
    </row>
    <row r="34" spans="2:3">
      <c r="B34" t="s">
        <v>843</v>
      </c>
    </row>
    <row r="35" spans="2:3">
      <c r="B35" t="s">
        <v>850</v>
      </c>
    </row>
    <row r="36" spans="2:3">
      <c r="B36" t="s">
        <v>845</v>
      </c>
    </row>
    <row r="37" spans="2:3">
      <c r="B37" t="s">
        <v>854</v>
      </c>
    </row>
    <row r="39" spans="2:3">
      <c r="B39" t="s">
        <v>773</v>
      </c>
      <c r="C39" t="s">
        <v>2146</v>
      </c>
    </row>
    <row r="41" spans="2:3">
      <c r="C41" t="s">
        <v>1704</v>
      </c>
    </row>
    <row r="42" spans="2:3">
      <c r="C42" t="s">
        <v>1707</v>
      </c>
    </row>
    <row r="43" spans="2:3">
      <c r="B43" t="s">
        <v>468</v>
      </c>
      <c r="C43" t="s">
        <v>1713</v>
      </c>
    </row>
    <row r="44" spans="2:3">
      <c r="C44" t="s">
        <v>1804</v>
      </c>
    </row>
    <row r="45" spans="2:3">
      <c r="C45" t="s">
        <v>1910</v>
      </c>
    </row>
    <row r="46" spans="2:3">
      <c r="C46" t="s">
        <v>1964</v>
      </c>
    </row>
    <row r="47" spans="2:3">
      <c r="C47" t="s">
        <v>1965</v>
      </c>
    </row>
    <row r="48" spans="2:3">
      <c r="C48" t="s">
        <v>1966</v>
      </c>
    </row>
    <row r="49" spans="3:3">
      <c r="C49" t="s">
        <v>1967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4" customWidth="1"/>
    <col min="6" max="6" width="10.25" style="294" bestFit="1" customWidth="1"/>
  </cols>
  <sheetData>
    <row r="1" spans="1:10" ht="16.5" customHeight="1">
      <c r="A1" s="279" t="s">
        <v>2575</v>
      </c>
      <c r="B1" s="316" t="s">
        <v>295</v>
      </c>
      <c r="C1" t="s">
        <v>868</v>
      </c>
      <c r="D1" t="s">
        <v>1723</v>
      </c>
      <c r="F1" s="279" t="s">
        <v>2575</v>
      </c>
      <c r="G1" t="s">
        <v>381</v>
      </c>
      <c r="I1" t="s">
        <v>699</v>
      </c>
      <c r="J1" t="s">
        <v>2143</v>
      </c>
    </row>
    <row r="2" spans="1:10" ht="16.5" customHeight="1">
      <c r="B2" s="316" t="s">
        <v>209</v>
      </c>
      <c r="C2" t="s">
        <v>874</v>
      </c>
      <c r="D2" t="s">
        <v>1758</v>
      </c>
      <c r="G2" t="s">
        <v>392</v>
      </c>
      <c r="I2" t="s">
        <v>678</v>
      </c>
      <c r="J2" t="s">
        <v>2144</v>
      </c>
    </row>
    <row r="3" spans="1:10" ht="16.5" customHeight="1">
      <c r="B3" s="316" t="s">
        <v>211</v>
      </c>
      <c r="C3" t="s">
        <v>228</v>
      </c>
      <c r="D3" t="s">
        <v>1768</v>
      </c>
      <c r="G3" t="s">
        <v>394</v>
      </c>
      <c r="I3" t="s">
        <v>773</v>
      </c>
      <c r="J3" t="s">
        <v>2146</v>
      </c>
    </row>
    <row r="4" spans="1:10" ht="16.5" customHeight="1">
      <c r="B4" s="316" t="s">
        <v>215</v>
      </c>
      <c r="C4" t="s">
        <v>443</v>
      </c>
      <c r="D4" t="s">
        <v>1803</v>
      </c>
      <c r="G4" t="s">
        <v>400</v>
      </c>
      <c r="I4" t="s">
        <v>854</v>
      </c>
      <c r="J4" t="s">
        <v>2152</v>
      </c>
    </row>
    <row r="5" spans="1:10" ht="16.5" customHeight="1">
      <c r="B5" s="316" t="s">
        <v>217</v>
      </c>
      <c r="C5" t="s">
        <v>272</v>
      </c>
      <c r="D5" t="s">
        <v>1959</v>
      </c>
      <c r="G5" t="s">
        <v>402</v>
      </c>
    </row>
    <row r="6" spans="1:10" ht="16.5" customHeight="1">
      <c r="B6" s="77" t="s">
        <v>222</v>
      </c>
      <c r="C6" t="s">
        <v>272</v>
      </c>
      <c r="D6" t="s">
        <v>2026</v>
      </c>
      <c r="G6" t="s">
        <v>404</v>
      </c>
    </row>
    <row r="7" spans="1:10" ht="16.5" customHeight="1">
      <c r="B7" s="316" t="s">
        <v>225</v>
      </c>
      <c r="G7" t="s">
        <v>406</v>
      </c>
    </row>
    <row r="8" spans="1:10" ht="16.5" customHeight="1">
      <c r="B8" s="316" t="s">
        <v>228</v>
      </c>
      <c r="C8" t="s">
        <v>215</v>
      </c>
      <c r="D8" t="s">
        <v>2091</v>
      </c>
      <c r="G8" t="s">
        <v>458</v>
      </c>
    </row>
    <row r="9" spans="1:10" ht="16.5" customHeight="1">
      <c r="B9" s="72" t="s">
        <v>231</v>
      </c>
      <c r="D9" t="s">
        <v>2092</v>
      </c>
      <c r="G9" t="s">
        <v>462</v>
      </c>
      <c r="J9" t="s">
        <v>1704</v>
      </c>
    </row>
    <row r="10" spans="1:10" ht="16.5" customHeight="1">
      <c r="B10" s="316" t="s">
        <v>249</v>
      </c>
      <c r="C10" t="s">
        <v>252</v>
      </c>
      <c r="D10" t="s">
        <v>2099</v>
      </c>
      <c r="G10" t="s">
        <v>460</v>
      </c>
      <c r="J10" t="s">
        <v>1707</v>
      </c>
    </row>
    <row r="11" spans="1:10" ht="16.5" customHeight="1">
      <c r="B11" s="316" t="s">
        <v>252</v>
      </c>
      <c r="D11" t="s">
        <v>2103</v>
      </c>
      <c r="G11" t="s">
        <v>466</v>
      </c>
      <c r="J11" t="s">
        <v>1713</v>
      </c>
    </row>
    <row r="12" spans="1:10" ht="16.5" customHeight="1">
      <c r="B12" s="316" t="s">
        <v>234</v>
      </c>
      <c r="D12" t="s">
        <v>2113</v>
      </c>
      <c r="G12" t="s">
        <v>480</v>
      </c>
      <c r="I12" t="s">
        <v>483</v>
      </c>
      <c r="J12" t="s">
        <v>1804</v>
      </c>
    </row>
    <row r="13" spans="1:10" ht="16.5" customHeight="1">
      <c r="B13" s="316" t="s">
        <v>239</v>
      </c>
      <c r="D13" t="s">
        <v>2115</v>
      </c>
      <c r="G13" t="s">
        <v>486</v>
      </c>
      <c r="I13" t="s">
        <v>668</v>
      </c>
      <c r="J13" t="s">
        <v>1910</v>
      </c>
    </row>
    <row r="14" spans="1:10" ht="16.5" customHeight="1">
      <c r="B14" s="316" t="s">
        <v>241</v>
      </c>
      <c r="C14" t="s">
        <v>269</v>
      </c>
      <c r="D14" t="s">
        <v>2116</v>
      </c>
      <c r="G14" t="s">
        <v>488</v>
      </c>
      <c r="I14" t="s">
        <v>456</v>
      </c>
      <c r="J14" t="s">
        <v>1964</v>
      </c>
    </row>
    <row r="15" spans="1:10" ht="16.5" customHeight="1">
      <c r="B15" s="316" t="s">
        <v>269</v>
      </c>
      <c r="D15" t="s">
        <v>2117</v>
      </c>
      <c r="G15" t="s">
        <v>490</v>
      </c>
      <c r="I15" t="s">
        <v>462</v>
      </c>
      <c r="J15" t="s">
        <v>1965</v>
      </c>
    </row>
    <row r="16" spans="1:10" ht="16.5" customHeight="1">
      <c r="B16" s="316" t="s">
        <v>272</v>
      </c>
      <c r="D16" t="s">
        <v>2121</v>
      </c>
      <c r="G16" t="s">
        <v>483</v>
      </c>
      <c r="I16" t="s">
        <v>468</v>
      </c>
      <c r="J16" t="s">
        <v>1966</v>
      </c>
    </row>
    <row r="17" spans="2:10" ht="16.5" customHeight="1">
      <c r="B17" s="316" t="s">
        <v>274</v>
      </c>
      <c r="D17" t="s">
        <v>2122</v>
      </c>
      <c r="G17" t="s">
        <v>643</v>
      </c>
      <c r="J17" t="s">
        <v>1967</v>
      </c>
    </row>
    <row r="18" spans="2:10" ht="16.5" customHeight="1">
      <c r="B18" s="316" t="s">
        <v>282</v>
      </c>
      <c r="C18" t="s">
        <v>883</v>
      </c>
      <c r="D18" t="s">
        <v>2156</v>
      </c>
      <c r="G18" t="s">
        <v>651</v>
      </c>
    </row>
    <row r="19" spans="2:10" ht="16.5" customHeight="1">
      <c r="B19" s="316" t="s">
        <v>279</v>
      </c>
      <c r="C19" t="s">
        <v>899</v>
      </c>
      <c r="D19" t="s">
        <v>2157</v>
      </c>
      <c r="G19" t="s">
        <v>649</v>
      </c>
    </row>
    <row r="20" spans="2:10" ht="16.5" customHeight="1">
      <c r="B20" s="316" t="s">
        <v>1450</v>
      </c>
      <c r="G20" t="s">
        <v>654</v>
      </c>
    </row>
    <row r="21" spans="2:10" ht="16.5" customHeight="1">
      <c r="B21" s="316" t="s">
        <v>1453</v>
      </c>
      <c r="G21" t="s">
        <v>661</v>
      </c>
    </row>
    <row r="22" spans="2:10" ht="16.5" customHeight="1">
      <c r="B22" s="316" t="s">
        <v>299</v>
      </c>
      <c r="G22" t="s">
        <v>689</v>
      </c>
    </row>
    <row r="23" spans="2:10" ht="16.5" customHeight="1">
      <c r="B23" s="316" t="s">
        <v>1458</v>
      </c>
      <c r="G23" t="s">
        <v>693</v>
      </c>
    </row>
    <row r="24" spans="2:10" ht="16.5" customHeight="1">
      <c r="B24" s="316" t="s">
        <v>1461</v>
      </c>
      <c r="G24" t="s">
        <v>668</v>
      </c>
    </row>
    <row r="25" spans="2:10" ht="16.5" customHeight="1">
      <c r="B25" s="316" t="s">
        <v>1463</v>
      </c>
      <c r="G25" t="s">
        <v>697</v>
      </c>
    </row>
    <row r="26" spans="2:10" ht="16.5" customHeight="1">
      <c r="B26" s="316" t="s">
        <v>1455</v>
      </c>
      <c r="G26" t="s">
        <v>699</v>
      </c>
    </row>
    <row r="27" spans="2:10" ht="16.5" customHeight="1">
      <c r="B27" s="316" t="s">
        <v>303</v>
      </c>
      <c r="G27" t="s">
        <v>678</v>
      </c>
    </row>
    <row r="28" spans="2:10" ht="16.5" customHeight="1">
      <c r="B28" s="316" t="s">
        <v>306</v>
      </c>
      <c r="G28" t="s">
        <v>672</v>
      </c>
    </row>
    <row r="29" spans="2:10" ht="16.5" customHeight="1">
      <c r="B29" s="316" t="s">
        <v>308</v>
      </c>
      <c r="G29" t="s">
        <v>670</v>
      </c>
    </row>
    <row r="30" spans="2:10" ht="16.5" customHeight="1">
      <c r="B30" s="316" t="s">
        <v>312</v>
      </c>
      <c r="G30" t="s">
        <v>477</v>
      </c>
    </row>
    <row r="31" spans="2:10" ht="16.5" customHeight="1">
      <c r="B31" s="316" t="s">
        <v>316</v>
      </c>
      <c r="G31" t="s">
        <v>771</v>
      </c>
    </row>
    <row r="32" spans="2:10" ht="16.5" customHeight="1">
      <c r="B32" s="316" t="s">
        <v>349</v>
      </c>
      <c r="G32" t="s">
        <v>775</v>
      </c>
    </row>
    <row r="33" spans="2:7" ht="16.5" customHeight="1">
      <c r="B33" s="316" t="s">
        <v>352</v>
      </c>
      <c r="G33" t="s">
        <v>841</v>
      </c>
    </row>
    <row r="34" spans="2:7" ht="16.5" customHeight="1">
      <c r="B34" s="316" t="s">
        <v>443</v>
      </c>
      <c r="G34" t="s">
        <v>843</v>
      </c>
    </row>
    <row r="35" spans="2:7" ht="16.5" customHeight="1">
      <c r="B35" s="316" t="s">
        <v>447</v>
      </c>
      <c r="G35" t="s">
        <v>850</v>
      </c>
    </row>
    <row r="36" spans="2:7" ht="16.5" customHeight="1">
      <c r="B36" s="316" t="s">
        <v>450</v>
      </c>
      <c r="G36" t="s">
        <v>845</v>
      </c>
    </row>
    <row r="37" spans="2:7" ht="16.5" customHeight="1">
      <c r="B37" s="316" t="s">
        <v>746</v>
      </c>
      <c r="G37" t="s">
        <v>854</v>
      </c>
    </row>
    <row r="38" spans="2:7" ht="16.5" customHeight="1">
      <c r="B38" s="316" t="s">
        <v>889</v>
      </c>
    </row>
    <row r="39" spans="2:7" ht="16.5" customHeight="1">
      <c r="B39" s="316" t="s">
        <v>823</v>
      </c>
      <c r="G39" t="s">
        <v>773</v>
      </c>
    </row>
    <row r="40" spans="2:7" ht="16.5" customHeight="1">
      <c r="B40" s="316" t="s">
        <v>880</v>
      </c>
      <c r="G40" s="279"/>
    </row>
    <row r="41" spans="2:7" ht="16.5" customHeight="1">
      <c r="B41" s="316" t="s">
        <v>894</v>
      </c>
      <c r="G41" s="279"/>
    </row>
    <row r="42" spans="2:7" ht="16.5" customHeight="1">
      <c r="B42" s="316" t="s">
        <v>897</v>
      </c>
      <c r="G42" t="s">
        <v>468</v>
      </c>
    </row>
    <row r="43" spans="2:7" ht="16.5" customHeight="1">
      <c r="B43" s="316" t="s">
        <v>899</v>
      </c>
      <c r="G43" s="279"/>
    </row>
    <row r="45" spans="2:7">
      <c r="B45" t="s">
        <v>868</v>
      </c>
    </row>
    <row r="46" spans="2:7">
      <c r="B46" t="s">
        <v>874</v>
      </c>
    </row>
    <row r="47" spans="2:7">
      <c r="B47" t="s">
        <v>883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2531</v>
      </c>
      <c r="B1" s="268" t="s">
        <v>2576</v>
      </c>
      <c r="C1" s="269" t="s">
        <v>2532</v>
      </c>
      <c r="D1" s="269" t="s">
        <v>2533</v>
      </c>
      <c r="E1" s="269" t="s">
        <v>30</v>
      </c>
      <c r="F1" s="269" t="s">
        <v>108</v>
      </c>
    </row>
    <row r="2" spans="1:6">
      <c r="A2" s="269" t="s">
        <v>471</v>
      </c>
      <c r="B2" s="268" t="s">
        <v>2577</v>
      </c>
      <c r="C2" s="269" t="s">
        <v>51</v>
      </c>
      <c r="D2" s="269">
        <v>6</v>
      </c>
      <c r="E2" s="268" t="s">
        <v>2578</v>
      </c>
      <c r="F2" s="268" t="s">
        <v>2579</v>
      </c>
    </row>
    <row r="3" spans="1:6">
      <c r="A3" s="269" t="s">
        <v>473</v>
      </c>
      <c r="B3" s="268" t="s">
        <v>2580</v>
      </c>
      <c r="C3" s="269" t="s">
        <v>51</v>
      </c>
      <c r="D3" s="269">
        <v>6</v>
      </c>
      <c r="E3" s="268" t="s">
        <v>2578</v>
      </c>
      <c r="F3" s="268" t="s">
        <v>2579</v>
      </c>
    </row>
    <row r="4" spans="1:6">
      <c r="A4" s="269" t="s">
        <v>468</v>
      </c>
      <c r="B4" s="268" t="s">
        <v>2581</v>
      </c>
      <c r="C4" s="269" t="s">
        <v>51</v>
      </c>
      <c r="D4" s="269">
        <v>6</v>
      </c>
      <c r="E4" s="268" t="s">
        <v>2578</v>
      </c>
      <c r="F4" s="268" t="s">
        <v>2579</v>
      </c>
    </row>
    <row r="5" spans="1:6">
      <c r="A5" s="269" t="s">
        <v>477</v>
      </c>
      <c r="B5" s="268" t="s">
        <v>2582</v>
      </c>
      <c r="C5" s="269" t="s">
        <v>51</v>
      </c>
      <c r="D5" s="269">
        <v>6</v>
      </c>
      <c r="E5" s="268" t="s">
        <v>2578</v>
      </c>
      <c r="F5" s="268" t="s">
        <v>2579</v>
      </c>
    </row>
    <row r="6" spans="1:6">
      <c r="A6" s="269" t="s">
        <v>641</v>
      </c>
      <c r="B6" s="268" t="s">
        <v>2583</v>
      </c>
      <c r="C6" s="269" t="s">
        <v>51</v>
      </c>
      <c r="D6" s="269">
        <v>5</v>
      </c>
      <c r="E6" s="268" t="s">
        <v>2578</v>
      </c>
      <c r="F6" s="268" t="s">
        <v>2584</v>
      </c>
    </row>
    <row r="7" spans="1:6">
      <c r="A7" s="269" t="s">
        <v>643</v>
      </c>
      <c r="B7" s="268" t="s">
        <v>2585</v>
      </c>
      <c r="C7" s="269" t="s">
        <v>51</v>
      </c>
      <c r="D7" s="269">
        <v>5</v>
      </c>
      <c r="E7" s="268" t="s">
        <v>2578</v>
      </c>
      <c r="F7" s="268" t="s">
        <v>2584</v>
      </c>
    </row>
    <row r="8" spans="1:6">
      <c r="A8" s="269" t="s">
        <v>649</v>
      </c>
      <c r="B8" s="268" t="s">
        <v>2586</v>
      </c>
      <c r="C8" s="269" t="s">
        <v>51</v>
      </c>
      <c r="D8" s="269">
        <v>5</v>
      </c>
      <c r="E8" s="268" t="s">
        <v>2578</v>
      </c>
      <c r="F8" s="268" t="s">
        <v>2584</v>
      </c>
    </row>
    <row r="9" spans="1:6">
      <c r="A9" s="269" t="s">
        <v>433</v>
      </c>
      <c r="B9" s="268" t="s">
        <v>2587</v>
      </c>
      <c r="C9" s="269" t="s">
        <v>51</v>
      </c>
      <c r="D9" s="269">
        <v>7</v>
      </c>
      <c r="E9" s="268" t="s">
        <v>2578</v>
      </c>
      <c r="F9" s="268" t="s">
        <v>2588</v>
      </c>
    </row>
    <row r="10" spans="1:6">
      <c r="A10" s="269" t="s">
        <v>697</v>
      </c>
      <c r="B10" s="268" t="s">
        <v>2589</v>
      </c>
      <c r="C10" s="269" t="s">
        <v>51</v>
      </c>
      <c r="D10" s="269">
        <v>7</v>
      </c>
      <c r="E10" s="268" t="s">
        <v>2578</v>
      </c>
      <c r="F10" s="268" t="s">
        <v>2588</v>
      </c>
    </row>
    <row r="11" spans="1:6">
      <c r="A11" s="269" t="s">
        <v>699</v>
      </c>
      <c r="B11" s="268" t="s">
        <v>2590</v>
      </c>
      <c r="C11" s="269" t="s">
        <v>51</v>
      </c>
      <c r="D11" s="269">
        <v>7</v>
      </c>
      <c r="E11" s="268" t="s">
        <v>2578</v>
      </c>
      <c r="F11" s="268" t="s">
        <v>2588</v>
      </c>
    </row>
    <row r="12" spans="1:6">
      <c r="A12" s="269" t="s">
        <v>987</v>
      </c>
      <c r="B12" s="268" t="s">
        <v>988</v>
      </c>
      <c r="C12" s="269" t="s">
        <v>52</v>
      </c>
      <c r="D12" s="269">
        <v>1</v>
      </c>
      <c r="E12" s="268" t="s">
        <v>2591</v>
      </c>
      <c r="F12" s="268" t="s">
        <v>2592</v>
      </c>
    </row>
    <row r="13" spans="1:6">
      <c r="A13" s="269" t="s">
        <v>994</v>
      </c>
      <c r="B13" s="268" t="s">
        <v>2593</v>
      </c>
      <c r="C13" s="269" t="s">
        <v>52</v>
      </c>
      <c r="D13" s="269">
        <v>1</v>
      </c>
      <c r="E13" s="268" t="s">
        <v>2591</v>
      </c>
      <c r="F13" s="268" t="s">
        <v>2592</v>
      </c>
    </row>
    <row r="14" spans="1:6">
      <c r="A14" s="269" t="s">
        <v>1000</v>
      </c>
      <c r="B14" s="268" t="s">
        <v>1001</v>
      </c>
      <c r="C14" s="269" t="s">
        <v>52</v>
      </c>
      <c r="D14" s="269">
        <v>1</v>
      </c>
      <c r="E14" s="268" t="s">
        <v>2591</v>
      </c>
      <c r="F14" s="268" t="s">
        <v>2592</v>
      </c>
    </row>
    <row r="15" spans="1:6">
      <c r="A15" s="269" t="s">
        <v>1006</v>
      </c>
      <c r="B15" s="268" t="s">
        <v>1007</v>
      </c>
      <c r="C15" s="269" t="s">
        <v>52</v>
      </c>
      <c r="D15" s="269">
        <v>1</v>
      </c>
      <c r="E15" s="268" t="s">
        <v>2591</v>
      </c>
      <c r="F15" s="268" t="s">
        <v>2592</v>
      </c>
    </row>
    <row r="16" spans="1:6">
      <c r="A16" s="269" t="s">
        <v>1036</v>
      </c>
      <c r="B16" s="268" t="s">
        <v>2594</v>
      </c>
      <c r="C16" s="269" t="s">
        <v>52</v>
      </c>
      <c r="D16" s="269">
        <v>2</v>
      </c>
      <c r="E16" s="268" t="s">
        <v>2591</v>
      </c>
      <c r="F16" s="268" t="s">
        <v>2595</v>
      </c>
    </row>
    <row r="17" spans="1:6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2578</v>
      </c>
      <c r="F17" s="268" t="s">
        <v>2174</v>
      </c>
    </row>
    <row r="18" spans="1:6">
      <c r="A18" s="269" t="s">
        <v>2165</v>
      </c>
      <c r="B18" s="268" t="s">
        <v>2596</v>
      </c>
      <c r="C18" s="269" t="s">
        <v>54</v>
      </c>
      <c r="D18" s="269">
        <v>5</v>
      </c>
      <c r="E18" s="268" t="s">
        <v>2597</v>
      </c>
      <c r="F18" s="268" t="s">
        <v>2598</v>
      </c>
    </row>
    <row r="19" spans="1:6">
      <c r="A19" s="269" t="s">
        <v>978</v>
      </c>
      <c r="B19" s="268" t="s">
        <v>979</v>
      </c>
      <c r="C19" s="269" t="s">
        <v>52</v>
      </c>
      <c r="D19" s="269">
        <v>7</v>
      </c>
      <c r="E19" s="268" t="s">
        <v>2591</v>
      </c>
      <c r="F19" s="268" t="s">
        <v>2599</v>
      </c>
    </row>
    <row r="20" spans="1:6">
      <c r="A20" s="269" t="s">
        <v>1370</v>
      </c>
      <c r="B20" s="268" t="s">
        <v>1371</v>
      </c>
      <c r="C20" s="269" t="s">
        <v>56</v>
      </c>
      <c r="D20" s="269">
        <v>3</v>
      </c>
      <c r="E20" s="268" t="s">
        <v>2600</v>
      </c>
      <c r="F20" s="268" t="s">
        <v>2601</v>
      </c>
    </row>
    <row r="21" spans="1:6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2602</v>
      </c>
      <c r="F21" s="268" t="s">
        <v>2603</v>
      </c>
    </row>
    <row r="22" spans="1:6">
      <c r="A22" s="269" t="s">
        <v>1084</v>
      </c>
      <c r="B22" s="268" t="s">
        <v>2604</v>
      </c>
      <c r="C22" s="269" t="s">
        <v>52</v>
      </c>
      <c r="D22" s="269">
        <v>3</v>
      </c>
      <c r="E22" s="268" t="s">
        <v>2591</v>
      </c>
      <c r="F22" s="268" t="s">
        <v>2605</v>
      </c>
    </row>
    <row r="23" spans="1:6">
      <c r="A23" s="269" t="s">
        <v>1091</v>
      </c>
      <c r="B23" s="268" t="s">
        <v>2606</v>
      </c>
      <c r="C23" s="269" t="s">
        <v>52</v>
      </c>
      <c r="D23" s="269">
        <v>3</v>
      </c>
      <c r="E23" s="268" t="s">
        <v>2591</v>
      </c>
      <c r="F23" s="268" t="s">
        <v>2605</v>
      </c>
    </row>
    <row r="24" spans="1:6">
      <c r="A24" s="269" t="s">
        <v>1465</v>
      </c>
      <c r="B24" s="268" t="s">
        <v>1466</v>
      </c>
      <c r="C24" s="269" t="s">
        <v>52</v>
      </c>
      <c r="D24" s="269">
        <v>3</v>
      </c>
      <c r="E24" s="268" t="s">
        <v>2591</v>
      </c>
      <c r="F24" s="268" t="s">
        <v>2605</v>
      </c>
    </row>
    <row r="25" spans="1:6">
      <c r="A25" s="269" t="s">
        <v>1468</v>
      </c>
      <c r="B25" s="268" t="s">
        <v>1469</v>
      </c>
      <c r="C25" s="269" t="s">
        <v>52</v>
      </c>
      <c r="D25" s="269">
        <v>3</v>
      </c>
      <c r="E25" s="268" t="s">
        <v>2591</v>
      </c>
      <c r="F25" s="268" t="s">
        <v>2605</v>
      </c>
    </row>
    <row r="26" spans="1:6">
      <c r="A26" s="269" t="s">
        <v>1105</v>
      </c>
      <c r="B26" s="268" t="s">
        <v>2607</v>
      </c>
      <c r="C26" s="269" t="s">
        <v>52</v>
      </c>
      <c r="D26" s="269">
        <v>3</v>
      </c>
      <c r="E26" s="268" t="s">
        <v>2591</v>
      </c>
      <c r="F26" s="268" t="s">
        <v>2605</v>
      </c>
    </row>
    <row r="27" spans="1:6">
      <c r="A27" s="269" t="s">
        <v>1111</v>
      </c>
      <c r="B27" s="268" t="s">
        <v>1112</v>
      </c>
      <c r="C27" s="269" t="s">
        <v>52</v>
      </c>
      <c r="D27" s="269">
        <v>3</v>
      </c>
      <c r="E27" s="268" t="s">
        <v>2591</v>
      </c>
      <c r="F27" s="268" t="s">
        <v>2605</v>
      </c>
    </row>
    <row r="28" spans="1:6">
      <c r="A28" s="269" t="s">
        <v>1103</v>
      </c>
      <c r="B28" s="268" t="s">
        <v>2608</v>
      </c>
      <c r="C28" s="269" t="s">
        <v>52</v>
      </c>
      <c r="D28" s="269">
        <v>3</v>
      </c>
      <c r="E28" s="268" t="s">
        <v>2591</v>
      </c>
      <c r="F28" s="268" t="s">
        <v>2605</v>
      </c>
    </row>
    <row r="29" spans="1:6">
      <c r="A29" s="269" t="s">
        <v>1109</v>
      </c>
      <c r="B29" s="268" t="s">
        <v>2609</v>
      </c>
      <c r="C29" s="269" t="s">
        <v>52</v>
      </c>
      <c r="D29" s="269">
        <v>3</v>
      </c>
      <c r="E29" s="268" t="s">
        <v>2591</v>
      </c>
      <c r="F29" s="268" t="s">
        <v>2605</v>
      </c>
    </row>
    <row r="30" spans="1:6">
      <c r="A30" s="269" t="s">
        <v>901</v>
      </c>
      <c r="B30" s="268" t="s">
        <v>2610</v>
      </c>
      <c r="C30" s="269" t="s">
        <v>52</v>
      </c>
      <c r="D30" s="269">
        <v>4</v>
      </c>
      <c r="E30" s="268" t="s">
        <v>2591</v>
      </c>
      <c r="F30" s="268" t="s">
        <v>2611</v>
      </c>
    </row>
    <row r="31" spans="1:6">
      <c r="A31" s="269" t="s">
        <v>498</v>
      </c>
      <c r="B31" s="268" t="s">
        <v>2612</v>
      </c>
      <c r="C31" s="269" t="s">
        <v>52</v>
      </c>
      <c r="D31" s="269">
        <v>5</v>
      </c>
      <c r="E31" s="268" t="s">
        <v>2591</v>
      </c>
      <c r="F31" s="268" t="s">
        <v>2613</v>
      </c>
    </row>
    <row r="32" spans="1:6">
      <c r="A32" s="269" t="s">
        <v>512</v>
      </c>
      <c r="B32" s="268" t="s">
        <v>2614</v>
      </c>
      <c r="C32" s="269" t="s">
        <v>52</v>
      </c>
      <c r="D32" s="269">
        <v>5</v>
      </c>
      <c r="E32" s="268" t="s">
        <v>2591</v>
      </c>
      <c r="F32" s="268" t="s">
        <v>2613</v>
      </c>
    </row>
    <row r="33" spans="1:6">
      <c r="A33" s="269" t="s">
        <v>504</v>
      </c>
      <c r="B33" s="268" t="s">
        <v>2615</v>
      </c>
      <c r="C33" s="269" t="s">
        <v>52</v>
      </c>
      <c r="D33" s="269">
        <v>5</v>
      </c>
      <c r="E33" s="268" t="s">
        <v>2591</v>
      </c>
      <c r="F33" s="268" t="s">
        <v>2613</v>
      </c>
    </row>
    <row r="34" spans="1:6">
      <c r="A34" s="269" t="s">
        <v>510</v>
      </c>
      <c r="B34" s="268" t="s">
        <v>2616</v>
      </c>
      <c r="C34" s="269" t="s">
        <v>52</v>
      </c>
      <c r="D34" s="269">
        <v>5</v>
      </c>
      <c r="E34" s="268" t="s">
        <v>2591</v>
      </c>
      <c r="F34" s="268" t="s">
        <v>2613</v>
      </c>
    </row>
    <row r="35" spans="1:6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2591</v>
      </c>
      <c r="F35" s="268" t="s">
        <v>2613</v>
      </c>
    </row>
    <row r="36" spans="1:6">
      <c r="A36" s="269" t="s">
        <v>523</v>
      </c>
      <c r="B36" s="268" t="s">
        <v>2617</v>
      </c>
      <c r="C36" s="269" t="s">
        <v>52</v>
      </c>
      <c r="D36" s="269">
        <v>5</v>
      </c>
      <c r="E36" s="268" t="s">
        <v>2591</v>
      </c>
      <c r="F36" s="268" t="s">
        <v>2613</v>
      </c>
    </row>
    <row r="37" spans="1:6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2591</v>
      </c>
      <c r="F37" s="268" t="s">
        <v>2613</v>
      </c>
    </row>
    <row r="38" spans="1:6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2591</v>
      </c>
      <c r="F38" s="268" t="s">
        <v>2613</v>
      </c>
    </row>
    <row r="39" spans="1:6">
      <c r="A39" s="269" t="s">
        <v>492</v>
      </c>
      <c r="B39" s="268" t="s">
        <v>2618</v>
      </c>
      <c r="C39" s="269" t="s">
        <v>52</v>
      </c>
      <c r="D39" s="269">
        <v>5</v>
      </c>
      <c r="E39" s="268" t="s">
        <v>2591</v>
      </c>
      <c r="F39" s="268" t="s">
        <v>2613</v>
      </c>
    </row>
    <row r="40" spans="1:6">
      <c r="A40" s="269" t="s">
        <v>496</v>
      </c>
      <c r="B40" s="268" t="s">
        <v>2619</v>
      </c>
      <c r="C40" s="269" t="s">
        <v>52</v>
      </c>
      <c r="D40" s="269">
        <v>5</v>
      </c>
      <c r="E40" s="268" t="s">
        <v>2591</v>
      </c>
      <c r="F40" s="268" t="s">
        <v>2613</v>
      </c>
    </row>
    <row r="41" spans="1:6">
      <c r="A41" s="269" t="s">
        <v>529</v>
      </c>
      <c r="B41" s="268" t="s">
        <v>2620</v>
      </c>
      <c r="C41" s="269" t="s">
        <v>52</v>
      </c>
      <c r="D41" s="269">
        <v>5</v>
      </c>
      <c r="E41" s="268" t="s">
        <v>2591</v>
      </c>
      <c r="F41" s="268" t="s">
        <v>2613</v>
      </c>
    </row>
    <row r="42" spans="1:6">
      <c r="A42" s="269" t="s">
        <v>541</v>
      </c>
      <c r="B42" s="268" t="s">
        <v>2621</v>
      </c>
      <c r="C42" s="269" t="s">
        <v>52</v>
      </c>
      <c r="D42" s="269">
        <v>5</v>
      </c>
      <c r="E42" s="268" t="s">
        <v>2591</v>
      </c>
      <c r="F42" s="268" t="s">
        <v>2613</v>
      </c>
    </row>
    <row r="43" spans="1:6">
      <c r="A43" s="269" t="s">
        <v>543</v>
      </c>
      <c r="B43" s="268" t="s">
        <v>2622</v>
      </c>
      <c r="C43" s="269" t="s">
        <v>52</v>
      </c>
      <c r="D43" s="269">
        <v>5</v>
      </c>
      <c r="E43" s="268" t="s">
        <v>2591</v>
      </c>
      <c r="F43" s="268" t="s">
        <v>2613</v>
      </c>
    </row>
    <row r="44" spans="1:6">
      <c r="A44" s="269" t="s">
        <v>545</v>
      </c>
      <c r="B44" s="268" t="s">
        <v>2623</v>
      </c>
      <c r="C44" s="269" t="s">
        <v>52</v>
      </c>
      <c r="D44" s="269">
        <v>5</v>
      </c>
      <c r="E44" s="268" t="s">
        <v>2591</v>
      </c>
      <c r="F44" s="268" t="s">
        <v>2613</v>
      </c>
    </row>
    <row r="45" spans="1:6">
      <c r="A45" s="269" t="s">
        <v>428</v>
      </c>
      <c r="B45" s="268" t="s">
        <v>2624</v>
      </c>
      <c r="C45" s="269" t="s">
        <v>54</v>
      </c>
      <c r="D45" s="269">
        <v>1</v>
      </c>
      <c r="E45" s="268" t="s">
        <v>2597</v>
      </c>
      <c r="F45" s="268" t="s">
        <v>2625</v>
      </c>
    </row>
    <row r="46" spans="1:6">
      <c r="A46" s="269" t="s">
        <v>1134</v>
      </c>
      <c r="B46" s="268" t="s">
        <v>2626</v>
      </c>
      <c r="C46" s="269" t="s">
        <v>54</v>
      </c>
      <c r="D46" s="269">
        <v>1</v>
      </c>
      <c r="E46" s="268" t="s">
        <v>2597</v>
      </c>
      <c r="F46" s="268" t="s">
        <v>2625</v>
      </c>
    </row>
    <row r="47" spans="1:6">
      <c r="A47" s="269" t="s">
        <v>1302</v>
      </c>
      <c r="B47" s="268" t="s">
        <v>2079</v>
      </c>
      <c r="C47" s="269" t="s">
        <v>56</v>
      </c>
      <c r="D47" s="269">
        <v>3</v>
      </c>
      <c r="E47" s="268" t="s">
        <v>2600</v>
      </c>
      <c r="F47" s="268" t="s">
        <v>2601</v>
      </c>
    </row>
    <row r="48" spans="1:6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2578</v>
      </c>
      <c r="F48" s="268" t="s">
        <v>382</v>
      </c>
    </row>
    <row r="49" spans="1:6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2597</v>
      </c>
      <c r="F49" s="268" t="s">
        <v>2627</v>
      </c>
    </row>
    <row r="50" spans="1:6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2597</v>
      </c>
      <c r="F50" s="268" t="s">
        <v>2627</v>
      </c>
    </row>
    <row r="51" spans="1:6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2597</v>
      </c>
      <c r="F51" s="268" t="s">
        <v>2627</v>
      </c>
    </row>
    <row r="52" spans="1:6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2597</v>
      </c>
      <c r="F52" s="268" t="s">
        <v>2627</v>
      </c>
    </row>
    <row r="53" spans="1:6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2597</v>
      </c>
      <c r="F53" s="268" t="s">
        <v>2627</v>
      </c>
    </row>
    <row r="54" spans="1:6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2597</v>
      </c>
      <c r="F54" s="268" t="s">
        <v>2627</v>
      </c>
    </row>
    <row r="55" spans="1:6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2597</v>
      </c>
      <c r="F55" s="268" t="s">
        <v>2627</v>
      </c>
    </row>
    <row r="56" spans="1:6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2597</v>
      </c>
      <c r="F56" s="268" t="s">
        <v>2627</v>
      </c>
    </row>
    <row r="57" spans="1:6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2597</v>
      </c>
      <c r="F57" s="268" t="s">
        <v>2627</v>
      </c>
    </row>
    <row r="58" spans="1:6">
      <c r="A58" s="269" t="s">
        <v>1149</v>
      </c>
      <c r="B58" s="268" t="s">
        <v>1150</v>
      </c>
      <c r="C58" s="269" t="s">
        <v>54</v>
      </c>
      <c r="D58" s="269">
        <v>3</v>
      </c>
      <c r="E58" s="268" t="s">
        <v>2597</v>
      </c>
      <c r="F58" s="268" t="s">
        <v>2628</v>
      </c>
    </row>
    <row r="59" spans="1:6">
      <c r="A59" s="269" t="s">
        <v>933</v>
      </c>
      <c r="B59" s="268" t="s">
        <v>2629</v>
      </c>
      <c r="C59" s="269" t="s">
        <v>56</v>
      </c>
      <c r="D59" s="269">
        <v>1</v>
      </c>
      <c r="E59" s="268" t="s">
        <v>2600</v>
      </c>
      <c r="F59" s="268" t="s">
        <v>2630</v>
      </c>
    </row>
    <row r="60" spans="1:6">
      <c r="A60" s="269" t="s">
        <v>564</v>
      </c>
      <c r="B60" s="268" t="s">
        <v>2631</v>
      </c>
      <c r="C60" s="269" t="s">
        <v>54</v>
      </c>
      <c r="D60" s="269">
        <v>6</v>
      </c>
      <c r="E60" s="268" t="s">
        <v>2597</v>
      </c>
      <c r="F60" s="268" t="s">
        <v>563</v>
      </c>
    </row>
    <row r="61" spans="1:6">
      <c r="A61" s="269" t="s">
        <v>597</v>
      </c>
      <c r="B61" s="268" t="s">
        <v>2632</v>
      </c>
      <c r="C61" s="269" t="s">
        <v>54</v>
      </c>
      <c r="D61" s="269">
        <v>6</v>
      </c>
      <c r="E61" s="268" t="s">
        <v>2597</v>
      </c>
      <c r="F61" s="268" t="s">
        <v>563</v>
      </c>
    </row>
    <row r="62" spans="1:6">
      <c r="A62" s="269" t="s">
        <v>579</v>
      </c>
      <c r="B62" s="268" t="s">
        <v>2633</v>
      </c>
      <c r="C62" s="269" t="s">
        <v>54</v>
      </c>
      <c r="D62" s="269">
        <v>6</v>
      </c>
      <c r="E62" s="268" t="s">
        <v>2597</v>
      </c>
      <c r="F62" s="268" t="s">
        <v>563</v>
      </c>
    </row>
    <row r="63" spans="1:6">
      <c r="A63" s="269" t="s">
        <v>560</v>
      </c>
      <c r="B63" s="268" t="s">
        <v>2634</v>
      </c>
      <c r="C63" s="269" t="s">
        <v>54</v>
      </c>
      <c r="D63" s="269">
        <v>6</v>
      </c>
      <c r="E63" s="268" t="s">
        <v>2597</v>
      </c>
      <c r="F63" s="268" t="s">
        <v>563</v>
      </c>
    </row>
    <row r="64" spans="1:6">
      <c r="A64" s="269" t="s">
        <v>606</v>
      </c>
      <c r="B64" s="268" t="s">
        <v>2635</v>
      </c>
      <c r="C64" s="269" t="s">
        <v>54</v>
      </c>
      <c r="D64" s="269">
        <v>6</v>
      </c>
      <c r="E64" s="268" t="s">
        <v>2597</v>
      </c>
      <c r="F64" s="268" t="s">
        <v>563</v>
      </c>
    </row>
    <row r="65" spans="1:6">
      <c r="A65" s="269" t="s">
        <v>611</v>
      </c>
      <c r="B65" s="268" t="s">
        <v>2636</v>
      </c>
      <c r="C65" s="269" t="s">
        <v>54</v>
      </c>
      <c r="D65" s="269">
        <v>6</v>
      </c>
      <c r="E65" s="268" t="s">
        <v>2597</v>
      </c>
      <c r="F65" s="268" t="s">
        <v>563</v>
      </c>
    </row>
    <row r="66" spans="1:6">
      <c r="A66" s="269" t="s">
        <v>586</v>
      </c>
      <c r="B66" s="268" t="s">
        <v>2637</v>
      </c>
      <c r="C66" s="269" t="s">
        <v>54</v>
      </c>
      <c r="D66" s="269">
        <v>6</v>
      </c>
      <c r="E66" s="268" t="s">
        <v>2597</v>
      </c>
      <c r="F66" s="268" t="s">
        <v>563</v>
      </c>
    </row>
    <row r="67" spans="1:6">
      <c r="A67" s="269" t="s">
        <v>617</v>
      </c>
      <c r="B67" s="268" t="s">
        <v>2638</v>
      </c>
      <c r="C67" s="269" t="s">
        <v>54</v>
      </c>
      <c r="D67" s="269">
        <v>7</v>
      </c>
      <c r="E67" s="268" t="s">
        <v>2597</v>
      </c>
      <c r="F67" s="268" t="s">
        <v>2639</v>
      </c>
    </row>
    <row r="68" spans="1:6">
      <c r="A68" s="269" t="s">
        <v>1136</v>
      </c>
      <c r="B68" s="268" t="s">
        <v>2640</v>
      </c>
      <c r="C68" s="269" t="s">
        <v>54</v>
      </c>
      <c r="D68" s="269">
        <v>7</v>
      </c>
      <c r="E68" s="268" t="s">
        <v>2597</v>
      </c>
      <c r="F68" s="268" t="s">
        <v>2639</v>
      </c>
    </row>
    <row r="69" spans="1:6">
      <c r="A69" s="269" t="s">
        <v>622</v>
      </c>
      <c r="B69" s="268" t="s">
        <v>2641</v>
      </c>
      <c r="C69" s="269" t="s">
        <v>54</v>
      </c>
      <c r="D69" s="269">
        <v>7</v>
      </c>
      <c r="E69" s="268" t="s">
        <v>2597</v>
      </c>
      <c r="F69" s="268" t="s">
        <v>2639</v>
      </c>
    </row>
    <row r="70" spans="1:6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2597</v>
      </c>
      <c r="F70" s="268" t="s">
        <v>2639</v>
      </c>
    </row>
    <row r="71" spans="1:6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2597</v>
      </c>
      <c r="F71" s="268" t="s">
        <v>2639</v>
      </c>
    </row>
    <row r="72" spans="1:6">
      <c r="A72" s="269" t="s">
        <v>570</v>
      </c>
      <c r="B72" s="268" t="s">
        <v>2642</v>
      </c>
      <c r="C72" s="269" t="s">
        <v>54</v>
      </c>
      <c r="D72" s="269">
        <v>7</v>
      </c>
      <c r="E72" s="268" t="s">
        <v>2597</v>
      </c>
      <c r="F72" s="268" t="s">
        <v>2639</v>
      </c>
    </row>
    <row r="73" spans="1:6">
      <c r="A73" s="269" t="s">
        <v>575</v>
      </c>
      <c r="B73" s="268" t="s">
        <v>2643</v>
      </c>
      <c r="C73" s="269" t="s">
        <v>54</v>
      </c>
      <c r="D73" s="269">
        <v>7</v>
      </c>
      <c r="E73" s="268" t="s">
        <v>2597</v>
      </c>
      <c r="F73" s="268" t="s">
        <v>2639</v>
      </c>
    </row>
    <row r="74" spans="1:6">
      <c r="A74" s="269" t="s">
        <v>628</v>
      </c>
      <c r="B74" s="268" t="s">
        <v>2644</v>
      </c>
      <c r="C74" s="269" t="s">
        <v>54</v>
      </c>
      <c r="D74" s="269">
        <v>7</v>
      </c>
      <c r="E74" s="268" t="s">
        <v>2597</v>
      </c>
      <c r="F74" s="268" t="s">
        <v>2639</v>
      </c>
    </row>
    <row r="75" spans="1:6">
      <c r="A75" s="269" t="s">
        <v>1064</v>
      </c>
      <c r="B75" s="268" t="s">
        <v>1067</v>
      </c>
      <c r="C75" s="269" t="s">
        <v>54</v>
      </c>
      <c r="D75" s="269">
        <v>7</v>
      </c>
      <c r="E75" s="268" t="s">
        <v>2597</v>
      </c>
      <c r="F75" s="268" t="s">
        <v>2639</v>
      </c>
    </row>
    <row r="76" spans="1:6">
      <c r="A76" s="269" t="s">
        <v>1028</v>
      </c>
      <c r="B76" s="268" t="s">
        <v>2645</v>
      </c>
      <c r="C76" s="269" t="s">
        <v>54</v>
      </c>
      <c r="D76" s="269">
        <v>7</v>
      </c>
      <c r="E76" s="268" t="s">
        <v>2597</v>
      </c>
      <c r="F76" s="268" t="s">
        <v>2639</v>
      </c>
    </row>
    <row r="77" spans="1:6">
      <c r="A77" s="269" t="s">
        <v>1486</v>
      </c>
      <c r="B77" s="268" t="s">
        <v>2646</v>
      </c>
      <c r="C77" s="269" t="s">
        <v>54</v>
      </c>
      <c r="D77" s="269">
        <v>7</v>
      </c>
      <c r="E77" s="268" t="s">
        <v>2597</v>
      </c>
      <c r="F77" s="268" t="s">
        <v>2639</v>
      </c>
    </row>
    <row r="78" spans="1:6">
      <c r="A78" s="269" t="s">
        <v>1056</v>
      </c>
      <c r="B78" s="268" t="s">
        <v>1057</v>
      </c>
      <c r="C78" s="269" t="s">
        <v>54</v>
      </c>
      <c r="D78" s="269">
        <v>7</v>
      </c>
      <c r="E78" s="268" t="s">
        <v>2597</v>
      </c>
      <c r="F78" s="268" t="s">
        <v>2639</v>
      </c>
    </row>
    <row r="79" spans="1:6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2597</v>
      </c>
      <c r="F79" s="268" t="s">
        <v>2639</v>
      </c>
    </row>
    <row r="80" spans="1:6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2597</v>
      </c>
      <c r="F80" s="268" t="s">
        <v>2639</v>
      </c>
    </row>
    <row r="81" spans="1:6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2597</v>
      </c>
      <c r="F81" s="268" t="s">
        <v>2588</v>
      </c>
    </row>
    <row r="82" spans="1:6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2597</v>
      </c>
      <c r="F82" s="268" t="s">
        <v>2588</v>
      </c>
    </row>
    <row r="83" spans="1:6">
      <c r="A83" s="269" t="s">
        <v>2538</v>
      </c>
      <c r="B83" s="268" t="s">
        <v>2647</v>
      </c>
      <c r="C83" s="269" t="s">
        <v>55</v>
      </c>
      <c r="D83" s="269">
        <v>2</v>
      </c>
      <c r="E83" s="268" t="s">
        <v>2648</v>
      </c>
      <c r="F83" s="268" t="s">
        <v>2649</v>
      </c>
    </row>
    <row r="84" spans="1:6">
      <c r="A84" s="269" t="s">
        <v>956</v>
      </c>
      <c r="B84" s="268" t="s">
        <v>957</v>
      </c>
      <c r="C84" s="269" t="s">
        <v>56</v>
      </c>
      <c r="D84" s="269">
        <v>2</v>
      </c>
      <c r="E84" s="268" t="s">
        <v>2600</v>
      </c>
      <c r="F84" s="268" t="s">
        <v>2650</v>
      </c>
    </row>
    <row r="85" spans="1:6">
      <c r="A85" s="269" t="s">
        <v>962</v>
      </c>
      <c r="B85" s="268" t="s">
        <v>963</v>
      </c>
      <c r="C85" s="269" t="s">
        <v>56</v>
      </c>
      <c r="D85" s="269">
        <v>2</v>
      </c>
      <c r="E85" s="268" t="s">
        <v>2600</v>
      </c>
      <c r="F85" s="268" t="s">
        <v>2650</v>
      </c>
    </row>
    <row r="86" spans="1:6">
      <c r="A86" s="269" t="s">
        <v>1151</v>
      </c>
      <c r="B86" s="268" t="s">
        <v>2651</v>
      </c>
      <c r="C86" s="269" t="s">
        <v>56</v>
      </c>
      <c r="D86" s="269">
        <v>3</v>
      </c>
      <c r="E86" s="268" t="s">
        <v>2600</v>
      </c>
      <c r="F86" s="268" t="s">
        <v>2601</v>
      </c>
    </row>
    <row r="87" spans="1:6">
      <c r="A87" s="269" t="s">
        <v>954</v>
      </c>
      <c r="B87" s="268" t="s">
        <v>955</v>
      </c>
      <c r="C87" s="269" t="s">
        <v>56</v>
      </c>
      <c r="D87" s="269">
        <v>2</v>
      </c>
      <c r="E87" s="268" t="s">
        <v>2600</v>
      </c>
      <c r="F87" s="268" t="s">
        <v>2650</v>
      </c>
    </row>
    <row r="88" spans="1:6">
      <c r="A88" s="269" t="s">
        <v>965</v>
      </c>
      <c r="B88" s="268" t="s">
        <v>966</v>
      </c>
      <c r="C88" s="269" t="s">
        <v>56</v>
      </c>
      <c r="D88" s="269">
        <v>2</v>
      </c>
      <c r="E88" s="268" t="s">
        <v>2600</v>
      </c>
      <c r="F88" s="268" t="s">
        <v>2650</v>
      </c>
    </row>
    <row r="89" spans="1:6">
      <c r="A89" s="269" t="s">
        <v>970</v>
      </c>
      <c r="B89" s="268" t="s">
        <v>2652</v>
      </c>
      <c r="C89" s="269" t="s">
        <v>56</v>
      </c>
      <c r="D89" s="269">
        <v>2</v>
      </c>
      <c r="E89" s="268" t="s">
        <v>2600</v>
      </c>
      <c r="F89" s="268" t="s">
        <v>2650</v>
      </c>
    </row>
    <row r="90" spans="1:6">
      <c r="A90" s="269" t="s">
        <v>1384</v>
      </c>
      <c r="B90" s="268" t="s">
        <v>2653</v>
      </c>
      <c r="C90" s="269" t="s">
        <v>56</v>
      </c>
      <c r="D90" s="269">
        <v>4</v>
      </c>
      <c r="E90" s="268" t="s">
        <v>2600</v>
      </c>
      <c r="F90" s="268" t="s">
        <v>2654</v>
      </c>
    </row>
    <row r="91" spans="1:6">
      <c r="A91" s="269" t="s">
        <v>1387</v>
      </c>
      <c r="B91" s="268" t="s">
        <v>2655</v>
      </c>
      <c r="C91" s="269" t="s">
        <v>56</v>
      </c>
      <c r="D91" s="269">
        <v>4</v>
      </c>
      <c r="E91" s="268" t="s">
        <v>2600</v>
      </c>
      <c r="F91" s="268" t="s">
        <v>2654</v>
      </c>
    </row>
    <row r="92" spans="1:6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2656</v>
      </c>
      <c r="F92" s="268" t="s">
        <v>1512</v>
      </c>
    </row>
    <row r="93" spans="1:6">
      <c r="A93" s="269" t="s">
        <v>2540</v>
      </c>
      <c r="B93" s="268" t="s">
        <v>2657</v>
      </c>
      <c r="C93" s="269" t="s">
        <v>57</v>
      </c>
      <c r="D93" s="269">
        <v>1</v>
      </c>
      <c r="E93" s="268" t="s">
        <v>2656</v>
      </c>
      <c r="F93" s="268" t="s">
        <v>2658</v>
      </c>
    </row>
    <row r="94" spans="1:6">
      <c r="A94" s="269" t="s">
        <v>2541</v>
      </c>
      <c r="B94" s="268" t="s">
        <v>2659</v>
      </c>
      <c r="C94" s="269" t="s">
        <v>57</v>
      </c>
      <c r="D94" s="269">
        <v>1</v>
      </c>
      <c r="E94" s="268" t="s">
        <v>2656</v>
      </c>
      <c r="F94" s="268" t="s">
        <v>2658</v>
      </c>
    </row>
    <row r="95" spans="1:6">
      <c r="A95" s="269" t="s">
        <v>2542</v>
      </c>
      <c r="B95" s="268" t="s">
        <v>2660</v>
      </c>
      <c r="C95" s="269" t="s">
        <v>57</v>
      </c>
      <c r="D95" s="269">
        <v>1</v>
      </c>
      <c r="E95" s="268" t="s">
        <v>2656</v>
      </c>
      <c r="F95" s="268" t="s">
        <v>2658</v>
      </c>
    </row>
    <row r="96" spans="1:6">
      <c r="A96" s="269" t="s">
        <v>1950</v>
      </c>
      <c r="B96" s="268" t="s">
        <v>2661</v>
      </c>
      <c r="C96" s="269" t="s">
        <v>57</v>
      </c>
      <c r="D96" s="269">
        <v>1</v>
      </c>
      <c r="E96" s="268" t="s">
        <v>2656</v>
      </c>
      <c r="F96" s="268" t="s">
        <v>2658</v>
      </c>
    </row>
    <row r="97" spans="1:6">
      <c r="A97" s="269" t="s">
        <v>2543</v>
      </c>
      <c r="B97" s="268" t="s">
        <v>2662</v>
      </c>
      <c r="C97" s="269" t="s">
        <v>57</v>
      </c>
      <c r="D97" s="269">
        <v>2</v>
      </c>
      <c r="E97" s="268" t="s">
        <v>2656</v>
      </c>
      <c r="F97" s="268" t="s">
        <v>2663</v>
      </c>
    </row>
    <row r="98" spans="1:6">
      <c r="A98" s="269" t="s">
        <v>2544</v>
      </c>
      <c r="B98" s="268" t="s">
        <v>2664</v>
      </c>
      <c r="C98" s="269" t="s">
        <v>57</v>
      </c>
      <c r="D98" s="269">
        <v>2</v>
      </c>
      <c r="E98" s="268" t="s">
        <v>2656</v>
      </c>
      <c r="F98" s="268" t="s">
        <v>2663</v>
      </c>
    </row>
    <row r="99" spans="1:6">
      <c r="A99" s="269" t="s">
        <v>2545</v>
      </c>
      <c r="B99" s="268" t="s">
        <v>2665</v>
      </c>
      <c r="C99" s="269" t="s">
        <v>57</v>
      </c>
      <c r="D99" s="269">
        <v>2</v>
      </c>
      <c r="E99" s="268" t="s">
        <v>2656</v>
      </c>
      <c r="F99" s="268" t="s">
        <v>2663</v>
      </c>
    </row>
    <row r="100" spans="1:6">
      <c r="A100" s="269" t="s">
        <v>2546</v>
      </c>
      <c r="B100" s="268" t="s">
        <v>2666</v>
      </c>
      <c r="C100" s="269" t="s">
        <v>57</v>
      </c>
      <c r="D100" s="269">
        <v>2</v>
      </c>
      <c r="E100" s="268" t="s">
        <v>2656</v>
      </c>
      <c r="F100" s="268" t="s">
        <v>2663</v>
      </c>
    </row>
    <row r="101" spans="1:6">
      <c r="A101" s="269" t="s">
        <v>2547</v>
      </c>
      <c r="B101" s="268" t="s">
        <v>2667</v>
      </c>
      <c r="C101" s="269" t="s">
        <v>57</v>
      </c>
      <c r="D101" s="269">
        <v>2</v>
      </c>
      <c r="E101" s="268" t="s">
        <v>2656</v>
      </c>
      <c r="F101" s="268" t="s">
        <v>2663</v>
      </c>
    </row>
    <row r="102" spans="1:6">
      <c r="A102" s="269" t="s">
        <v>2548</v>
      </c>
      <c r="B102" s="268" t="s">
        <v>2668</v>
      </c>
      <c r="C102" s="269" t="s">
        <v>57</v>
      </c>
      <c r="D102" s="269">
        <v>2</v>
      </c>
      <c r="E102" s="268" t="s">
        <v>2656</v>
      </c>
      <c r="F102" s="268" t="s">
        <v>2663</v>
      </c>
    </row>
    <row r="103" spans="1:6">
      <c r="A103" s="269" t="s">
        <v>2549</v>
      </c>
      <c r="B103" s="268" t="s">
        <v>2669</v>
      </c>
      <c r="C103" s="269" t="s">
        <v>57</v>
      </c>
      <c r="D103" s="269">
        <v>2</v>
      </c>
      <c r="E103" s="268" t="s">
        <v>2656</v>
      </c>
      <c r="F103" s="268" t="s">
        <v>2663</v>
      </c>
    </row>
    <row r="104" spans="1:6">
      <c r="A104" s="269" t="s">
        <v>2550</v>
      </c>
      <c r="B104" s="268" t="s">
        <v>2670</v>
      </c>
      <c r="C104" s="269" t="s">
        <v>57</v>
      </c>
      <c r="D104" s="269">
        <v>2</v>
      </c>
      <c r="E104" s="268" t="s">
        <v>2656</v>
      </c>
      <c r="F104" s="268" t="s">
        <v>2663</v>
      </c>
    </row>
    <row r="105" spans="1:6">
      <c r="A105" s="269" t="s">
        <v>2551</v>
      </c>
      <c r="B105" s="268" t="s">
        <v>2671</v>
      </c>
      <c r="C105" s="269" t="s">
        <v>57</v>
      </c>
      <c r="D105" s="269">
        <v>2</v>
      </c>
      <c r="E105" s="268" t="s">
        <v>2656</v>
      </c>
      <c r="F105" s="268" t="s">
        <v>2663</v>
      </c>
    </row>
    <row r="106" spans="1:6">
      <c r="A106" s="269" t="s">
        <v>2568</v>
      </c>
      <c r="B106" s="268" t="s">
        <v>2672</v>
      </c>
      <c r="C106" s="269" t="s">
        <v>57</v>
      </c>
      <c r="D106" s="269">
        <v>3</v>
      </c>
      <c r="E106" s="268" t="s">
        <v>2656</v>
      </c>
      <c r="F106" s="268" t="s">
        <v>2673</v>
      </c>
    </row>
    <row r="107" spans="1:6">
      <c r="A107" s="269" t="s">
        <v>2569</v>
      </c>
      <c r="B107" s="268" t="s">
        <v>2674</v>
      </c>
      <c r="C107" s="269" t="s">
        <v>57</v>
      </c>
      <c r="D107" s="269">
        <v>3</v>
      </c>
      <c r="E107" s="268" t="s">
        <v>2656</v>
      </c>
      <c r="F107" s="268" t="s">
        <v>2673</v>
      </c>
    </row>
    <row r="108" spans="1:6">
      <c r="A108" s="269" t="s">
        <v>2570</v>
      </c>
      <c r="B108" s="268" t="s">
        <v>2675</v>
      </c>
      <c r="C108" s="269" t="s">
        <v>57</v>
      </c>
      <c r="D108" s="269">
        <v>3</v>
      </c>
      <c r="E108" s="268" t="s">
        <v>2656</v>
      </c>
      <c r="F108" s="268" t="s">
        <v>2673</v>
      </c>
    </row>
    <row r="109" spans="1:6">
      <c r="A109" s="269" t="s">
        <v>2571</v>
      </c>
      <c r="B109" s="268" t="s">
        <v>2676</v>
      </c>
      <c r="C109" s="269" t="s">
        <v>57</v>
      </c>
      <c r="D109" s="269">
        <v>3</v>
      </c>
      <c r="E109" s="268" t="s">
        <v>2656</v>
      </c>
      <c r="F109" s="268" t="s">
        <v>2673</v>
      </c>
    </row>
    <row r="110" spans="1:6">
      <c r="A110" s="269" t="s">
        <v>2572</v>
      </c>
      <c r="B110" s="268" t="s">
        <v>2677</v>
      </c>
      <c r="C110" s="269" t="s">
        <v>57</v>
      </c>
      <c r="D110" s="269">
        <v>3</v>
      </c>
      <c r="E110" s="268" t="s">
        <v>2656</v>
      </c>
      <c r="F110" s="268" t="s">
        <v>2673</v>
      </c>
    </row>
    <row r="111" spans="1:6">
      <c r="A111" s="269" t="s">
        <v>2573</v>
      </c>
      <c r="B111" s="268" t="s">
        <v>2678</v>
      </c>
      <c r="C111" s="269" t="s">
        <v>57</v>
      </c>
      <c r="D111" s="269">
        <v>3</v>
      </c>
      <c r="E111" s="268" t="s">
        <v>2656</v>
      </c>
      <c r="F111" s="268" t="s">
        <v>2673</v>
      </c>
    </row>
    <row r="112" spans="1:6">
      <c r="A112" s="269" t="s">
        <v>2554</v>
      </c>
      <c r="B112" s="268" t="s">
        <v>2679</v>
      </c>
      <c r="C112" s="269" t="s">
        <v>57</v>
      </c>
      <c r="D112" s="269">
        <v>2</v>
      </c>
      <c r="E112" s="268" t="s">
        <v>2656</v>
      </c>
      <c r="F112" s="268" t="s">
        <v>2663</v>
      </c>
    </row>
    <row r="113" spans="1:6">
      <c r="A113" s="269" t="s">
        <v>1404</v>
      </c>
      <c r="B113" s="268" t="s">
        <v>1405</v>
      </c>
      <c r="C113" s="269" t="s">
        <v>55</v>
      </c>
      <c r="D113" s="269">
        <v>2</v>
      </c>
      <c r="E113" s="268" t="s">
        <v>2648</v>
      </c>
      <c r="F113" s="268" t="s">
        <v>2649</v>
      </c>
    </row>
    <row r="114" spans="1:6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2602</v>
      </c>
      <c r="F114" s="268" t="s">
        <v>2680</v>
      </c>
    </row>
    <row r="115" spans="1:6">
      <c r="A115" s="269" t="s">
        <v>2552</v>
      </c>
      <c r="B115" s="268" t="s">
        <v>2681</v>
      </c>
      <c r="C115" s="269" t="s">
        <v>57</v>
      </c>
      <c r="D115" s="269">
        <v>2</v>
      </c>
      <c r="E115" s="268" t="s">
        <v>2656</v>
      </c>
      <c r="F115" s="268" t="s">
        <v>2663</v>
      </c>
    </row>
    <row r="116" spans="1:6">
      <c r="A116" s="269" t="s">
        <v>1072</v>
      </c>
      <c r="B116" s="268" t="s">
        <v>1073</v>
      </c>
      <c r="C116" s="269" t="s">
        <v>54</v>
      </c>
      <c r="D116" s="269">
        <v>5</v>
      </c>
      <c r="E116" s="268" t="s">
        <v>2597</v>
      </c>
      <c r="F116" s="268" t="s">
        <v>2598</v>
      </c>
    </row>
    <row r="117" spans="1:6">
      <c r="A117" s="269" t="s">
        <v>2553</v>
      </c>
      <c r="B117" s="268" t="s">
        <v>2682</v>
      </c>
      <c r="C117" s="269" t="s">
        <v>57</v>
      </c>
      <c r="D117" s="269">
        <v>2</v>
      </c>
      <c r="E117" s="268" t="s">
        <v>2656</v>
      </c>
      <c r="F117" s="268" t="s">
        <v>2663</v>
      </c>
    </row>
    <row r="118" spans="1:6">
      <c r="A118" s="269" t="s">
        <v>2557</v>
      </c>
      <c r="B118" s="268" t="s">
        <v>2683</v>
      </c>
      <c r="C118" s="269" t="s">
        <v>57</v>
      </c>
      <c r="D118" s="269">
        <v>2</v>
      </c>
      <c r="E118" s="268" t="s">
        <v>2656</v>
      </c>
      <c r="F118" s="268" t="s">
        <v>2663</v>
      </c>
    </row>
    <row r="119" spans="1:6">
      <c r="A119" s="269" t="s">
        <v>2556</v>
      </c>
      <c r="B119" s="268" t="s">
        <v>2684</v>
      </c>
      <c r="C119" s="269" t="s">
        <v>57</v>
      </c>
      <c r="D119" s="269">
        <v>2</v>
      </c>
      <c r="E119" s="268" t="s">
        <v>2656</v>
      </c>
      <c r="F119" s="268" t="s">
        <v>2663</v>
      </c>
    </row>
    <row r="120" spans="1:6">
      <c r="A120" s="269" t="s">
        <v>2555</v>
      </c>
      <c r="B120" s="268" t="s">
        <v>2685</v>
      </c>
      <c r="C120" s="269" t="s">
        <v>57</v>
      </c>
      <c r="D120" s="269">
        <v>2</v>
      </c>
      <c r="E120" s="268" t="s">
        <v>2656</v>
      </c>
      <c r="F120" s="268" t="s">
        <v>2663</v>
      </c>
    </row>
    <row r="121" spans="1:6">
      <c r="A121" s="269" t="s">
        <v>1122</v>
      </c>
      <c r="B121" s="268" t="s">
        <v>2686</v>
      </c>
      <c r="C121" s="269" t="s">
        <v>54</v>
      </c>
      <c r="D121" s="269">
        <v>4</v>
      </c>
      <c r="E121" s="268" t="s">
        <v>2597</v>
      </c>
      <c r="F121" s="268" t="s">
        <v>2687</v>
      </c>
    </row>
    <row r="122" spans="1:6">
      <c r="A122" s="269" t="s">
        <v>1141</v>
      </c>
      <c r="B122" s="268" t="s">
        <v>2688</v>
      </c>
      <c r="C122" s="269" t="s">
        <v>54</v>
      </c>
      <c r="D122" s="269">
        <v>4</v>
      </c>
      <c r="E122" s="268" t="s">
        <v>2597</v>
      </c>
      <c r="F122" s="268" t="s">
        <v>2687</v>
      </c>
    </row>
    <row r="123" spans="1:6">
      <c r="A123" s="269" t="s">
        <v>1130</v>
      </c>
      <c r="B123" s="268" t="s">
        <v>2689</v>
      </c>
      <c r="C123" s="269" t="s">
        <v>54</v>
      </c>
      <c r="D123" s="269">
        <v>4</v>
      </c>
      <c r="E123" s="268" t="s">
        <v>2597</v>
      </c>
      <c r="F123" s="268" t="s">
        <v>2687</v>
      </c>
    </row>
    <row r="124" spans="1:6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2578</v>
      </c>
      <c r="F124" s="268" t="s">
        <v>2584</v>
      </c>
    </row>
    <row r="125" spans="1:6">
      <c r="A125" s="269" t="s">
        <v>654</v>
      </c>
      <c r="B125" s="268" t="s">
        <v>2690</v>
      </c>
      <c r="C125" s="269" t="s">
        <v>51</v>
      </c>
      <c r="D125" s="269">
        <v>5</v>
      </c>
      <c r="E125" s="268" t="s">
        <v>2578</v>
      </c>
      <c r="F125" s="268" t="s">
        <v>2584</v>
      </c>
    </row>
    <row r="126" spans="1:6">
      <c r="A126" s="269" t="s">
        <v>1099</v>
      </c>
      <c r="B126" s="268" t="s">
        <v>1100</v>
      </c>
      <c r="C126" s="269" t="s">
        <v>52</v>
      </c>
      <c r="D126" s="269">
        <v>3</v>
      </c>
      <c r="E126" s="268" t="s">
        <v>2591</v>
      </c>
      <c r="F126" s="268" t="s">
        <v>2605</v>
      </c>
    </row>
    <row r="127" spans="1:6">
      <c r="A127" s="269" t="s">
        <v>1380</v>
      </c>
      <c r="B127" s="268" t="s">
        <v>1381</v>
      </c>
      <c r="C127" s="269" t="s">
        <v>56</v>
      </c>
      <c r="D127" s="269">
        <v>5</v>
      </c>
      <c r="E127" s="268" t="s">
        <v>2600</v>
      </c>
      <c r="F127" s="268" t="s">
        <v>2691</v>
      </c>
    </row>
    <row r="128" spans="1:6">
      <c r="A128" s="269" t="s">
        <v>1382</v>
      </c>
      <c r="B128" s="268" t="s">
        <v>1383</v>
      </c>
      <c r="C128" s="269" t="s">
        <v>56</v>
      </c>
      <c r="D128" s="269">
        <v>5</v>
      </c>
      <c r="E128" s="268" t="s">
        <v>2600</v>
      </c>
      <c r="F128" s="268" t="s">
        <v>2691</v>
      </c>
    </row>
    <row r="129" spans="1:6">
      <c r="A129" s="269" t="s">
        <v>960</v>
      </c>
      <c r="B129" s="268" t="s">
        <v>961</v>
      </c>
      <c r="C129" s="269" t="s">
        <v>56</v>
      </c>
      <c r="D129" s="269">
        <v>2</v>
      </c>
      <c r="E129" s="268" t="s">
        <v>2600</v>
      </c>
      <c r="F129" s="268" t="s">
        <v>2650</v>
      </c>
    </row>
    <row r="130" spans="1:6">
      <c r="A130" s="269" t="s">
        <v>2559</v>
      </c>
      <c r="B130" s="268" t="s">
        <v>2692</v>
      </c>
      <c r="C130" s="269" t="s">
        <v>57</v>
      </c>
      <c r="D130" s="269">
        <v>2</v>
      </c>
      <c r="E130" s="268" t="s">
        <v>2656</v>
      </c>
      <c r="F130" s="268" t="s">
        <v>2663</v>
      </c>
    </row>
    <row r="131" spans="1:6">
      <c r="A131" s="269" t="s">
        <v>1068</v>
      </c>
      <c r="B131" s="268" t="s">
        <v>1069</v>
      </c>
      <c r="C131" s="269" t="s">
        <v>54</v>
      </c>
      <c r="D131" s="269">
        <v>7</v>
      </c>
      <c r="E131" s="268" t="s">
        <v>2597</v>
      </c>
      <c r="F131" s="268" t="s">
        <v>2639</v>
      </c>
    </row>
    <row r="132" spans="1:6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2602</v>
      </c>
      <c r="F132" s="268" t="s">
        <v>2693</v>
      </c>
    </row>
    <row r="133" spans="1:6">
      <c r="A133" s="269" t="s">
        <v>2567</v>
      </c>
      <c r="B133" s="268" t="s">
        <v>2694</v>
      </c>
      <c r="C133" s="269" t="s">
        <v>57</v>
      </c>
      <c r="D133" s="269">
        <v>2</v>
      </c>
      <c r="E133" s="268" t="s">
        <v>2656</v>
      </c>
      <c r="F133" s="268" t="s">
        <v>2663</v>
      </c>
    </row>
    <row r="134" spans="1:6">
      <c r="A134" s="269" t="s">
        <v>2564</v>
      </c>
      <c r="B134" s="268" t="s">
        <v>2695</v>
      </c>
      <c r="C134" s="269" t="s">
        <v>57</v>
      </c>
      <c r="D134" s="269">
        <v>2</v>
      </c>
      <c r="E134" s="268" t="s">
        <v>2656</v>
      </c>
      <c r="F134" s="268" t="s">
        <v>2663</v>
      </c>
    </row>
    <row r="135" spans="1:6">
      <c r="A135" s="269" t="s">
        <v>2560</v>
      </c>
      <c r="B135" s="268" t="s">
        <v>2696</v>
      </c>
      <c r="C135" s="269" t="s">
        <v>57</v>
      </c>
      <c r="D135" s="269">
        <v>2</v>
      </c>
      <c r="E135" s="268" t="s">
        <v>2656</v>
      </c>
      <c r="F135" s="268" t="s">
        <v>2663</v>
      </c>
    </row>
    <row r="136" spans="1:6">
      <c r="A136" s="269" t="s">
        <v>2566</v>
      </c>
      <c r="B136" s="268" t="s">
        <v>2697</v>
      </c>
      <c r="C136" s="269" t="s">
        <v>57</v>
      </c>
      <c r="D136" s="269">
        <v>2</v>
      </c>
      <c r="E136" s="268" t="s">
        <v>2656</v>
      </c>
      <c r="F136" s="268" t="s">
        <v>2663</v>
      </c>
    </row>
    <row r="137" spans="1:6">
      <c r="A137" s="269" t="s">
        <v>2565</v>
      </c>
      <c r="B137" s="268" t="s">
        <v>2698</v>
      </c>
      <c r="C137" s="269" t="s">
        <v>57</v>
      </c>
      <c r="D137" s="269">
        <v>2</v>
      </c>
      <c r="E137" s="268" t="s">
        <v>2656</v>
      </c>
      <c r="F137" s="268" t="s">
        <v>2663</v>
      </c>
    </row>
    <row r="138" spans="1:6">
      <c r="A138" s="269" t="s">
        <v>1304</v>
      </c>
      <c r="B138" s="268" t="s">
        <v>1305</v>
      </c>
      <c r="C138" s="269" t="s">
        <v>56</v>
      </c>
      <c r="D138" s="269">
        <v>3</v>
      </c>
      <c r="E138" s="268" t="s">
        <v>2600</v>
      </c>
      <c r="F138" s="268" t="s">
        <v>2601</v>
      </c>
    </row>
    <row r="139" spans="1:6">
      <c r="A139" s="269" t="s">
        <v>508</v>
      </c>
      <c r="B139" s="268" t="s">
        <v>2699</v>
      </c>
      <c r="C139" s="269" t="s">
        <v>52</v>
      </c>
      <c r="D139" s="269">
        <v>5</v>
      </c>
      <c r="E139" s="268" t="s">
        <v>2591</v>
      </c>
      <c r="F139" s="268" t="s">
        <v>2613</v>
      </c>
    </row>
    <row r="140" spans="1:6">
      <c r="A140" s="269" t="s">
        <v>1306</v>
      </c>
      <c r="B140" s="268" t="s">
        <v>1307</v>
      </c>
      <c r="C140" s="269" t="s">
        <v>56</v>
      </c>
      <c r="D140" s="269">
        <v>3</v>
      </c>
      <c r="E140" s="268" t="s">
        <v>2600</v>
      </c>
      <c r="F140" s="268" t="s">
        <v>2601</v>
      </c>
    </row>
    <row r="141" spans="1:6">
      <c r="A141" s="269" t="s">
        <v>1308</v>
      </c>
      <c r="B141" s="268" t="s">
        <v>1309</v>
      </c>
      <c r="C141" s="269" t="s">
        <v>56</v>
      </c>
      <c r="D141" s="269">
        <v>3</v>
      </c>
      <c r="E141" s="268" t="s">
        <v>2600</v>
      </c>
      <c r="F141" s="268" t="s">
        <v>2601</v>
      </c>
    </row>
    <row r="142" spans="1:6">
      <c r="A142" s="269" t="s">
        <v>1310</v>
      </c>
      <c r="B142" s="268" t="s">
        <v>1311</v>
      </c>
      <c r="C142" s="269" t="s">
        <v>56</v>
      </c>
      <c r="D142" s="269">
        <v>3</v>
      </c>
      <c r="E142" s="268" t="s">
        <v>2600</v>
      </c>
      <c r="F142" s="268" t="s">
        <v>2601</v>
      </c>
    </row>
    <row r="143" spans="1:6">
      <c r="A143" s="269" t="s">
        <v>1312</v>
      </c>
      <c r="B143" s="268" t="s">
        <v>1313</v>
      </c>
      <c r="C143" s="269" t="s">
        <v>56</v>
      </c>
      <c r="D143" s="269">
        <v>3</v>
      </c>
      <c r="E143" s="268" t="s">
        <v>2600</v>
      </c>
      <c r="F143" s="268" t="s">
        <v>2601</v>
      </c>
    </row>
    <row r="144" spans="1:6">
      <c r="A144" s="269" t="s">
        <v>1115</v>
      </c>
      <c r="B144" s="268" t="s">
        <v>1116</v>
      </c>
      <c r="C144" s="269" t="s">
        <v>52</v>
      </c>
      <c r="D144" s="269">
        <v>3</v>
      </c>
      <c r="E144" s="268" t="s">
        <v>2591</v>
      </c>
      <c r="F144" s="268" t="s">
        <v>2605</v>
      </c>
    </row>
    <row r="145" spans="1:6">
      <c r="A145" s="269" t="s">
        <v>927</v>
      </c>
      <c r="B145" s="268" t="s">
        <v>2700</v>
      </c>
      <c r="C145" s="269" t="s">
        <v>52</v>
      </c>
      <c r="D145" s="269">
        <v>4</v>
      </c>
      <c r="E145" s="268" t="s">
        <v>2591</v>
      </c>
      <c r="F145" s="268" t="s">
        <v>2611</v>
      </c>
    </row>
    <row r="146" spans="1:6">
      <c r="A146" s="269" t="s">
        <v>1482</v>
      </c>
      <c r="B146" s="268" t="s">
        <v>2701</v>
      </c>
      <c r="C146" s="269" t="s">
        <v>52</v>
      </c>
      <c r="D146" s="269">
        <v>2</v>
      </c>
      <c r="E146" s="268" t="s">
        <v>2591</v>
      </c>
      <c r="F146" s="268" t="s">
        <v>2595</v>
      </c>
    </row>
    <row r="147" spans="1:6">
      <c r="A147" s="269" t="s">
        <v>1476</v>
      </c>
      <c r="B147" s="268" t="s">
        <v>2702</v>
      </c>
      <c r="C147" s="269" t="s">
        <v>52</v>
      </c>
      <c r="D147" s="269">
        <v>2</v>
      </c>
      <c r="E147" s="268" t="s">
        <v>2591</v>
      </c>
      <c r="F147" s="268" t="s">
        <v>2595</v>
      </c>
    </row>
    <row r="148" spans="1:6">
      <c r="A148" s="269" t="s">
        <v>1118</v>
      </c>
      <c r="B148" s="268" t="s">
        <v>2703</v>
      </c>
      <c r="C148" s="269" t="s">
        <v>52</v>
      </c>
      <c r="D148" s="269">
        <v>2</v>
      </c>
      <c r="E148" s="268" t="s">
        <v>2591</v>
      </c>
      <c r="F148" s="268" t="s">
        <v>2595</v>
      </c>
    </row>
    <row r="149" spans="1:6">
      <c r="A149" s="269" t="s">
        <v>1479</v>
      </c>
      <c r="B149" s="268" t="s">
        <v>2704</v>
      </c>
      <c r="C149" s="269" t="s">
        <v>52</v>
      </c>
      <c r="D149" s="269">
        <v>2</v>
      </c>
      <c r="E149" s="268" t="s">
        <v>2591</v>
      </c>
      <c r="F149" s="268" t="s">
        <v>2595</v>
      </c>
    </row>
    <row r="150" spans="1:6">
      <c r="A150" s="269" t="s">
        <v>1120</v>
      </c>
      <c r="B150" s="268" t="s">
        <v>2705</v>
      </c>
      <c r="C150" s="269" t="s">
        <v>52</v>
      </c>
      <c r="D150" s="269">
        <v>2</v>
      </c>
      <c r="E150" s="268" t="s">
        <v>2591</v>
      </c>
      <c r="F150" s="268" t="s">
        <v>2595</v>
      </c>
    </row>
    <row r="151" spans="1:6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2706</v>
      </c>
      <c r="F151" s="268" t="s">
        <v>2707</v>
      </c>
    </row>
    <row r="152" spans="1:6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2602</v>
      </c>
      <c r="F152" s="268" t="s">
        <v>2680</v>
      </c>
    </row>
    <row r="153" spans="1:6">
      <c r="A153" s="269" t="s">
        <v>1016</v>
      </c>
      <c r="B153" s="268" t="s">
        <v>1017</v>
      </c>
      <c r="C153" s="269" t="s">
        <v>52</v>
      </c>
      <c r="D153" s="269">
        <v>1</v>
      </c>
      <c r="E153" s="268" t="s">
        <v>2591</v>
      </c>
      <c r="F153" s="268" t="s">
        <v>2592</v>
      </c>
    </row>
    <row r="154" spans="1:6">
      <c r="A154" s="269" t="s">
        <v>976</v>
      </c>
      <c r="B154" s="268" t="s">
        <v>977</v>
      </c>
      <c r="C154" s="269" t="s">
        <v>52</v>
      </c>
      <c r="D154" s="269">
        <v>1</v>
      </c>
      <c r="E154" s="268" t="s">
        <v>2591</v>
      </c>
      <c r="F154" s="268" t="s">
        <v>2592</v>
      </c>
    </row>
    <row r="155" spans="1:6">
      <c r="A155" s="269" t="s">
        <v>1074</v>
      </c>
      <c r="B155" s="268" t="s">
        <v>1075</v>
      </c>
      <c r="C155" s="269" t="s">
        <v>54</v>
      </c>
      <c r="D155" s="269">
        <v>5</v>
      </c>
      <c r="E155" s="268" t="s">
        <v>2597</v>
      </c>
      <c r="F155" s="268" t="s">
        <v>2598</v>
      </c>
    </row>
    <row r="156" spans="1:6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2578</v>
      </c>
      <c r="F156" s="268" t="s">
        <v>382</v>
      </c>
    </row>
    <row r="157" spans="1:6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2578</v>
      </c>
      <c r="F157" s="268" t="s">
        <v>382</v>
      </c>
    </row>
    <row r="158" spans="1:6">
      <c r="A158" s="269" t="s">
        <v>386</v>
      </c>
      <c r="B158" s="268" t="s">
        <v>2708</v>
      </c>
      <c r="C158" s="269" t="s">
        <v>51</v>
      </c>
      <c r="D158" s="269">
        <v>1</v>
      </c>
      <c r="E158" s="268" t="s">
        <v>2578</v>
      </c>
      <c r="F158" s="268" t="s">
        <v>382</v>
      </c>
    </row>
    <row r="159" spans="1:6">
      <c r="A159" s="269" t="s">
        <v>651</v>
      </c>
      <c r="B159" s="268" t="s">
        <v>2709</v>
      </c>
      <c r="C159" s="269" t="s">
        <v>51</v>
      </c>
      <c r="D159" s="269">
        <v>2</v>
      </c>
      <c r="E159" s="268" t="s">
        <v>2578</v>
      </c>
      <c r="F159" s="268" t="s">
        <v>2710</v>
      </c>
    </row>
    <row r="160" spans="1:6">
      <c r="A160" s="269" t="s">
        <v>661</v>
      </c>
      <c r="B160" s="268" t="s">
        <v>2710</v>
      </c>
      <c r="C160" s="269" t="s">
        <v>51</v>
      </c>
      <c r="D160" s="269">
        <v>2</v>
      </c>
      <c r="E160" s="268" t="s">
        <v>2578</v>
      </c>
      <c r="F160" s="268" t="s">
        <v>2710</v>
      </c>
    </row>
    <row r="161" spans="1:6">
      <c r="A161" s="269" t="s">
        <v>670</v>
      </c>
      <c r="B161" s="268" t="s">
        <v>2711</v>
      </c>
      <c r="C161" s="269" t="s">
        <v>51</v>
      </c>
      <c r="D161" s="269">
        <v>2</v>
      </c>
      <c r="E161" s="268" t="s">
        <v>2578</v>
      </c>
      <c r="F161" s="268" t="s">
        <v>2710</v>
      </c>
    </row>
    <row r="162" spans="1:6">
      <c r="A162" s="269" t="s">
        <v>691</v>
      </c>
      <c r="B162" s="268" t="s">
        <v>2712</v>
      </c>
      <c r="C162" s="269" t="s">
        <v>51</v>
      </c>
      <c r="D162" s="269">
        <v>2</v>
      </c>
      <c r="E162" s="268" t="s">
        <v>2578</v>
      </c>
      <c r="F162" s="268" t="s">
        <v>2710</v>
      </c>
    </row>
    <row r="163" spans="1:6">
      <c r="A163" s="269" t="s">
        <v>843</v>
      </c>
      <c r="B163" s="268" t="s">
        <v>2713</v>
      </c>
      <c r="C163" s="269" t="s">
        <v>51</v>
      </c>
      <c r="D163" s="269">
        <v>3</v>
      </c>
      <c r="E163" s="268" t="s">
        <v>2578</v>
      </c>
      <c r="F163" s="268" t="s">
        <v>2174</v>
      </c>
    </row>
    <row r="164" spans="1:6">
      <c r="A164" s="269" t="s">
        <v>841</v>
      </c>
      <c r="B164" s="268" t="s">
        <v>2714</v>
      </c>
      <c r="C164" s="269" t="s">
        <v>51</v>
      </c>
      <c r="D164" s="269">
        <v>3</v>
      </c>
      <c r="E164" s="268" t="s">
        <v>2578</v>
      </c>
      <c r="F164" s="268" t="s">
        <v>2174</v>
      </c>
    </row>
    <row r="165" spans="1:6">
      <c r="A165" s="269" t="s">
        <v>392</v>
      </c>
      <c r="B165" s="268" t="s">
        <v>2715</v>
      </c>
      <c r="C165" s="269" t="s">
        <v>51</v>
      </c>
      <c r="D165" s="269">
        <v>4</v>
      </c>
      <c r="E165" s="268" t="s">
        <v>2578</v>
      </c>
      <c r="F165" s="268" t="s">
        <v>2716</v>
      </c>
    </row>
    <row r="166" spans="1:6">
      <c r="A166" s="269" t="s">
        <v>396</v>
      </c>
      <c r="B166" s="268" t="s">
        <v>2717</v>
      </c>
      <c r="C166" s="269" t="s">
        <v>51</v>
      </c>
      <c r="D166" s="269">
        <v>4</v>
      </c>
      <c r="E166" s="268" t="s">
        <v>2578</v>
      </c>
      <c r="F166" s="268" t="s">
        <v>2716</v>
      </c>
    </row>
    <row r="167" spans="1:6">
      <c r="A167" s="269" t="s">
        <v>404</v>
      </c>
      <c r="B167" s="268" t="s">
        <v>2718</v>
      </c>
      <c r="C167" s="269" t="s">
        <v>51</v>
      </c>
      <c r="D167" s="269">
        <v>4</v>
      </c>
      <c r="E167" s="268" t="s">
        <v>2578</v>
      </c>
      <c r="F167" s="268" t="s">
        <v>2716</v>
      </c>
    </row>
    <row r="168" spans="1:6">
      <c r="A168" s="269" t="s">
        <v>408</v>
      </c>
      <c r="B168" s="268" t="s">
        <v>2719</v>
      </c>
      <c r="C168" s="269" t="s">
        <v>51</v>
      </c>
      <c r="D168" s="269">
        <v>4</v>
      </c>
      <c r="E168" s="268" t="s">
        <v>2578</v>
      </c>
      <c r="F168" s="268" t="s">
        <v>2716</v>
      </c>
    </row>
    <row r="169" spans="1:6">
      <c r="A169" s="269" t="s">
        <v>398</v>
      </c>
      <c r="B169" s="268" t="s">
        <v>2720</v>
      </c>
      <c r="C169" s="269" t="s">
        <v>51</v>
      </c>
      <c r="D169" s="269">
        <v>4</v>
      </c>
      <c r="E169" s="268" t="s">
        <v>2578</v>
      </c>
      <c r="F169" s="268" t="s">
        <v>2716</v>
      </c>
    </row>
    <row r="170" spans="1:6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2578</v>
      </c>
      <c r="F170" s="268" t="s">
        <v>2716</v>
      </c>
    </row>
    <row r="171" spans="1:6">
      <c r="A171" s="269" t="s">
        <v>480</v>
      </c>
      <c r="B171" s="268" t="s">
        <v>2721</v>
      </c>
      <c r="C171" s="269" t="s">
        <v>51</v>
      </c>
      <c r="D171" s="269">
        <v>4</v>
      </c>
      <c r="E171" s="268" t="s">
        <v>2578</v>
      </c>
      <c r="F171" s="268" t="s">
        <v>2716</v>
      </c>
    </row>
    <row r="172" spans="1:6">
      <c r="A172" s="269" t="s">
        <v>483</v>
      </c>
      <c r="B172" s="268" t="s">
        <v>2722</v>
      </c>
      <c r="C172" s="269" t="s">
        <v>51</v>
      </c>
      <c r="D172" s="269">
        <v>4</v>
      </c>
      <c r="E172" s="268" t="s">
        <v>2578</v>
      </c>
      <c r="F172" s="268" t="s">
        <v>2716</v>
      </c>
    </row>
    <row r="173" spans="1:6">
      <c r="A173" s="269" t="s">
        <v>488</v>
      </c>
      <c r="B173" s="268" t="s">
        <v>2723</v>
      </c>
      <c r="C173" s="269" t="s">
        <v>51</v>
      </c>
      <c r="D173" s="269">
        <v>4</v>
      </c>
      <c r="E173" s="268" t="s">
        <v>2578</v>
      </c>
      <c r="F173" s="268" t="s">
        <v>2716</v>
      </c>
    </row>
    <row r="174" spans="1:6">
      <c r="A174" s="269" t="s">
        <v>490</v>
      </c>
      <c r="B174" s="268" t="s">
        <v>2724</v>
      </c>
      <c r="C174" s="269" t="s">
        <v>51</v>
      </c>
      <c r="D174" s="269">
        <v>4</v>
      </c>
      <c r="E174" s="268" t="s">
        <v>2578</v>
      </c>
      <c r="F174" s="268" t="s">
        <v>2716</v>
      </c>
    </row>
    <row r="175" spans="1:6">
      <c r="A175" s="269" t="s">
        <v>678</v>
      </c>
      <c r="B175" s="268" t="s">
        <v>2725</v>
      </c>
      <c r="C175" s="269" t="s">
        <v>51</v>
      </c>
      <c r="D175" s="269">
        <v>4</v>
      </c>
      <c r="E175" s="268" t="s">
        <v>2578</v>
      </c>
      <c r="F175" s="268" t="s">
        <v>2716</v>
      </c>
    </row>
    <row r="176" spans="1:6">
      <c r="A176" s="269" t="s">
        <v>454</v>
      </c>
      <c r="B176" s="268" t="s">
        <v>2726</v>
      </c>
      <c r="C176" s="269" t="s">
        <v>51</v>
      </c>
      <c r="D176" s="269">
        <v>6</v>
      </c>
      <c r="E176" s="268" t="s">
        <v>2578</v>
      </c>
      <c r="F176" s="268" t="s">
        <v>2579</v>
      </c>
    </row>
    <row r="177" spans="1:6">
      <c r="A177" s="269" t="s">
        <v>458</v>
      </c>
      <c r="B177" s="268" t="s">
        <v>2727</v>
      </c>
      <c r="C177" s="269" t="s">
        <v>51</v>
      </c>
      <c r="D177" s="269">
        <v>6</v>
      </c>
      <c r="E177" s="268" t="s">
        <v>2578</v>
      </c>
      <c r="F177" s="268" t="s">
        <v>2579</v>
      </c>
    </row>
    <row r="178" spans="1:6">
      <c r="A178" s="269" t="s">
        <v>460</v>
      </c>
      <c r="B178" s="268" t="s">
        <v>2728</v>
      </c>
      <c r="C178" s="269" t="s">
        <v>51</v>
      </c>
      <c r="D178" s="269">
        <v>6</v>
      </c>
      <c r="E178" s="268" t="s">
        <v>2578</v>
      </c>
      <c r="F178" s="268" t="s">
        <v>2579</v>
      </c>
    </row>
    <row r="179" spans="1:6">
      <c r="A179" s="269" t="s">
        <v>464</v>
      </c>
      <c r="B179" s="268" t="s">
        <v>2729</v>
      </c>
      <c r="C179" s="269" t="s">
        <v>51</v>
      </c>
      <c r="D179" s="269">
        <v>6</v>
      </c>
      <c r="E179" s="268" t="s">
        <v>2578</v>
      </c>
      <c r="F179" s="268" t="s">
        <v>2579</v>
      </c>
    </row>
    <row r="180" spans="1:6">
      <c r="A180" s="269" t="s">
        <v>466</v>
      </c>
      <c r="B180" s="268" t="s">
        <v>2730</v>
      </c>
      <c r="C180" s="269" t="s">
        <v>51</v>
      </c>
      <c r="D180" s="269">
        <v>6</v>
      </c>
      <c r="E180" s="268" t="s">
        <v>2578</v>
      </c>
      <c r="F180" s="268" t="s">
        <v>2579</v>
      </c>
    </row>
    <row r="181" spans="1:6">
      <c r="A181" s="269" t="s">
        <v>771</v>
      </c>
      <c r="B181" s="268" t="s">
        <v>2731</v>
      </c>
      <c r="C181" s="269" t="s">
        <v>51</v>
      </c>
      <c r="D181" s="269">
        <v>6</v>
      </c>
      <c r="E181" s="268" t="s">
        <v>2578</v>
      </c>
      <c r="F181" s="268" t="s">
        <v>2579</v>
      </c>
    </row>
    <row r="182" spans="1:6">
      <c r="A182" s="269" t="s">
        <v>773</v>
      </c>
      <c r="B182" s="268" t="s">
        <v>2732</v>
      </c>
      <c r="C182" s="269" t="s">
        <v>51</v>
      </c>
      <c r="D182" s="269">
        <v>6</v>
      </c>
      <c r="E182" s="268" t="s">
        <v>2578</v>
      </c>
      <c r="F182" s="268" t="s">
        <v>2579</v>
      </c>
    </row>
    <row r="183" spans="1:6">
      <c r="A183" s="269" t="s">
        <v>775</v>
      </c>
      <c r="B183" s="268" t="s">
        <v>2733</v>
      </c>
      <c r="C183" s="269" t="s">
        <v>51</v>
      </c>
      <c r="D183" s="269">
        <v>6</v>
      </c>
      <c r="E183" s="268" t="s">
        <v>2578</v>
      </c>
      <c r="F183" s="268" t="s">
        <v>2579</v>
      </c>
    </row>
    <row r="184" spans="1:6">
      <c r="A184" s="269" t="s">
        <v>1010</v>
      </c>
      <c r="B184" s="268" t="s">
        <v>1011</v>
      </c>
      <c r="C184" s="269" t="s">
        <v>52</v>
      </c>
      <c r="D184" s="269">
        <v>1</v>
      </c>
      <c r="E184" s="268" t="s">
        <v>2591</v>
      </c>
      <c r="F184" s="268" t="s">
        <v>2592</v>
      </c>
    </row>
    <row r="185" spans="1:6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2591</v>
      </c>
      <c r="F185" s="268" t="s">
        <v>2611</v>
      </c>
    </row>
    <row r="186" spans="1:6">
      <c r="A186" s="269" t="s">
        <v>1376</v>
      </c>
      <c r="B186" s="268" t="s">
        <v>1377</v>
      </c>
      <c r="C186" s="269" t="s">
        <v>56</v>
      </c>
      <c r="D186" s="269">
        <v>5</v>
      </c>
      <c r="E186" s="268" t="s">
        <v>2600</v>
      </c>
      <c r="F186" s="268" t="s">
        <v>2691</v>
      </c>
    </row>
    <row r="187" spans="1:6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2597</v>
      </c>
      <c r="F187" s="268" t="s">
        <v>2628</v>
      </c>
    </row>
    <row r="188" spans="1:6">
      <c r="A188" s="269" t="s">
        <v>1014</v>
      </c>
      <c r="B188" s="268" t="s">
        <v>1015</v>
      </c>
      <c r="C188" s="269" t="s">
        <v>52</v>
      </c>
      <c r="D188" s="269">
        <v>1</v>
      </c>
      <c r="E188" s="268" t="s">
        <v>2591</v>
      </c>
      <c r="F188" s="268" t="s">
        <v>2592</v>
      </c>
    </row>
    <row r="189" spans="1:6">
      <c r="A189" s="269" t="s">
        <v>1470</v>
      </c>
      <c r="B189" s="268" t="s">
        <v>1471</v>
      </c>
      <c r="C189" s="269" t="s">
        <v>52</v>
      </c>
      <c r="D189" s="269">
        <v>3</v>
      </c>
      <c r="E189" s="268" t="s">
        <v>2591</v>
      </c>
      <c r="F189" s="268" t="s">
        <v>2605</v>
      </c>
    </row>
    <row r="190" spans="1:6">
      <c r="A190" s="269" t="s">
        <v>950</v>
      </c>
      <c r="B190" s="268" t="s">
        <v>951</v>
      </c>
      <c r="C190" s="269" t="s">
        <v>56</v>
      </c>
      <c r="D190" s="269">
        <v>7</v>
      </c>
      <c r="E190" s="268" t="s">
        <v>2600</v>
      </c>
      <c r="F190" s="268" t="s">
        <v>2734</v>
      </c>
    </row>
    <row r="191" spans="1:6">
      <c r="A191" s="269" t="s">
        <v>1408</v>
      </c>
      <c r="B191" s="268" t="s">
        <v>1409</v>
      </c>
      <c r="C191" s="269" t="s">
        <v>55</v>
      </c>
      <c r="D191" s="269">
        <v>1</v>
      </c>
      <c r="E191" s="268" t="s">
        <v>2648</v>
      </c>
      <c r="F191" s="268" t="s">
        <v>2735</v>
      </c>
    </row>
    <row r="192" spans="1:6">
      <c r="A192" s="269" t="s">
        <v>983</v>
      </c>
      <c r="B192" s="268" t="s">
        <v>2736</v>
      </c>
      <c r="C192" s="269" t="s">
        <v>52</v>
      </c>
      <c r="D192" s="269">
        <v>7</v>
      </c>
      <c r="E192" s="268" t="s">
        <v>2591</v>
      </c>
      <c r="F192" s="268" t="s">
        <v>2599</v>
      </c>
    </row>
    <row r="193" spans="1:6">
      <c r="A193" s="269" t="s">
        <v>985</v>
      </c>
      <c r="B193" s="268" t="s">
        <v>986</v>
      </c>
      <c r="C193" s="269" t="s">
        <v>52</v>
      </c>
      <c r="D193" s="269">
        <v>7</v>
      </c>
      <c r="E193" s="268" t="s">
        <v>2591</v>
      </c>
      <c r="F193" s="268" t="s">
        <v>2599</v>
      </c>
    </row>
    <row r="194" spans="1:6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2602</v>
      </c>
      <c r="F194" s="268" t="s">
        <v>2680</v>
      </c>
    </row>
    <row r="195" spans="1:6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2597</v>
      </c>
      <c r="F195" s="268" t="s">
        <v>2628</v>
      </c>
    </row>
    <row r="196" spans="1:6">
      <c r="A196" s="269" t="s">
        <v>556</v>
      </c>
      <c r="B196" s="268" t="s">
        <v>2737</v>
      </c>
      <c r="C196" s="269" t="s">
        <v>54</v>
      </c>
      <c r="D196" s="269">
        <v>3</v>
      </c>
      <c r="E196" s="268" t="s">
        <v>2597</v>
      </c>
      <c r="F196" s="268" t="s">
        <v>2628</v>
      </c>
    </row>
    <row r="197" spans="1:6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2597</v>
      </c>
      <c r="F197" s="268" t="s">
        <v>2598</v>
      </c>
    </row>
    <row r="198" spans="1:6">
      <c r="A198" s="269" t="s">
        <v>2558</v>
      </c>
      <c r="B198" s="268" t="s">
        <v>2738</v>
      </c>
      <c r="C198" s="269" t="s">
        <v>57</v>
      </c>
      <c r="D198" s="269">
        <v>2</v>
      </c>
      <c r="E198" s="268" t="s">
        <v>2656</v>
      </c>
      <c r="F198" s="268" t="s">
        <v>2663</v>
      </c>
    </row>
    <row r="199" spans="1:6">
      <c r="A199" s="269" t="s">
        <v>1374</v>
      </c>
      <c r="B199" s="268" t="s">
        <v>1375</v>
      </c>
      <c r="C199" s="269" t="s">
        <v>56</v>
      </c>
      <c r="D199" s="269">
        <v>3</v>
      </c>
      <c r="E199" s="268" t="s">
        <v>2600</v>
      </c>
      <c r="F199" s="268" t="s">
        <v>2601</v>
      </c>
    </row>
    <row r="200" spans="1:6">
      <c r="A200" s="269" t="s">
        <v>1372</v>
      </c>
      <c r="B200" s="268" t="s">
        <v>1373</v>
      </c>
      <c r="C200" s="269" t="s">
        <v>56</v>
      </c>
      <c r="D200" s="269">
        <v>3</v>
      </c>
      <c r="E200" s="268" t="s">
        <v>2600</v>
      </c>
      <c r="F200" s="268" t="s">
        <v>2601</v>
      </c>
    </row>
    <row r="201" spans="1:6">
      <c r="A201" s="269" t="s">
        <v>1619</v>
      </c>
      <c r="B201" s="268" t="s">
        <v>1620</v>
      </c>
      <c r="C201" s="269" t="s">
        <v>57</v>
      </c>
      <c r="D201" s="269">
        <v>2</v>
      </c>
      <c r="E201" s="268" t="s">
        <v>2656</v>
      </c>
      <c r="F201" s="268" t="s">
        <v>2663</v>
      </c>
    </row>
    <row r="202" spans="1:6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2578</v>
      </c>
      <c r="F202" s="268" t="s">
        <v>2710</v>
      </c>
    </row>
    <row r="203" spans="1:6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2597</v>
      </c>
      <c r="F203" s="268" t="s">
        <v>563</v>
      </c>
    </row>
    <row r="204" spans="1:6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2602</v>
      </c>
      <c r="F204" s="268" t="s">
        <v>1512</v>
      </c>
    </row>
    <row r="205" spans="1:6">
      <c r="A205" s="269" t="s">
        <v>1389</v>
      </c>
      <c r="B205" s="268" t="s">
        <v>2739</v>
      </c>
      <c r="C205" s="269" t="s">
        <v>55</v>
      </c>
      <c r="D205" s="269">
        <v>2</v>
      </c>
      <c r="E205" s="268" t="s">
        <v>2648</v>
      </c>
      <c r="F205" s="268" t="s">
        <v>2649</v>
      </c>
    </row>
    <row r="206" spans="1:6">
      <c r="A206" s="269" t="s">
        <v>1145</v>
      </c>
      <c r="B206" s="268" t="s">
        <v>1146</v>
      </c>
      <c r="C206" s="269" t="s">
        <v>54</v>
      </c>
      <c r="D206" s="269">
        <v>1</v>
      </c>
      <c r="E206" s="268" t="s">
        <v>2597</v>
      </c>
      <c r="F206" s="268" t="s">
        <v>2625</v>
      </c>
    </row>
    <row r="207" spans="1:6">
      <c r="A207" s="269" t="s">
        <v>2561</v>
      </c>
      <c r="B207" s="268" t="s">
        <v>2740</v>
      </c>
      <c r="C207" s="269" t="s">
        <v>57</v>
      </c>
      <c r="D207" s="269">
        <v>2</v>
      </c>
      <c r="E207" s="268" t="s">
        <v>2656</v>
      </c>
      <c r="F207" s="268" t="s">
        <v>2663</v>
      </c>
    </row>
    <row r="208" spans="1:6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2578</v>
      </c>
      <c r="F208" s="268" t="s">
        <v>2174</v>
      </c>
    </row>
    <row r="209" spans="1:6">
      <c r="A209" s="269" t="s">
        <v>1052</v>
      </c>
      <c r="B209" s="268" t="s">
        <v>1053</v>
      </c>
      <c r="C209" s="269" t="s">
        <v>52</v>
      </c>
      <c r="D209" s="269">
        <v>2</v>
      </c>
      <c r="E209" s="268" t="s">
        <v>2591</v>
      </c>
      <c r="F209" s="268" t="s">
        <v>2595</v>
      </c>
    </row>
    <row r="210" spans="1:6">
      <c r="A210" s="269" t="s">
        <v>1147</v>
      </c>
      <c r="B210" s="268" t="s">
        <v>1148</v>
      </c>
      <c r="C210" s="269" t="s">
        <v>54</v>
      </c>
      <c r="D210" s="269">
        <v>4</v>
      </c>
      <c r="E210" s="268" t="s">
        <v>2597</v>
      </c>
      <c r="F210" s="268" t="s">
        <v>2687</v>
      </c>
    </row>
    <row r="211" spans="1:6">
      <c r="A211" s="269" t="s">
        <v>1042</v>
      </c>
      <c r="B211" s="268" t="s">
        <v>2741</v>
      </c>
      <c r="C211" s="269" t="s">
        <v>52</v>
      </c>
      <c r="D211" s="269">
        <v>2</v>
      </c>
      <c r="E211" s="268" t="s">
        <v>2591</v>
      </c>
      <c r="F211" s="268" t="s">
        <v>2595</v>
      </c>
    </row>
    <row r="212" spans="1:6">
      <c r="A212" s="269" t="s">
        <v>1398</v>
      </c>
      <c r="B212" s="268" t="s">
        <v>1399</v>
      </c>
      <c r="C212" s="269" t="s">
        <v>55</v>
      </c>
      <c r="D212" s="269">
        <v>2</v>
      </c>
      <c r="E212" s="268" t="s">
        <v>2648</v>
      </c>
      <c r="F212" s="268" t="s">
        <v>2649</v>
      </c>
    </row>
    <row r="213" spans="1:6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2591</v>
      </c>
      <c r="F213" s="268" t="s">
        <v>2613</v>
      </c>
    </row>
    <row r="214" spans="1:6">
      <c r="A214" s="269" t="s">
        <v>1077</v>
      </c>
      <c r="B214" s="268" t="s">
        <v>1078</v>
      </c>
      <c r="C214" s="269" t="s">
        <v>54</v>
      </c>
      <c r="D214" s="269">
        <v>5</v>
      </c>
      <c r="E214" s="268" t="s">
        <v>2597</v>
      </c>
      <c r="F214" s="268" t="s">
        <v>2598</v>
      </c>
    </row>
    <row r="215" spans="1:6">
      <c r="A215" s="269" t="s">
        <v>1046</v>
      </c>
      <c r="B215" s="268" t="s">
        <v>2742</v>
      </c>
      <c r="C215" s="269" t="s">
        <v>52</v>
      </c>
      <c r="D215" s="269">
        <v>2</v>
      </c>
      <c r="E215" s="268" t="s">
        <v>2591</v>
      </c>
      <c r="F215" s="268" t="s">
        <v>2595</v>
      </c>
    </row>
    <row r="216" spans="1:6">
      <c r="A216" s="269" t="s">
        <v>1406</v>
      </c>
      <c r="B216" s="268" t="s">
        <v>1407</v>
      </c>
      <c r="C216" s="269" t="s">
        <v>55</v>
      </c>
      <c r="D216" s="269">
        <v>2</v>
      </c>
      <c r="E216" s="268" t="s">
        <v>2648</v>
      </c>
      <c r="F216" s="268" t="s">
        <v>2649</v>
      </c>
    </row>
    <row r="217" spans="1:6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2602</v>
      </c>
      <c r="F217" s="268" t="s">
        <v>826</v>
      </c>
    </row>
    <row r="218" spans="1:6">
      <c r="A218" s="269" t="s">
        <v>889</v>
      </c>
      <c r="B218" s="268" t="s">
        <v>2743</v>
      </c>
      <c r="C218" s="269" t="s">
        <v>49</v>
      </c>
      <c r="D218" s="269">
        <v>9</v>
      </c>
      <c r="E218" s="268" t="s">
        <v>2602</v>
      </c>
      <c r="F218" s="268" t="s">
        <v>1512</v>
      </c>
    </row>
    <row r="219" spans="1:6">
      <c r="A219" s="269" t="s">
        <v>244</v>
      </c>
      <c r="B219" s="268" t="s">
        <v>2744</v>
      </c>
      <c r="C219" s="269" t="s">
        <v>54</v>
      </c>
      <c r="D219" s="269">
        <v>6</v>
      </c>
      <c r="E219" s="268" t="s">
        <v>2597</v>
      </c>
      <c r="F219" s="268" t="s">
        <v>563</v>
      </c>
    </row>
    <row r="220" spans="1:6">
      <c r="A220" s="269" t="s">
        <v>1332</v>
      </c>
      <c r="B220" s="268" t="s">
        <v>1333</v>
      </c>
      <c r="C220" s="269" t="s">
        <v>56</v>
      </c>
      <c r="D220" s="269">
        <v>3</v>
      </c>
      <c r="E220" s="268" t="s">
        <v>2600</v>
      </c>
      <c r="F220" s="268" t="s">
        <v>2601</v>
      </c>
    </row>
    <row r="221" spans="1:6">
      <c r="A221" s="269" t="s">
        <v>1334</v>
      </c>
      <c r="B221" s="268" t="s">
        <v>1335</v>
      </c>
      <c r="C221" s="269" t="s">
        <v>56</v>
      </c>
      <c r="D221" s="269">
        <v>3</v>
      </c>
      <c r="E221" s="268" t="s">
        <v>2600</v>
      </c>
      <c r="F221" s="268" t="s">
        <v>2601</v>
      </c>
    </row>
    <row r="222" spans="1:6">
      <c r="A222" s="269" t="s">
        <v>1336</v>
      </c>
      <c r="B222" s="268" t="s">
        <v>1337</v>
      </c>
      <c r="C222" s="269" t="s">
        <v>56</v>
      </c>
      <c r="D222" s="269">
        <v>3</v>
      </c>
      <c r="E222" s="268" t="s">
        <v>2600</v>
      </c>
      <c r="F222" s="268" t="s">
        <v>2601</v>
      </c>
    </row>
    <row r="223" spans="1:6">
      <c r="A223" s="269" t="s">
        <v>1338</v>
      </c>
      <c r="B223" s="268" t="s">
        <v>1339</v>
      </c>
      <c r="C223" s="269" t="s">
        <v>56</v>
      </c>
      <c r="D223" s="269">
        <v>3</v>
      </c>
      <c r="E223" s="268" t="s">
        <v>2600</v>
      </c>
      <c r="F223" s="268" t="s">
        <v>2601</v>
      </c>
    </row>
    <row r="224" spans="1:6">
      <c r="A224" s="269" t="s">
        <v>1340</v>
      </c>
      <c r="B224" s="268" t="s">
        <v>1341</v>
      </c>
      <c r="C224" s="269" t="s">
        <v>56</v>
      </c>
      <c r="D224" s="269">
        <v>3</v>
      </c>
      <c r="E224" s="268" t="s">
        <v>2600</v>
      </c>
      <c r="F224" s="268" t="s">
        <v>2601</v>
      </c>
    </row>
    <row r="225" spans="1:6">
      <c r="A225" s="269" t="s">
        <v>1342</v>
      </c>
      <c r="B225" s="268" t="s">
        <v>1343</v>
      </c>
      <c r="C225" s="269" t="s">
        <v>56</v>
      </c>
      <c r="D225" s="269">
        <v>3</v>
      </c>
      <c r="E225" s="268" t="s">
        <v>2600</v>
      </c>
      <c r="F225" s="268" t="s">
        <v>2601</v>
      </c>
    </row>
    <row r="226" spans="1:6">
      <c r="A226" s="269" t="s">
        <v>1344</v>
      </c>
      <c r="B226" s="268" t="s">
        <v>1345</v>
      </c>
      <c r="C226" s="269" t="s">
        <v>56</v>
      </c>
      <c r="D226" s="269">
        <v>3</v>
      </c>
      <c r="E226" s="268" t="s">
        <v>2600</v>
      </c>
      <c r="F226" s="268" t="s">
        <v>2601</v>
      </c>
    </row>
    <row r="227" spans="1:6">
      <c r="A227" s="269" t="s">
        <v>1346</v>
      </c>
      <c r="B227" s="268" t="s">
        <v>1347</v>
      </c>
      <c r="C227" s="269" t="s">
        <v>56</v>
      </c>
      <c r="D227" s="269">
        <v>3</v>
      </c>
      <c r="E227" s="268" t="s">
        <v>2600</v>
      </c>
      <c r="F227" s="268" t="s">
        <v>2601</v>
      </c>
    </row>
    <row r="228" spans="1:6">
      <c r="A228" s="269" t="s">
        <v>1348</v>
      </c>
      <c r="B228" s="268" t="s">
        <v>1349</v>
      </c>
      <c r="C228" s="269" t="s">
        <v>56</v>
      </c>
      <c r="D228" s="269">
        <v>3</v>
      </c>
      <c r="E228" s="268" t="s">
        <v>2600</v>
      </c>
      <c r="F228" s="268" t="s">
        <v>2601</v>
      </c>
    </row>
    <row r="229" spans="1:6">
      <c r="A229" s="269" t="s">
        <v>1350</v>
      </c>
      <c r="B229" s="268" t="s">
        <v>1351</v>
      </c>
      <c r="C229" s="269" t="s">
        <v>56</v>
      </c>
      <c r="D229" s="269">
        <v>3</v>
      </c>
      <c r="E229" s="268" t="s">
        <v>2600</v>
      </c>
      <c r="F229" s="268" t="s">
        <v>2601</v>
      </c>
    </row>
    <row r="230" spans="1:6">
      <c r="A230" s="269" t="s">
        <v>1352</v>
      </c>
      <c r="B230" s="268" t="s">
        <v>1353</v>
      </c>
      <c r="C230" s="269" t="s">
        <v>56</v>
      </c>
      <c r="D230" s="269">
        <v>3</v>
      </c>
      <c r="E230" s="268" t="s">
        <v>2600</v>
      </c>
      <c r="F230" s="268" t="s">
        <v>2601</v>
      </c>
    </row>
    <row r="231" spans="1:6">
      <c r="A231" s="269" t="s">
        <v>1226</v>
      </c>
      <c r="B231" s="268" t="s">
        <v>2745</v>
      </c>
      <c r="C231" s="269" t="s">
        <v>56</v>
      </c>
      <c r="D231" s="269">
        <v>4</v>
      </c>
      <c r="E231" s="268" t="s">
        <v>2600</v>
      </c>
      <c r="F231" s="268" t="s">
        <v>2654</v>
      </c>
    </row>
    <row r="232" spans="1:6">
      <c r="A232" s="269" t="s">
        <v>1402</v>
      </c>
      <c r="B232" s="268" t="s">
        <v>1403</v>
      </c>
      <c r="C232" s="269" t="s">
        <v>55</v>
      </c>
      <c r="D232" s="269">
        <v>2</v>
      </c>
      <c r="E232" s="268" t="s">
        <v>2648</v>
      </c>
      <c r="F232" s="268" t="s">
        <v>2649</v>
      </c>
    </row>
    <row r="233" spans="1:6">
      <c r="A233" s="269" t="s">
        <v>143</v>
      </c>
      <c r="B233" s="268" t="s">
        <v>2746</v>
      </c>
      <c r="C233" s="269" t="s">
        <v>45</v>
      </c>
      <c r="D233" s="269">
        <v>1</v>
      </c>
      <c r="E233" s="268" t="s">
        <v>148</v>
      </c>
      <c r="F233" s="268" t="s">
        <v>2747</v>
      </c>
    </row>
    <row r="234" spans="1:6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2747</v>
      </c>
    </row>
    <row r="235" spans="1:6">
      <c r="A235" s="269" t="s">
        <v>170</v>
      </c>
      <c r="B235" s="268" t="s">
        <v>2748</v>
      </c>
      <c r="C235" s="269" t="s">
        <v>45</v>
      </c>
      <c r="D235" s="269">
        <v>1</v>
      </c>
      <c r="E235" s="268" t="s">
        <v>148</v>
      </c>
      <c r="F235" s="268" t="s">
        <v>2747</v>
      </c>
    </row>
    <row r="236" spans="1:6">
      <c r="A236" s="269" t="s">
        <v>188</v>
      </c>
      <c r="B236" s="268" t="s">
        <v>2749</v>
      </c>
      <c r="C236" s="269" t="s">
        <v>45</v>
      </c>
      <c r="D236" s="269">
        <v>2</v>
      </c>
      <c r="E236" s="268" t="s">
        <v>148</v>
      </c>
      <c r="F236" s="268" t="s">
        <v>2750</v>
      </c>
    </row>
    <row r="237" spans="1:6">
      <c r="A237" s="269" t="s">
        <v>179</v>
      </c>
      <c r="B237" s="268" t="s">
        <v>2751</v>
      </c>
      <c r="C237" s="269" t="s">
        <v>45</v>
      </c>
      <c r="D237" s="269">
        <v>3</v>
      </c>
      <c r="E237" s="268" t="s">
        <v>148</v>
      </c>
      <c r="F237" s="268" t="s">
        <v>2751</v>
      </c>
    </row>
    <row r="238" spans="1:6">
      <c r="A238" s="269" t="s">
        <v>200</v>
      </c>
      <c r="B238" s="268" t="s">
        <v>2752</v>
      </c>
      <c r="C238" s="269" t="s">
        <v>49</v>
      </c>
      <c r="D238" s="269">
        <v>1</v>
      </c>
      <c r="E238" s="268" t="s">
        <v>2602</v>
      </c>
      <c r="F238" s="268" t="s">
        <v>2753</v>
      </c>
    </row>
    <row r="239" spans="1:6">
      <c r="A239" s="269" t="s">
        <v>211</v>
      </c>
      <c r="B239" s="268" t="s">
        <v>2754</v>
      </c>
      <c r="C239" s="269" t="s">
        <v>49</v>
      </c>
      <c r="D239" s="269">
        <v>2</v>
      </c>
      <c r="E239" s="268" t="s">
        <v>2602</v>
      </c>
      <c r="F239" s="268" t="s">
        <v>2680</v>
      </c>
    </row>
    <row r="240" spans="1:6">
      <c r="A240" s="269" t="s">
        <v>225</v>
      </c>
      <c r="B240" s="268" t="s">
        <v>2755</v>
      </c>
      <c r="C240" s="269" t="s">
        <v>49</v>
      </c>
      <c r="D240" s="269">
        <v>2</v>
      </c>
      <c r="E240" s="268" t="s">
        <v>2602</v>
      </c>
      <c r="F240" s="268" t="s">
        <v>2680</v>
      </c>
    </row>
    <row r="241" spans="1:6">
      <c r="A241" s="269" t="s">
        <v>295</v>
      </c>
      <c r="B241" s="268" t="s">
        <v>2756</v>
      </c>
      <c r="C241" s="269" t="s">
        <v>49</v>
      </c>
      <c r="D241" s="269">
        <v>4</v>
      </c>
      <c r="E241" s="268" t="s">
        <v>2602</v>
      </c>
      <c r="F241" s="268" t="s">
        <v>2693</v>
      </c>
    </row>
    <row r="242" spans="1:6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2602</v>
      </c>
      <c r="F242" s="268" t="s">
        <v>2603</v>
      </c>
    </row>
    <row r="243" spans="1:6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2602</v>
      </c>
      <c r="F243" s="268" t="s">
        <v>2603</v>
      </c>
    </row>
    <row r="244" spans="1:6">
      <c r="A244" s="269" t="s">
        <v>272</v>
      </c>
      <c r="B244" s="268" t="s">
        <v>2474</v>
      </c>
      <c r="C244" s="269" t="s">
        <v>49</v>
      </c>
      <c r="D244" s="269">
        <v>4</v>
      </c>
      <c r="E244" s="268" t="s">
        <v>2602</v>
      </c>
      <c r="F244" s="268" t="s">
        <v>2693</v>
      </c>
    </row>
    <row r="245" spans="1:6">
      <c r="A245" s="269" t="s">
        <v>897</v>
      </c>
      <c r="B245" s="268" t="s">
        <v>2757</v>
      </c>
      <c r="C245" s="269" t="s">
        <v>49</v>
      </c>
      <c r="D245" s="269">
        <v>4</v>
      </c>
      <c r="E245" s="268" t="s">
        <v>2602</v>
      </c>
      <c r="F245" s="268" t="s">
        <v>2693</v>
      </c>
    </row>
    <row r="246" spans="1:6">
      <c r="A246" s="269" t="s">
        <v>443</v>
      </c>
      <c r="B246" s="268" t="s">
        <v>2758</v>
      </c>
      <c r="C246" s="269" t="s">
        <v>49</v>
      </c>
      <c r="D246" s="269">
        <v>9</v>
      </c>
      <c r="E246" s="268" t="s">
        <v>2602</v>
      </c>
      <c r="F246" s="268" t="s">
        <v>1512</v>
      </c>
    </row>
    <row r="247" spans="1:6">
      <c r="A247" s="269" t="s">
        <v>450</v>
      </c>
      <c r="B247" s="268" t="s">
        <v>2759</v>
      </c>
      <c r="C247" s="269" t="s">
        <v>49</v>
      </c>
      <c r="D247" s="269">
        <v>9</v>
      </c>
      <c r="E247" s="268" t="s">
        <v>2602</v>
      </c>
      <c r="F247" s="268" t="s">
        <v>1512</v>
      </c>
    </row>
    <row r="248" spans="1:6">
      <c r="A248" s="269" t="s">
        <v>316</v>
      </c>
      <c r="B248" s="268" t="s">
        <v>2760</v>
      </c>
      <c r="C248" s="269" t="s">
        <v>49</v>
      </c>
      <c r="D248" s="269">
        <v>9</v>
      </c>
      <c r="E248" s="268" t="s">
        <v>2602</v>
      </c>
      <c r="F248" s="268" t="s">
        <v>1512</v>
      </c>
    </row>
    <row r="249" spans="1:6">
      <c r="A249" s="269" t="s">
        <v>891</v>
      </c>
      <c r="B249" s="268" t="s">
        <v>2761</v>
      </c>
      <c r="C249" s="269" t="s">
        <v>49</v>
      </c>
      <c r="D249" s="269">
        <v>9</v>
      </c>
      <c r="E249" s="268" t="s">
        <v>2602</v>
      </c>
      <c r="F249" s="268" t="s">
        <v>1512</v>
      </c>
    </row>
    <row r="250" spans="1:6">
      <c r="A250" s="269" t="s">
        <v>830</v>
      </c>
      <c r="B250" s="268" t="s">
        <v>2762</v>
      </c>
      <c r="C250" s="269" t="s">
        <v>49</v>
      </c>
      <c r="D250" s="269">
        <v>6</v>
      </c>
      <c r="E250" s="268" t="s">
        <v>2602</v>
      </c>
      <c r="F250" s="268" t="s">
        <v>826</v>
      </c>
    </row>
    <row r="251" spans="1:6">
      <c r="A251" s="269" t="s">
        <v>746</v>
      </c>
      <c r="B251" s="268" t="s">
        <v>2763</v>
      </c>
      <c r="C251" s="269" t="s">
        <v>49</v>
      </c>
      <c r="D251" s="269">
        <v>5</v>
      </c>
      <c r="E251" s="268" t="s">
        <v>2602</v>
      </c>
      <c r="F251" s="268" t="s">
        <v>2764</v>
      </c>
    </row>
    <row r="252" spans="1:6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2602</v>
      </c>
      <c r="F252" s="268" t="s">
        <v>2680</v>
      </c>
    </row>
    <row r="253" spans="1:6">
      <c r="A253" s="269" t="s">
        <v>222</v>
      </c>
      <c r="B253" s="268" t="s">
        <v>2765</v>
      </c>
      <c r="C253" s="269" t="s">
        <v>49</v>
      </c>
      <c r="D253" s="269">
        <v>2</v>
      </c>
      <c r="E253" s="268" t="s">
        <v>2602</v>
      </c>
      <c r="F253" s="268" t="s">
        <v>2680</v>
      </c>
    </row>
    <row r="254" spans="1:6">
      <c r="A254" s="269" t="s">
        <v>743</v>
      </c>
      <c r="B254" s="268" t="s">
        <v>2766</v>
      </c>
      <c r="C254" s="269" t="s">
        <v>49</v>
      </c>
      <c r="D254" s="269">
        <v>5</v>
      </c>
      <c r="E254" s="268" t="s">
        <v>2602</v>
      </c>
      <c r="F254" s="268" t="s">
        <v>2764</v>
      </c>
    </row>
    <row r="255" spans="1:6">
      <c r="A255" s="269" t="s">
        <v>761</v>
      </c>
      <c r="B255" s="268" t="s">
        <v>2767</v>
      </c>
      <c r="C255" s="269" t="s">
        <v>49</v>
      </c>
      <c r="D255" s="269">
        <v>5</v>
      </c>
      <c r="E255" s="268" t="s">
        <v>2602</v>
      </c>
      <c r="F255" s="268" t="s">
        <v>2764</v>
      </c>
    </row>
    <row r="256" spans="1:6">
      <c r="A256" s="269" t="s">
        <v>764</v>
      </c>
      <c r="B256" s="268" t="s">
        <v>2768</v>
      </c>
      <c r="C256" s="269" t="s">
        <v>49</v>
      </c>
      <c r="D256" s="269">
        <v>5</v>
      </c>
      <c r="E256" s="268" t="s">
        <v>2602</v>
      </c>
      <c r="F256" s="268" t="s">
        <v>2764</v>
      </c>
    </row>
    <row r="257" spans="1:6">
      <c r="A257" s="269" t="s">
        <v>767</v>
      </c>
      <c r="B257" s="268" t="s">
        <v>2769</v>
      </c>
      <c r="C257" s="269" t="s">
        <v>49</v>
      </c>
      <c r="D257" s="269">
        <v>9</v>
      </c>
      <c r="E257" s="268" t="s">
        <v>2602</v>
      </c>
      <c r="F257" s="268" t="s">
        <v>1512</v>
      </c>
    </row>
    <row r="258" spans="1:6">
      <c r="A258" s="269" t="s">
        <v>241</v>
      </c>
      <c r="B258" s="268" t="s">
        <v>2770</v>
      </c>
      <c r="C258" s="269" t="s">
        <v>49</v>
      </c>
      <c r="D258" s="269">
        <v>3</v>
      </c>
      <c r="E258" s="268" t="s">
        <v>2602</v>
      </c>
      <c r="F258" s="268" t="s">
        <v>2603</v>
      </c>
    </row>
    <row r="259" spans="1:6">
      <c r="A259" s="269" t="s">
        <v>886</v>
      </c>
      <c r="B259" s="268" t="s">
        <v>2469</v>
      </c>
      <c r="C259" s="269" t="s">
        <v>49</v>
      </c>
      <c r="D259" s="269">
        <v>3</v>
      </c>
      <c r="E259" s="268" t="s">
        <v>2602</v>
      </c>
      <c r="F259" s="268" t="s">
        <v>2603</v>
      </c>
    </row>
    <row r="260" spans="1:6">
      <c r="A260" s="269" t="s">
        <v>1050</v>
      </c>
      <c r="B260" s="268" t="s">
        <v>2771</v>
      </c>
      <c r="C260" s="269" t="s">
        <v>52</v>
      </c>
      <c r="D260" s="269">
        <v>2</v>
      </c>
      <c r="E260" s="268" t="s">
        <v>2591</v>
      </c>
      <c r="F260" s="268" t="s">
        <v>2595</v>
      </c>
    </row>
    <row r="261" spans="1:6">
      <c r="A261" s="269" t="s">
        <v>438</v>
      </c>
      <c r="B261" s="268" t="s">
        <v>2772</v>
      </c>
      <c r="C261" s="269" t="s">
        <v>50</v>
      </c>
      <c r="D261" s="269">
        <v>3</v>
      </c>
      <c r="E261" s="268" t="s">
        <v>2706</v>
      </c>
      <c r="F261" s="268" t="s">
        <v>2773</v>
      </c>
    </row>
    <row r="262" spans="1:6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2578</v>
      </c>
      <c r="F262" s="268" t="s">
        <v>2174</v>
      </c>
    </row>
    <row r="263" spans="1:6">
      <c r="A263" s="269" t="s">
        <v>1126</v>
      </c>
      <c r="B263" s="268" t="s">
        <v>1127</v>
      </c>
      <c r="C263" s="269" t="s">
        <v>54</v>
      </c>
      <c r="D263" s="269">
        <v>6</v>
      </c>
      <c r="E263" s="268" t="s">
        <v>2597</v>
      </c>
      <c r="F263" s="268" t="s">
        <v>563</v>
      </c>
    </row>
    <row r="264" spans="1:6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2602</v>
      </c>
      <c r="F264" s="268" t="s">
        <v>2680</v>
      </c>
    </row>
    <row r="265" spans="1:6">
      <c r="A265" s="269" t="s">
        <v>827</v>
      </c>
      <c r="B265" s="268" t="s">
        <v>2774</v>
      </c>
      <c r="C265" s="269" t="s">
        <v>49</v>
      </c>
      <c r="D265" s="269">
        <v>6</v>
      </c>
      <c r="E265" s="268" t="s">
        <v>2602</v>
      </c>
      <c r="F265" s="268" t="s">
        <v>826</v>
      </c>
    </row>
    <row r="266" spans="1:6">
      <c r="A266" s="269" t="s">
        <v>755</v>
      </c>
      <c r="B266" s="268" t="s">
        <v>2775</v>
      </c>
      <c r="C266" s="269" t="s">
        <v>49</v>
      </c>
      <c r="D266" s="269">
        <v>5</v>
      </c>
      <c r="E266" s="268" t="s">
        <v>2602</v>
      </c>
      <c r="F266" s="268" t="s">
        <v>2764</v>
      </c>
    </row>
    <row r="267" spans="1:6">
      <c r="A267" s="269" t="s">
        <v>758</v>
      </c>
      <c r="B267" s="268" t="s">
        <v>2776</v>
      </c>
      <c r="C267" s="269" t="s">
        <v>49</v>
      </c>
      <c r="D267" s="269">
        <v>5</v>
      </c>
      <c r="E267" s="268" t="s">
        <v>2602</v>
      </c>
      <c r="F267" s="268" t="s">
        <v>2764</v>
      </c>
    </row>
    <row r="268" spans="1:6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2706</v>
      </c>
      <c r="F268" s="268" t="s">
        <v>341</v>
      </c>
    </row>
    <row r="269" spans="1:6">
      <c r="A269" s="269" t="s">
        <v>342</v>
      </c>
      <c r="B269" s="268" t="s">
        <v>2777</v>
      </c>
      <c r="C269" s="269" t="s">
        <v>50</v>
      </c>
      <c r="D269" s="269">
        <v>2</v>
      </c>
      <c r="E269" s="268" t="s">
        <v>2706</v>
      </c>
      <c r="F269" s="268" t="s">
        <v>341</v>
      </c>
    </row>
    <row r="270" spans="1:6">
      <c r="A270" s="269" t="s">
        <v>330</v>
      </c>
      <c r="B270" s="268" t="s">
        <v>2778</v>
      </c>
      <c r="C270" s="269" t="s">
        <v>50</v>
      </c>
      <c r="D270" s="269">
        <v>2</v>
      </c>
      <c r="E270" s="268" t="s">
        <v>2706</v>
      </c>
      <c r="F270" s="268" t="s">
        <v>341</v>
      </c>
    </row>
    <row r="271" spans="1:6">
      <c r="A271" s="269" t="s">
        <v>720</v>
      </c>
      <c r="B271" s="268" t="s">
        <v>2779</v>
      </c>
      <c r="C271" s="269" t="s">
        <v>50</v>
      </c>
      <c r="D271" s="269">
        <v>3</v>
      </c>
      <c r="E271" s="268" t="s">
        <v>2706</v>
      </c>
      <c r="F271" s="268" t="s">
        <v>2773</v>
      </c>
    </row>
    <row r="272" spans="1:6">
      <c r="A272" s="269" t="s">
        <v>369</v>
      </c>
      <c r="B272" s="268" t="s">
        <v>2780</v>
      </c>
      <c r="C272" s="269" t="s">
        <v>50</v>
      </c>
      <c r="D272" s="269">
        <v>2</v>
      </c>
      <c r="E272" s="268" t="s">
        <v>2706</v>
      </c>
      <c r="F272" s="268" t="s">
        <v>341</v>
      </c>
    </row>
    <row r="273" spans="1:6">
      <c r="A273" s="269" t="s">
        <v>435</v>
      </c>
      <c r="B273" s="268" t="s">
        <v>2781</v>
      </c>
      <c r="C273" s="269" t="s">
        <v>50</v>
      </c>
      <c r="D273" s="269">
        <v>3</v>
      </c>
      <c r="E273" s="268" t="s">
        <v>2706</v>
      </c>
      <c r="F273" s="268" t="s">
        <v>2773</v>
      </c>
    </row>
    <row r="274" spans="1:6">
      <c r="A274" s="269" t="s">
        <v>1446</v>
      </c>
      <c r="B274" s="268" t="s">
        <v>2782</v>
      </c>
      <c r="C274" s="269" t="s">
        <v>50</v>
      </c>
      <c r="D274" s="269">
        <v>3</v>
      </c>
      <c r="E274" s="268" t="s">
        <v>2706</v>
      </c>
      <c r="F274" s="268" t="s">
        <v>2773</v>
      </c>
    </row>
    <row r="275" spans="1:6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2706</v>
      </c>
      <c r="F275" s="268" t="s">
        <v>341</v>
      </c>
    </row>
    <row r="276" spans="1:6">
      <c r="A276" s="269" t="s">
        <v>332</v>
      </c>
      <c r="B276" s="268" t="s">
        <v>2783</v>
      </c>
      <c r="C276" s="269" t="s">
        <v>50</v>
      </c>
      <c r="D276" s="269">
        <v>2</v>
      </c>
      <c r="E276" s="268" t="s">
        <v>2706</v>
      </c>
      <c r="F276" s="268" t="s">
        <v>341</v>
      </c>
    </row>
    <row r="277" spans="1:6">
      <c r="A277" s="269" t="s">
        <v>334</v>
      </c>
      <c r="B277" s="268" t="s">
        <v>2784</v>
      </c>
      <c r="C277" s="269" t="s">
        <v>50</v>
      </c>
      <c r="D277" s="269">
        <v>2</v>
      </c>
      <c r="E277" s="268" t="s">
        <v>2706</v>
      </c>
      <c r="F277" s="268" t="s">
        <v>341</v>
      </c>
    </row>
    <row r="278" spans="1:6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2706</v>
      </c>
      <c r="F278" s="268" t="s">
        <v>2773</v>
      </c>
    </row>
    <row r="279" spans="1:6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2706</v>
      </c>
      <c r="F279" s="268" t="s">
        <v>2773</v>
      </c>
    </row>
    <row r="280" spans="1:6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2706</v>
      </c>
      <c r="F280" s="268" t="s">
        <v>2773</v>
      </c>
    </row>
    <row r="281" spans="1:6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2706</v>
      </c>
      <c r="F281" s="268" t="s">
        <v>2773</v>
      </c>
    </row>
    <row r="282" spans="1:6">
      <c r="A282" s="269" t="s">
        <v>730</v>
      </c>
      <c r="B282" s="268" t="s">
        <v>2785</v>
      </c>
      <c r="C282" s="269" t="s">
        <v>50</v>
      </c>
      <c r="D282" s="269">
        <v>4</v>
      </c>
      <c r="E282" s="268" t="s">
        <v>2706</v>
      </c>
      <c r="F282" s="268" t="s">
        <v>2786</v>
      </c>
    </row>
    <row r="283" spans="1:6">
      <c r="A283" s="269" t="s">
        <v>733</v>
      </c>
      <c r="B283" s="268" t="s">
        <v>2787</v>
      </c>
      <c r="C283" s="269" t="s">
        <v>50</v>
      </c>
      <c r="D283" s="269">
        <v>4</v>
      </c>
      <c r="E283" s="268" t="s">
        <v>2706</v>
      </c>
      <c r="F283" s="268" t="s">
        <v>2786</v>
      </c>
    </row>
    <row r="284" spans="1:6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2706</v>
      </c>
      <c r="F284" s="268" t="s">
        <v>2786</v>
      </c>
    </row>
    <row r="285" spans="1:6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2706</v>
      </c>
      <c r="F285" s="268" t="s">
        <v>2707</v>
      </c>
    </row>
    <row r="286" spans="1:6">
      <c r="A286" s="269" t="s">
        <v>737</v>
      </c>
      <c r="B286" s="268" t="s">
        <v>2788</v>
      </c>
      <c r="C286" s="269" t="s">
        <v>50</v>
      </c>
      <c r="D286" s="269">
        <v>5</v>
      </c>
      <c r="E286" s="268" t="s">
        <v>2706</v>
      </c>
      <c r="F286" s="268" t="s">
        <v>2707</v>
      </c>
    </row>
    <row r="287" spans="1:6">
      <c r="A287" s="269" t="s">
        <v>740</v>
      </c>
      <c r="B287" s="268" t="s">
        <v>2789</v>
      </c>
      <c r="C287" s="269" t="s">
        <v>50</v>
      </c>
      <c r="D287" s="269">
        <v>5</v>
      </c>
      <c r="E287" s="268" t="s">
        <v>2706</v>
      </c>
      <c r="F287" s="268" t="s">
        <v>2707</v>
      </c>
    </row>
    <row r="288" spans="1:6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2706</v>
      </c>
      <c r="F288" s="268" t="s">
        <v>2707</v>
      </c>
    </row>
    <row r="289" spans="1:6">
      <c r="A289" s="269" t="s">
        <v>319</v>
      </c>
      <c r="B289" s="268" t="s">
        <v>2790</v>
      </c>
      <c r="C289" s="269" t="s">
        <v>50</v>
      </c>
      <c r="D289" s="269">
        <v>1</v>
      </c>
      <c r="E289" s="268" t="s">
        <v>2706</v>
      </c>
      <c r="F289" s="268" t="s">
        <v>2791</v>
      </c>
    </row>
    <row r="290" spans="1:6">
      <c r="A290" s="269" t="s">
        <v>683</v>
      </c>
      <c r="B290" s="268" t="s">
        <v>2792</v>
      </c>
      <c r="C290" s="269" t="s">
        <v>50</v>
      </c>
      <c r="D290" s="269">
        <v>3</v>
      </c>
      <c r="E290" s="268" t="s">
        <v>2706</v>
      </c>
      <c r="F290" s="268" t="s">
        <v>2773</v>
      </c>
    </row>
    <row r="291" spans="1:6">
      <c r="A291" s="269" t="s">
        <v>366</v>
      </c>
      <c r="B291" s="268" t="s">
        <v>2793</v>
      </c>
      <c r="C291" s="269" t="s">
        <v>50</v>
      </c>
      <c r="D291" s="269">
        <v>3</v>
      </c>
      <c r="E291" s="268" t="s">
        <v>2706</v>
      </c>
      <c r="F291" s="268" t="s">
        <v>2773</v>
      </c>
    </row>
    <row r="292" spans="1:6">
      <c r="A292" s="269" t="s">
        <v>345</v>
      </c>
      <c r="B292" s="268" t="s">
        <v>2794</v>
      </c>
      <c r="C292" s="269" t="s">
        <v>50</v>
      </c>
      <c r="D292" s="269">
        <v>2</v>
      </c>
      <c r="E292" s="268" t="s">
        <v>2706</v>
      </c>
      <c r="F292" s="268" t="s">
        <v>341</v>
      </c>
    </row>
    <row r="293" spans="1:6">
      <c r="A293" s="269" t="s">
        <v>701</v>
      </c>
      <c r="B293" s="268" t="s">
        <v>2795</v>
      </c>
      <c r="C293" s="269" t="s">
        <v>50</v>
      </c>
      <c r="D293" s="269">
        <v>1</v>
      </c>
      <c r="E293" s="268" t="s">
        <v>2706</v>
      </c>
      <c r="F293" s="268" t="s">
        <v>2791</v>
      </c>
    </row>
    <row r="294" spans="1:6">
      <c r="A294" s="269" t="s">
        <v>704</v>
      </c>
      <c r="B294" s="268" t="s">
        <v>2796</v>
      </c>
      <c r="C294" s="269" t="s">
        <v>50</v>
      </c>
      <c r="D294" s="269">
        <v>1</v>
      </c>
      <c r="E294" s="268" t="s">
        <v>2706</v>
      </c>
      <c r="F294" s="268" t="s">
        <v>2791</v>
      </c>
    </row>
    <row r="295" spans="1:6">
      <c r="A295" s="269" t="s">
        <v>708</v>
      </c>
      <c r="B295" s="268" t="s">
        <v>2797</v>
      </c>
      <c r="C295" s="269" t="s">
        <v>50</v>
      </c>
      <c r="D295" s="269">
        <v>1</v>
      </c>
      <c r="E295" s="268" t="s">
        <v>2706</v>
      </c>
      <c r="F295" s="268" t="s">
        <v>2791</v>
      </c>
    </row>
    <row r="296" spans="1:6">
      <c r="A296" s="269" t="s">
        <v>711</v>
      </c>
      <c r="B296" s="268" t="s">
        <v>2798</v>
      </c>
      <c r="C296" s="269" t="s">
        <v>50</v>
      </c>
      <c r="D296" s="269">
        <v>1</v>
      </c>
      <c r="E296" s="268" t="s">
        <v>2706</v>
      </c>
      <c r="F296" s="268" t="s">
        <v>2791</v>
      </c>
    </row>
    <row r="297" spans="1:6">
      <c r="A297" s="269" t="s">
        <v>714</v>
      </c>
      <c r="B297" s="268" t="s">
        <v>2799</v>
      </c>
      <c r="C297" s="269" t="s">
        <v>50</v>
      </c>
      <c r="D297" s="269">
        <v>1</v>
      </c>
      <c r="E297" s="268" t="s">
        <v>2706</v>
      </c>
      <c r="F297" s="268" t="s">
        <v>2791</v>
      </c>
    </row>
    <row r="298" spans="1:6">
      <c r="A298" s="269" t="s">
        <v>717</v>
      </c>
      <c r="B298" s="268" t="s">
        <v>2800</v>
      </c>
      <c r="C298" s="269" t="s">
        <v>50</v>
      </c>
      <c r="D298" s="269">
        <v>1</v>
      </c>
      <c r="E298" s="268" t="s">
        <v>2706</v>
      </c>
      <c r="F298" s="268" t="s">
        <v>2791</v>
      </c>
    </row>
    <row r="299" spans="1:6">
      <c r="A299" s="269" t="s">
        <v>371</v>
      </c>
      <c r="B299" s="268" t="s">
        <v>2801</v>
      </c>
      <c r="C299" s="269" t="s">
        <v>50</v>
      </c>
      <c r="D299" s="269">
        <v>5</v>
      </c>
      <c r="E299" s="268" t="s">
        <v>2706</v>
      </c>
      <c r="F299" s="268" t="s">
        <v>2707</v>
      </c>
    </row>
    <row r="300" spans="1:6">
      <c r="A300" s="269" t="s">
        <v>441</v>
      </c>
      <c r="B300" s="268" t="s">
        <v>2802</v>
      </c>
      <c r="C300" s="269" t="s">
        <v>50</v>
      </c>
      <c r="D300" s="269">
        <v>3</v>
      </c>
      <c r="E300" s="268" t="s">
        <v>2706</v>
      </c>
      <c r="F300" s="268" t="s">
        <v>2773</v>
      </c>
    </row>
    <row r="301" spans="1:6">
      <c r="A301" s="269" t="s">
        <v>1394</v>
      </c>
      <c r="B301" s="268" t="s">
        <v>1395</v>
      </c>
      <c r="C301" s="269" t="s">
        <v>55</v>
      </c>
      <c r="D301" s="269">
        <v>2</v>
      </c>
      <c r="E301" s="268" t="s">
        <v>2648</v>
      </c>
      <c r="F301" s="268" t="s">
        <v>2649</v>
      </c>
    </row>
    <row r="302" spans="1:6">
      <c r="A302" s="269" t="s">
        <v>2537</v>
      </c>
      <c r="B302" s="268" t="s">
        <v>2803</v>
      </c>
      <c r="C302" s="269" t="s">
        <v>52</v>
      </c>
      <c r="D302" s="269">
        <v>3</v>
      </c>
      <c r="E302" s="268" t="s">
        <v>2591</v>
      </c>
      <c r="F302" s="268" t="s">
        <v>2605</v>
      </c>
    </row>
    <row r="303" spans="1:6">
      <c r="A303" s="269" t="s">
        <v>2536</v>
      </c>
      <c r="B303" s="268" t="s">
        <v>2804</v>
      </c>
      <c r="C303" s="269" t="s">
        <v>52</v>
      </c>
      <c r="D303" s="269">
        <v>3</v>
      </c>
      <c r="E303" s="268" t="s">
        <v>2591</v>
      </c>
      <c r="F303" s="268" t="s">
        <v>2605</v>
      </c>
    </row>
    <row r="304" spans="1:6">
      <c r="A304" s="269" t="s">
        <v>2562</v>
      </c>
      <c r="B304" s="268" t="s">
        <v>2805</v>
      </c>
      <c r="C304" s="269" t="s">
        <v>57</v>
      </c>
      <c r="D304" s="269">
        <v>2</v>
      </c>
      <c r="E304" s="268" t="s">
        <v>2656</v>
      </c>
      <c r="F304" s="268" t="s">
        <v>2663</v>
      </c>
    </row>
    <row r="305" spans="1:6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2591</v>
      </c>
      <c r="F305" s="268" t="s">
        <v>2613</v>
      </c>
    </row>
    <row r="306" spans="1:6">
      <c r="A306" s="269" t="s">
        <v>1354</v>
      </c>
      <c r="B306" s="268" t="s">
        <v>1355</v>
      </c>
      <c r="C306" s="269" t="s">
        <v>56</v>
      </c>
      <c r="D306" s="269">
        <v>3</v>
      </c>
      <c r="E306" s="268" t="s">
        <v>2600</v>
      </c>
      <c r="F306" s="268" t="s">
        <v>2601</v>
      </c>
    </row>
    <row r="307" spans="1:6">
      <c r="A307" s="269" t="s">
        <v>1356</v>
      </c>
      <c r="B307" s="268" t="s">
        <v>1357</v>
      </c>
      <c r="C307" s="269" t="s">
        <v>56</v>
      </c>
      <c r="D307" s="269">
        <v>3</v>
      </c>
      <c r="E307" s="268" t="s">
        <v>2600</v>
      </c>
      <c r="F307" s="268" t="s">
        <v>2601</v>
      </c>
    </row>
    <row r="308" spans="1:6">
      <c r="A308" s="269" t="s">
        <v>1358</v>
      </c>
      <c r="B308" s="268" t="s">
        <v>1359</v>
      </c>
      <c r="C308" s="269" t="s">
        <v>56</v>
      </c>
      <c r="D308" s="269">
        <v>3</v>
      </c>
      <c r="E308" s="268" t="s">
        <v>2600</v>
      </c>
      <c r="F308" s="268" t="s">
        <v>2601</v>
      </c>
    </row>
    <row r="309" spans="1:6">
      <c r="A309" s="269" t="s">
        <v>1360</v>
      </c>
      <c r="B309" s="268" t="s">
        <v>1361</v>
      </c>
      <c r="C309" s="269" t="s">
        <v>56</v>
      </c>
      <c r="D309" s="269">
        <v>3</v>
      </c>
      <c r="E309" s="268" t="s">
        <v>2600</v>
      </c>
      <c r="F309" s="268" t="s">
        <v>2601</v>
      </c>
    </row>
    <row r="310" spans="1:6">
      <c r="A310" s="269" t="s">
        <v>1362</v>
      </c>
      <c r="B310" s="268" t="s">
        <v>1363</v>
      </c>
      <c r="C310" s="269" t="s">
        <v>56</v>
      </c>
      <c r="D310" s="269">
        <v>3</v>
      </c>
      <c r="E310" s="268" t="s">
        <v>2600</v>
      </c>
      <c r="F310" s="268" t="s">
        <v>2601</v>
      </c>
    </row>
    <row r="311" spans="1:6">
      <c r="A311" s="269" t="s">
        <v>1364</v>
      </c>
      <c r="B311" s="268" t="s">
        <v>1365</v>
      </c>
      <c r="C311" s="269" t="s">
        <v>56</v>
      </c>
      <c r="D311" s="269">
        <v>3</v>
      </c>
      <c r="E311" s="268" t="s">
        <v>2600</v>
      </c>
      <c r="F311" s="268" t="s">
        <v>2601</v>
      </c>
    </row>
    <row r="312" spans="1:6">
      <c r="A312" s="269" t="s">
        <v>1366</v>
      </c>
      <c r="B312" s="268" t="s">
        <v>1367</v>
      </c>
      <c r="C312" s="269" t="s">
        <v>56</v>
      </c>
      <c r="D312" s="269">
        <v>3</v>
      </c>
      <c r="E312" s="268" t="s">
        <v>2600</v>
      </c>
      <c r="F312" s="268" t="s">
        <v>2601</v>
      </c>
    </row>
    <row r="313" spans="1:6">
      <c r="A313" s="269" t="s">
        <v>1368</v>
      </c>
      <c r="B313" s="268" t="s">
        <v>1369</v>
      </c>
      <c r="C313" s="269" t="s">
        <v>56</v>
      </c>
      <c r="D313" s="269">
        <v>3</v>
      </c>
      <c r="E313" s="268" t="s">
        <v>2600</v>
      </c>
      <c r="F313" s="268" t="s">
        <v>2601</v>
      </c>
    </row>
    <row r="314" spans="1:6">
      <c r="A314" s="269" t="s">
        <v>1080</v>
      </c>
      <c r="B314" s="268" t="s">
        <v>2806</v>
      </c>
      <c r="C314" s="269" t="s">
        <v>54</v>
      </c>
      <c r="D314" s="269">
        <v>5</v>
      </c>
      <c r="E314" s="268" t="s">
        <v>2597</v>
      </c>
      <c r="F314" s="268" t="s">
        <v>2598</v>
      </c>
    </row>
    <row r="315" spans="1:6">
      <c r="A315" s="269" t="s">
        <v>1038</v>
      </c>
      <c r="B315" s="268" t="s">
        <v>2807</v>
      </c>
      <c r="C315" s="269" t="s">
        <v>52</v>
      </c>
      <c r="D315" s="269">
        <v>2</v>
      </c>
      <c r="E315" s="268" t="s">
        <v>2591</v>
      </c>
      <c r="F315" s="268" t="s">
        <v>2595</v>
      </c>
    </row>
    <row r="316" spans="1:6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2578</v>
      </c>
      <c r="F316" s="268" t="s">
        <v>2584</v>
      </c>
    </row>
    <row r="317" spans="1:6">
      <c r="A317" s="269" t="s">
        <v>1318</v>
      </c>
      <c r="B317" s="268" t="s">
        <v>1319</v>
      </c>
      <c r="C317" s="269" t="s">
        <v>56</v>
      </c>
      <c r="D317" s="269">
        <v>3</v>
      </c>
      <c r="E317" s="268" t="s">
        <v>2600</v>
      </c>
      <c r="F317" s="268" t="s">
        <v>2601</v>
      </c>
    </row>
    <row r="318" spans="1:6">
      <c r="A318" s="269" t="s">
        <v>2563</v>
      </c>
      <c r="B318" s="268" t="s">
        <v>2808</v>
      </c>
      <c r="C318" s="269" t="s">
        <v>57</v>
      </c>
      <c r="D318" s="269">
        <v>2</v>
      </c>
      <c r="E318" s="268" t="s">
        <v>2656</v>
      </c>
      <c r="F318" s="268" t="s">
        <v>2663</v>
      </c>
    </row>
    <row r="319" spans="1:6">
      <c r="A319" s="269" t="s">
        <v>1314</v>
      </c>
      <c r="B319" s="268" t="s">
        <v>1315</v>
      </c>
      <c r="C319" s="269" t="s">
        <v>56</v>
      </c>
      <c r="D319" s="269">
        <v>3</v>
      </c>
      <c r="E319" s="268" t="s">
        <v>2600</v>
      </c>
      <c r="F319" s="268" t="s">
        <v>2601</v>
      </c>
    </row>
    <row r="320" spans="1:6">
      <c r="A320" s="269" t="s">
        <v>1316</v>
      </c>
      <c r="B320" s="268" t="s">
        <v>1317</v>
      </c>
      <c r="C320" s="269" t="s">
        <v>56</v>
      </c>
      <c r="D320" s="269">
        <v>3</v>
      </c>
      <c r="E320" s="268" t="s">
        <v>2600</v>
      </c>
      <c r="F320" s="268" t="s">
        <v>2601</v>
      </c>
    </row>
    <row r="321" spans="1:6">
      <c r="A321" s="269" t="s">
        <v>1320</v>
      </c>
      <c r="B321" s="268" t="s">
        <v>1321</v>
      </c>
      <c r="C321" s="269" t="s">
        <v>56</v>
      </c>
      <c r="D321" s="269">
        <v>3</v>
      </c>
      <c r="E321" s="268" t="s">
        <v>2600</v>
      </c>
      <c r="F321" s="268" t="s">
        <v>2601</v>
      </c>
    </row>
    <row r="322" spans="1:6">
      <c r="A322" s="269" t="s">
        <v>1322</v>
      </c>
      <c r="B322" s="268" t="s">
        <v>1323</v>
      </c>
      <c r="C322" s="269" t="s">
        <v>56</v>
      </c>
      <c r="D322" s="269">
        <v>3</v>
      </c>
      <c r="E322" s="268" t="s">
        <v>2600</v>
      </c>
      <c r="F322" s="268" t="s">
        <v>2601</v>
      </c>
    </row>
    <row r="323" spans="1:6">
      <c r="A323" s="269" t="s">
        <v>1324</v>
      </c>
      <c r="B323" s="268" t="s">
        <v>1325</v>
      </c>
      <c r="C323" s="269" t="s">
        <v>56</v>
      </c>
      <c r="D323" s="269">
        <v>3</v>
      </c>
      <c r="E323" s="268" t="s">
        <v>2600</v>
      </c>
      <c r="F323" s="268" t="s">
        <v>2601</v>
      </c>
    </row>
    <row r="324" spans="1:6">
      <c r="A324" s="269" t="s">
        <v>1326</v>
      </c>
      <c r="B324" s="268" t="s">
        <v>1327</v>
      </c>
      <c r="C324" s="269" t="s">
        <v>56</v>
      </c>
      <c r="D324" s="269">
        <v>3</v>
      </c>
      <c r="E324" s="268" t="s">
        <v>2600</v>
      </c>
      <c r="F324" s="268" t="s">
        <v>2601</v>
      </c>
    </row>
    <row r="325" spans="1:6">
      <c r="A325" s="269" t="s">
        <v>1328</v>
      </c>
      <c r="B325" s="268" t="s">
        <v>1329</v>
      </c>
      <c r="C325" s="269" t="s">
        <v>56</v>
      </c>
      <c r="D325" s="269">
        <v>3</v>
      </c>
      <c r="E325" s="268" t="s">
        <v>2600</v>
      </c>
      <c r="F325" s="268" t="s">
        <v>2601</v>
      </c>
    </row>
    <row r="326" spans="1:6">
      <c r="A326" s="269" t="s">
        <v>1330</v>
      </c>
      <c r="B326" s="268" t="s">
        <v>1331</v>
      </c>
      <c r="C326" s="269" t="s">
        <v>56</v>
      </c>
      <c r="D326" s="269">
        <v>3</v>
      </c>
      <c r="E326" s="268" t="s">
        <v>2600</v>
      </c>
      <c r="F326" s="268" t="s">
        <v>2601</v>
      </c>
    </row>
    <row r="327" spans="1:6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2578</v>
      </c>
      <c r="F327" s="268" t="s">
        <v>2716</v>
      </c>
    </row>
    <row r="328" spans="1:6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2602</v>
      </c>
      <c r="F328" s="268" t="s">
        <v>1512</v>
      </c>
    </row>
    <row r="329" spans="1:6">
      <c r="A329" s="269" t="s">
        <v>1082</v>
      </c>
      <c r="B329" s="268" t="s">
        <v>1083</v>
      </c>
      <c r="C329" s="269" t="s">
        <v>54</v>
      </c>
      <c r="D329" s="269">
        <v>5</v>
      </c>
      <c r="E329" s="268" t="s">
        <v>2597</v>
      </c>
      <c r="F329" s="268" t="s">
        <v>2598</v>
      </c>
    </row>
    <row r="330" spans="1:6">
      <c r="A330" s="269" t="s">
        <v>166</v>
      </c>
      <c r="B330" s="268" t="s">
        <v>2809</v>
      </c>
      <c r="C330" s="269" t="s">
        <v>45</v>
      </c>
      <c r="D330" s="269">
        <v>1</v>
      </c>
      <c r="E330" s="268" t="s">
        <v>148</v>
      </c>
      <c r="F330" s="268" t="s">
        <v>2747</v>
      </c>
    </row>
    <row r="331" spans="1:6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2578</v>
      </c>
      <c r="F331" s="268" t="s">
        <v>382</v>
      </c>
    </row>
    <row r="332" spans="1:6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2591</v>
      </c>
      <c r="F332" s="268" t="s">
        <v>2613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1" bestFit="1" customWidth="1"/>
    <col min="2" max="2" width="8.75" style="317" bestFit="1" customWidth="1"/>
    <col min="3" max="3" width="9.25" style="318" customWidth="1"/>
    <col min="4" max="5" width="15.25" style="298" bestFit="1" customWidth="1"/>
    <col min="6" max="6" width="13" style="298" bestFit="1" customWidth="1"/>
    <col min="7" max="7" width="17.875" style="319" customWidth="1"/>
    <col min="8" max="8" width="17.875" style="320" customWidth="1"/>
    <col min="9" max="9" width="13.25" style="321" bestFit="1" customWidth="1"/>
    <col min="10" max="10" width="22.375" style="311" bestFit="1" customWidth="1"/>
    <col min="11" max="14" width="9" style="295" customWidth="1"/>
    <col min="15" max="16384" width="9" style="295"/>
  </cols>
  <sheetData>
    <row r="1" spans="1:10" s="47" customFormat="1" ht="15" customHeight="1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2810</v>
      </c>
      <c r="G1" s="386" t="s">
        <v>73</v>
      </c>
      <c r="H1" s="387" t="s">
        <v>74</v>
      </c>
      <c r="I1" s="388" t="s">
        <v>2811</v>
      </c>
    </row>
    <row r="2" spans="1:10" ht="15" hidden="1" customHeight="1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>
      <c r="A22" s="106">
        <v>44424</v>
      </c>
      <c r="B22" s="341">
        <f>表格1_5[[#This Row],[日期]]</f>
        <v>44424</v>
      </c>
      <c r="C22" s="342">
        <f>COUNTA(URS確認!E:E)-1</f>
        <v>538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0.10223048327137546</v>
      </c>
      <c r="H22" s="389">
        <f>COUNTIF(URS確認!M:M,"&lt;"&amp;A22+1)/C22</f>
        <v>4.0892193308550186E-2</v>
      </c>
      <c r="I22" s="389">
        <f>表格1_5[[#This Row],[累計預估達成率]]-表格1_5[[#This Row],[累計實際達成率]]</f>
        <v>6.1338289962825275E-2</v>
      </c>
    </row>
    <row r="23" spans="1:9" ht="15" hidden="1" customHeight="1">
      <c r="A23" s="109">
        <v>44425</v>
      </c>
      <c r="B23" s="343">
        <f>表格1_5[[#This Row],[日期]]</f>
        <v>44425</v>
      </c>
      <c r="C23" s="344">
        <f>COUNTA(URS確認!E:E)-1</f>
        <v>538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0.10223048327137546</v>
      </c>
      <c r="H23" s="390">
        <f>COUNTIF(URS確認!M:M,"&lt;"&amp;A23+1)/C23</f>
        <v>4.0892193308550186E-2</v>
      </c>
      <c r="I23" s="390">
        <f>表格1_5[[#This Row],[累計預估達成率]]-表格1_5[[#This Row],[累計實際達成率]]</f>
        <v>6.1338289962825275E-2</v>
      </c>
    </row>
    <row r="24" spans="1:9" ht="15" hidden="1" customHeight="1">
      <c r="A24" s="109">
        <v>44426</v>
      </c>
      <c r="B24" s="343">
        <f>表格1_5[[#This Row],[日期]]</f>
        <v>44426</v>
      </c>
      <c r="C24" s="344">
        <f>COUNTA(URS確認!E:E)-1</f>
        <v>538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0.10223048327137546</v>
      </c>
      <c r="H24" s="390">
        <f>COUNTIF(URS確認!M:M,"&lt;"&amp;A24+1)/C24</f>
        <v>4.0892193308550186E-2</v>
      </c>
      <c r="I24" s="390">
        <f>表格1_5[[#This Row],[累計預估達成率]]-表格1_5[[#This Row],[累計實際達成率]]</f>
        <v>6.1338289962825275E-2</v>
      </c>
    </row>
    <row r="25" spans="1:9" ht="15" hidden="1" customHeight="1">
      <c r="A25" s="106">
        <v>44427</v>
      </c>
      <c r="B25" s="345">
        <f>表格1_5[[#This Row],[日期]]</f>
        <v>44427</v>
      </c>
      <c r="C25" s="346">
        <f>COUNTA(URS確認!E:E)-1</f>
        <v>538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0.10223048327137546</v>
      </c>
      <c r="H25" s="391">
        <f>COUNTIF(URS確認!M:M,"&lt;"&amp;A25+1)/C25</f>
        <v>4.0892193308550186E-2</v>
      </c>
      <c r="I25" s="391">
        <f>表格1_5[[#This Row],[累計預估達成率]]-表格1_5[[#This Row],[累計實際達成率]]</f>
        <v>6.1338289962825275E-2</v>
      </c>
    </row>
    <row r="26" spans="1:9" ht="15" customHeight="1">
      <c r="A26" s="116">
        <v>44428</v>
      </c>
      <c r="B26" s="347">
        <f>表格1_5[[#This Row],[日期]]</f>
        <v>44428</v>
      </c>
      <c r="C26" s="348">
        <f>COUNTA(URS確認!E:E)-1-112-13</f>
        <v>413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0.13317191283292978</v>
      </c>
      <c r="H26" s="392">
        <f>COUNTIF(URS確認!M:M,"&lt;"&amp;A26+1)/C26</f>
        <v>7.2639225181598058E-2</v>
      </c>
      <c r="I26" s="392">
        <f>表格1_5[[#This Row],[累計預估達成率]]-表格1_5[[#This Row],[累計實際達成率]]</f>
        <v>6.0532687651331726E-2</v>
      </c>
    </row>
    <row r="27" spans="1:9" ht="15" hidden="1" customHeight="1">
      <c r="A27" s="114">
        <v>44431</v>
      </c>
      <c r="B27" s="345">
        <f>表格1_5[[#This Row],[日期]]</f>
        <v>44431</v>
      </c>
      <c r="C27" s="348">
        <f>COUNTA(URS確認!E:E)-1-112-13</f>
        <v>413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0.15496368038740921</v>
      </c>
      <c r="H27" s="391">
        <f>COUNTIF(URS確認!M:M,"&lt;"&amp;A27+1)/C27</f>
        <v>8.4745762711864403E-2</v>
      </c>
      <c r="I27" s="391">
        <f>表格1_5[[#This Row],[累計預估達成率]]-表格1_5[[#This Row],[累計實際達成率]]</f>
        <v>7.0217917675544805E-2</v>
      </c>
    </row>
    <row r="28" spans="1:9" ht="15" hidden="1" customHeight="1">
      <c r="A28" s="114">
        <v>44432</v>
      </c>
      <c r="B28" s="317">
        <f>表格1_5[[#This Row],[日期]]</f>
        <v>44432</v>
      </c>
      <c r="C28" s="348">
        <f>COUNTA(URS確認!E:E)-1-112-13</f>
        <v>413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0.16949152542372881</v>
      </c>
      <c r="H28" s="319">
        <f>COUNTIF(URS確認!M:M,"&lt;"&amp;A28+1)/C28</f>
        <v>8.7167070217917669E-2</v>
      </c>
      <c r="I28" s="319">
        <f>表格1_5[[#This Row],[累計預估達成率]]-表格1_5[[#This Row],[累計實際達成率]]</f>
        <v>8.2324455205811137E-2</v>
      </c>
    </row>
    <row r="29" spans="1:9" ht="15" hidden="1" customHeight="1">
      <c r="A29" s="114">
        <v>44433</v>
      </c>
      <c r="B29" s="317">
        <f>表格1_5[[#This Row],[日期]]</f>
        <v>44433</v>
      </c>
      <c r="C29" s="348">
        <f>COUNTA(URS確認!E:E)-1-112-13</f>
        <v>413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0.1791767554479419</v>
      </c>
      <c r="H29" s="319">
        <f>COUNTIF(URS確認!M:M,"&lt;"&amp;A29+1)/C29</f>
        <v>8.7167070217917669E-2</v>
      </c>
      <c r="I29" s="319">
        <f>表格1_5[[#This Row],[累計預估達成率]]-表格1_5[[#This Row],[累計實際達成率]]</f>
        <v>9.200968523002423E-2</v>
      </c>
    </row>
    <row r="30" spans="1:9" ht="15" hidden="1" customHeight="1">
      <c r="A30" s="114">
        <v>44434</v>
      </c>
      <c r="B30" s="317">
        <f>表格1_5[[#This Row],[日期]]</f>
        <v>44434</v>
      </c>
      <c r="C30" s="348">
        <f>COUNTA(URS確認!E:E)-1-112-13</f>
        <v>413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0.18886198547215496</v>
      </c>
      <c r="H30" s="319">
        <f>COUNTIF(URS確認!M:M,"&lt;"&amp;A30+1)/C30</f>
        <v>8.9588377723970949E-2</v>
      </c>
      <c r="I30" s="319">
        <f>表格1_5[[#This Row],[累計預估達成率]]-表格1_5[[#This Row],[累計實際達成率]]</f>
        <v>9.9273607748184015E-2</v>
      </c>
    </row>
    <row r="31" spans="1:9" ht="15" customHeight="1">
      <c r="A31" s="118">
        <v>44435</v>
      </c>
      <c r="B31" s="338">
        <f>表格1_5[[#This Row],[日期]]</f>
        <v>44435</v>
      </c>
      <c r="C31" s="348">
        <f>COUNTA(URS確認!E:E)-1-112-13</f>
        <v>413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0.19854721549636803</v>
      </c>
      <c r="H31" s="340">
        <f>COUNTIF(URS確認!M:M,"&lt;"&amp;A31+1)/C31</f>
        <v>9.4430992736077482E-2</v>
      </c>
      <c r="I31" s="340">
        <f>表格1_5[[#This Row],[累計預估達成率]]-表格1_5[[#This Row],[累計實際達成率]]</f>
        <v>0.10411622276029055</v>
      </c>
    </row>
    <row r="32" spans="1:9" ht="15" hidden="1" customHeight="1">
      <c r="A32" s="128">
        <v>44438</v>
      </c>
      <c r="B32" s="349">
        <f>表格1_5[[#This Row],[日期]]</f>
        <v>44438</v>
      </c>
      <c r="C32" s="348">
        <f>COUNTA(URS確認!E:E)-1-112-13</f>
        <v>413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0.21065375302663439</v>
      </c>
      <c r="H32" s="393">
        <f>COUNTIF(URS確認!M:M,"&lt;"&amp;A32+1)/C32</f>
        <v>9.6852300242130748E-2</v>
      </c>
      <c r="I32" s="393">
        <f>表格1_5[[#This Row],[累計預估達成率]]-表格1_5[[#This Row],[累計實際達成率]]</f>
        <v>0.11380145278450364</v>
      </c>
    </row>
    <row r="33" spans="1:9" ht="15" hidden="1" customHeight="1">
      <c r="A33" s="291">
        <v>44439</v>
      </c>
      <c r="B33" s="317">
        <f>表格1_5[[#This Row],[日期]]</f>
        <v>44439</v>
      </c>
      <c r="C33" s="348">
        <f>COUNTA(URS確認!E:E)-1-112-13</f>
        <v>413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0.22033898305084745</v>
      </c>
      <c r="H33" s="319">
        <f>COUNTIF(URS確認!M:M,"&lt;"&amp;A33+1)/C33</f>
        <v>0.10653753026634383</v>
      </c>
      <c r="I33" s="319">
        <f>表格1_5[[#This Row],[累計預估達成率]]-表格1_5[[#This Row],[累計實際達成率]]</f>
        <v>0.11380145278450363</v>
      </c>
    </row>
    <row r="34" spans="1:9" ht="15" hidden="1" customHeight="1">
      <c r="A34" s="291">
        <v>44440</v>
      </c>
      <c r="B34" s="317">
        <f>表格1_5[[#This Row],[日期]]</f>
        <v>44440</v>
      </c>
      <c r="C34" s="348">
        <f>COUNTA(URS確認!E:E)-1-112-13</f>
        <v>413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0.22760290556900725</v>
      </c>
      <c r="H34" s="319">
        <f>COUNTIF(URS確認!M:M,"&lt;"&amp;A34+1)/C34</f>
        <v>0.10653753026634383</v>
      </c>
      <c r="I34" s="319">
        <f>表格1_5[[#This Row],[累計預估達成率]]-表格1_5[[#This Row],[累計實際達成率]]</f>
        <v>0.12106537530266342</v>
      </c>
    </row>
    <row r="35" spans="1:9" ht="15" hidden="1" customHeight="1">
      <c r="A35" s="291">
        <v>44441</v>
      </c>
      <c r="B35" s="350">
        <f>表格1_5[[#This Row],[日期]]</f>
        <v>44441</v>
      </c>
      <c r="C35" s="348">
        <f>COUNTA(URS確認!E:E)-1-112-13</f>
        <v>413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0.24455205811138014</v>
      </c>
      <c r="H35" s="394">
        <f>COUNTIF(URS確認!M:M,"&lt;"&amp;A35+1)/C35</f>
        <v>0.11138014527845036</v>
      </c>
      <c r="I35" s="394">
        <f>表格1_5[[#This Row],[累計預估達成率]]-表格1_5[[#This Row],[累計實際達成率]]</f>
        <v>0.13317191283292978</v>
      </c>
    </row>
    <row r="36" spans="1:9" ht="15" customHeight="1">
      <c r="A36" s="48">
        <v>44442</v>
      </c>
      <c r="B36" s="351">
        <f>表格1_5[[#This Row],[日期]]</f>
        <v>44442</v>
      </c>
      <c r="C36" s="348">
        <f>COUNTA(URS確認!E:E)-1-112-13</f>
        <v>413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0.2566585956416465</v>
      </c>
      <c r="H36" s="395">
        <f>COUNTIF(URS確認!M:M,"&lt;"&amp;A36+1)/C36</f>
        <v>0.11138014527845036</v>
      </c>
      <c r="I36" s="395">
        <f>表格1_5[[#This Row],[累計預估達成率]]-表格1_5[[#This Row],[累計實際達成率]]</f>
        <v>0.14527845036319614</v>
      </c>
    </row>
    <row r="37" spans="1:9" ht="15" customHeight="1">
      <c r="A37" s="141">
        <v>44449</v>
      </c>
      <c r="B37" s="352">
        <f>表格1_5[[#This Row],[日期]]</f>
        <v>44449</v>
      </c>
      <c r="C37" s="348">
        <f>COUNTA(URS確認!E:E)-1-112-13</f>
        <v>413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0.28329297820823246</v>
      </c>
      <c r="H37" s="396">
        <f>COUNTIF(URS確認!M:M,"&lt;"&amp;A37+1)/C37</f>
        <v>0.12832929782082325</v>
      </c>
      <c r="I37" s="396">
        <f>表格1_5[[#This Row],[累計預估達成率]]-表格1_5[[#This Row],[累計實際達成率]]</f>
        <v>0.15496368038740921</v>
      </c>
    </row>
    <row r="38" spans="1:9" ht="15" customHeight="1">
      <c r="A38" s="141">
        <v>44456</v>
      </c>
      <c r="B38" s="352">
        <f>表格1_5[[#This Row],[日期]]</f>
        <v>44456</v>
      </c>
      <c r="C38" s="348">
        <f>COUNTA(URS確認!E:E)-1-112-13</f>
        <v>413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0.34866828087167068</v>
      </c>
      <c r="H38" s="396">
        <f>COUNTIF(URS確認!M:M,"&lt;"&amp;A38+1)/C38</f>
        <v>0.13801452784503632</v>
      </c>
      <c r="I38" s="396">
        <f>表格1_5[[#This Row],[累計預估達成率]]-表格1_5[[#This Row],[累計實際達成率]]</f>
        <v>0.21065375302663436</v>
      </c>
    </row>
    <row r="39" spans="1:9" ht="15" customHeight="1">
      <c r="A39" s="48">
        <v>44463</v>
      </c>
      <c r="B39" s="338">
        <f>表格1_5[[#This Row],[日期]]</f>
        <v>44463</v>
      </c>
      <c r="C39" s="348">
        <f>COUNTA(URS確認!E:E)-1-112-13</f>
        <v>413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0.38983050847457629</v>
      </c>
      <c r="H39" s="340">
        <f>COUNTIF(URS確認!M:M,"&lt;"&amp;A39+1)/C39</f>
        <v>0.18159806295399517</v>
      </c>
      <c r="I39" s="340">
        <f>表格1_5[[#This Row],[累計預估達成率]]-表格1_5[[#This Row],[累計實際達成率]]</f>
        <v>0.20823244552058112</v>
      </c>
    </row>
    <row r="40" spans="1:9" ht="15" customHeight="1">
      <c r="A40" s="48">
        <v>44470</v>
      </c>
      <c r="B40" s="338">
        <f>表格1_5[[#This Row],[日期]]</f>
        <v>44470</v>
      </c>
      <c r="C40" s="348">
        <f>COUNTA(URS確認!E:E)-1-112-13</f>
        <v>413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0.46246973365617433</v>
      </c>
      <c r="H40" s="340">
        <f>COUNTIF(URS確認!M:M,"&lt;"&amp;A40+1)/C40</f>
        <v>0.25907990314769974</v>
      </c>
      <c r="I40" s="340">
        <f>表格1_5[[#This Row],[累計預估達成率]]-表格1_5[[#This Row],[累計實際達成率]]</f>
        <v>0.20338983050847459</v>
      </c>
    </row>
    <row r="41" spans="1:9" ht="15" customHeight="1">
      <c r="A41" s="48">
        <v>44477</v>
      </c>
      <c r="B41" s="338">
        <f>表格1_5[[#This Row],[日期]]</f>
        <v>44477</v>
      </c>
      <c r="C41" s="348">
        <f>COUNTA(URS確認!E:E)-1-112-13</f>
        <v>413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0.52542372881355937</v>
      </c>
      <c r="H41" s="340">
        <f>COUNTIF(URS確認!M:M,"&lt;"&amp;A41+1)/C41</f>
        <v>0.30992736077481842</v>
      </c>
      <c r="I41" s="340">
        <f>表格1_5[[#This Row],[累計預估達成率]]-表格1_5[[#This Row],[累計實際達成率]]</f>
        <v>0.21549636803874095</v>
      </c>
    </row>
    <row r="42" spans="1:9" ht="15" customHeight="1">
      <c r="A42" s="48">
        <v>44484</v>
      </c>
      <c r="B42" s="338">
        <f>表格1_5[[#This Row],[日期]]</f>
        <v>44484</v>
      </c>
      <c r="C42" s="348">
        <f>COUNTA(URS確認!E:E)-1-112-13</f>
        <v>413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0.54721549636803879</v>
      </c>
      <c r="H42" s="340">
        <f>COUNTIF(URS確認!M:M,"&lt;"&amp;A42+1)/C42</f>
        <v>0.33898305084745761</v>
      </c>
      <c r="I42" s="340">
        <f>表格1_5[[#This Row],[累計預估達成率]]-表格1_5[[#This Row],[累計實際達成率]]</f>
        <v>0.20823244552058118</v>
      </c>
    </row>
    <row r="43" spans="1:9" ht="15" customHeight="1">
      <c r="H43" s="319"/>
      <c r="I43" s="319"/>
    </row>
    <row r="44" spans="1:9" ht="15" customHeight="1">
      <c r="H44" s="319"/>
      <c r="I44" s="319"/>
    </row>
    <row r="45" spans="1:9">
      <c r="A45" s="291" t="s">
        <v>2812</v>
      </c>
    </row>
    <row r="46" spans="1:9" ht="15" customHeight="1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2810</v>
      </c>
      <c r="G46" s="386" t="s">
        <v>73</v>
      </c>
      <c r="H46" s="387" t="s">
        <v>74</v>
      </c>
      <c r="I46" s="388" t="s">
        <v>2811</v>
      </c>
    </row>
    <row r="47" spans="1:9" ht="15" customHeight="1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2810</v>
      </c>
      <c r="G59" s="386" t="s">
        <v>73</v>
      </c>
      <c r="H59" s="387" t="s">
        <v>74</v>
      </c>
      <c r="I59" s="388" t="s">
        <v>2811</v>
      </c>
    </row>
    <row r="60" spans="1:9" ht="15" customHeight="1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COUNTIF(URS確認!$L$86:$L$518,"&lt;"&amp;A60+1)-23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COUNTIF(URS確認!$L$86:$L$518,"&lt;"&amp;A61+1)-23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COUNTIF(URS確認!$L$86:$L$518,"&lt;"&amp;A62+1)-23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COUNTIF(URS確認!$L$86:$L$518,"&lt;"&amp;A63+1)-23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COUNTIF(URS確認!$L$86:$L$518,"&lt;"&amp;A64+1)-23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COUNTIF(URS確認!$L$86:$L$518,"&lt;"&amp;A65+1)-23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COUNTIF(URS確認!$L$86:$L$518,"&lt;"&amp;A66+1)-23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COUNTIF(URS確認!$L$86:$L$518,"&lt;"&amp;A67+1)-23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COUNTIF(URS確認!$L$86:$L$518,"&lt;"&amp;A68+1)-23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COUNTIF(URS確認!$L$86:$L$518,"&lt;"&amp;A69+1)-23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COUNTIF(URS確認!$L$86:$L$518,"&lt;"&amp;A70+1)-23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COUNTIF(URS確認!$L$86:$L$518,"&lt;"&amp;A71+1)-23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COUNTIF(URS確認!$L$86:$L$518,"&lt;"&amp;A72+1)-23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COUNTIF(URS確認!$L$86:$L$518,"&lt;"&amp;A73+1)-23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>
      <c r="B4" s="187" t="s">
        <v>872</v>
      </c>
      <c r="C4" s="177" t="s">
        <v>2813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>
      <c r="B5" s="187" t="s">
        <v>874</v>
      </c>
      <c r="C5" s="177" t="s">
        <v>2466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>
      <c r="A8" s="207">
        <v>6</v>
      </c>
      <c r="B8" s="203" t="s">
        <v>886</v>
      </c>
      <c r="C8" s="179" t="s">
        <v>2469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889</v>
      </c>
      <c r="C9" s="175" t="s">
        <v>2814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>
      <c r="B10" s="187" t="s">
        <v>891</v>
      </c>
      <c r="C10" s="177" t="s">
        <v>2815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>
      <c r="B11" s="187" t="s">
        <v>894</v>
      </c>
      <c r="C11" s="177" t="s">
        <v>2816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>
      <c r="B12" s="187" t="s">
        <v>897</v>
      </c>
      <c r="C12" s="177" t="s">
        <v>2480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>
      <c r="B13" s="195" t="s">
        <v>899</v>
      </c>
      <c r="C13" s="196" t="s">
        <v>2482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>
      <c r="A14" s="207">
        <v>8</v>
      </c>
      <c r="B14" s="181" t="s">
        <v>901</v>
      </c>
      <c r="C14" s="193" t="s">
        <v>2610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903</v>
      </c>
      <c r="C15" s="177" t="s">
        <v>2817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905</v>
      </c>
      <c r="C16" s="177" t="s">
        <v>2818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907</v>
      </c>
      <c r="C17" s="177" t="s">
        <v>2819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909</v>
      </c>
      <c r="C18" s="177" t="s">
        <v>2820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911</v>
      </c>
      <c r="C19" s="177" t="s">
        <v>2821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913</v>
      </c>
      <c r="C20" s="177" t="s">
        <v>2822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915</v>
      </c>
      <c r="C21" s="196" t="s">
        <v>2823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917</v>
      </c>
      <c r="C22" s="193" t="s">
        <v>2824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919</v>
      </c>
      <c r="C23" s="177" t="s">
        <v>2825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921</v>
      </c>
      <c r="C24" s="177" t="s">
        <v>2826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923</v>
      </c>
      <c r="C25" s="177" t="s">
        <v>2827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954</v>
      </c>
      <c r="C27" s="193" t="s">
        <v>955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956</v>
      </c>
      <c r="C28" s="177" t="s">
        <v>957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960</v>
      </c>
      <c r="C29" s="177" t="s">
        <v>961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962</v>
      </c>
      <c r="C30" s="177" t="s">
        <v>963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965</v>
      </c>
      <c r="C31" s="177" t="s">
        <v>966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969</v>
      </c>
      <c r="C32" s="177" t="s">
        <v>968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970</v>
      </c>
      <c r="C33" s="177" t="s">
        <v>2652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974</v>
      </c>
      <c r="C34" s="196" t="s">
        <v>2828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2829</v>
      </c>
      <c r="C1" s="111" t="s">
        <v>2830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2831</v>
      </c>
      <c r="M1" s="90">
        <v>44410</v>
      </c>
    </row>
    <row r="2" spans="1:13">
      <c r="A2" s="85" t="s">
        <v>2832</v>
      </c>
      <c r="C2" s="86" t="s">
        <v>2833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2832</v>
      </c>
      <c r="C3" s="93" t="s">
        <v>2834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2832</v>
      </c>
      <c r="C4" s="93" t="s">
        <v>2835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2836</v>
      </c>
      <c r="C5" s="86" t="s">
        <v>2837</v>
      </c>
      <c r="D5" s="92">
        <v>3</v>
      </c>
      <c r="E5" s="92" t="s">
        <v>2838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2836</v>
      </c>
      <c r="B6" s="85" t="s">
        <v>47</v>
      </c>
      <c r="C6" s="93" t="s">
        <v>2839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2836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2840</v>
      </c>
      <c r="K7" s="91">
        <v>2</v>
      </c>
      <c r="L7" s="91">
        <v>2</v>
      </c>
      <c r="M7" s="91">
        <v>2</v>
      </c>
    </row>
    <row r="8" spans="1:13">
      <c r="A8" s="85" t="s">
        <v>2836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2836</v>
      </c>
      <c r="B9" s="85" t="s">
        <v>47</v>
      </c>
      <c r="C9" s="93" t="s">
        <v>12</v>
      </c>
      <c r="D9" s="92" t="s">
        <v>2841</v>
      </c>
      <c r="E9" s="91" t="s">
        <v>2840</v>
      </c>
      <c r="F9" s="91" t="s">
        <v>2840</v>
      </c>
      <c r="G9" s="91">
        <v>2</v>
      </c>
      <c r="H9" s="91" t="s">
        <v>2840</v>
      </c>
      <c r="I9" s="91">
        <v>2</v>
      </c>
      <c r="J9" s="91" t="s">
        <v>2840</v>
      </c>
      <c r="K9" s="91" t="s">
        <v>2840</v>
      </c>
      <c r="L9" s="91">
        <v>2</v>
      </c>
      <c r="M9" s="91">
        <v>2</v>
      </c>
    </row>
    <row r="10" spans="1:13">
      <c r="A10" s="85" t="s">
        <v>2836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2841</v>
      </c>
      <c r="H10" s="91" t="s">
        <v>2838</v>
      </c>
      <c r="I10" s="92" t="s">
        <v>2841</v>
      </c>
      <c r="J10" s="91" t="s">
        <v>2838</v>
      </c>
      <c r="K10" s="91" t="s">
        <v>2838</v>
      </c>
      <c r="L10" s="91">
        <v>2</v>
      </c>
      <c r="M10" s="91">
        <v>2</v>
      </c>
    </row>
    <row r="11" spans="1:13">
      <c r="A11" s="85" t="s">
        <v>1449</v>
      </c>
      <c r="B11" s="85" t="s">
        <v>48</v>
      </c>
      <c r="C11" s="93" t="s">
        <v>181</v>
      </c>
      <c r="D11" s="91">
        <v>2</v>
      </c>
      <c r="E11" s="91" t="s">
        <v>2840</v>
      </c>
      <c r="F11" s="91">
        <v>2</v>
      </c>
      <c r="G11" s="92" t="s">
        <v>2841</v>
      </c>
      <c r="H11" s="92" t="s">
        <v>2842</v>
      </c>
      <c r="I11" s="91">
        <v>2</v>
      </c>
      <c r="J11" s="91" t="s">
        <v>2840</v>
      </c>
      <c r="K11" s="92">
        <v>4</v>
      </c>
      <c r="M11" s="91">
        <v>2</v>
      </c>
    </row>
    <row r="12" spans="1:13">
      <c r="A12" s="85" t="s">
        <v>1449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2841</v>
      </c>
      <c r="H12" s="91" t="s">
        <v>2843</v>
      </c>
      <c r="I12" s="94" t="s">
        <v>2840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1449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1485</v>
      </c>
      <c r="B14" s="85" t="s">
        <v>48</v>
      </c>
      <c r="C14" s="93" t="s">
        <v>549</v>
      </c>
      <c r="D14" s="94" t="s">
        <v>2838</v>
      </c>
      <c r="E14" s="94" t="s">
        <v>2838</v>
      </c>
      <c r="F14" s="95" t="s">
        <v>2842</v>
      </c>
    </row>
    <row r="15" spans="1:13">
      <c r="A15" s="85" t="s">
        <v>1485</v>
      </c>
      <c r="B15" s="85" t="s">
        <v>48</v>
      </c>
      <c r="C15" s="93" t="s">
        <v>13</v>
      </c>
      <c r="D15" s="94">
        <v>2</v>
      </c>
      <c r="E15" s="94" t="s">
        <v>2840</v>
      </c>
      <c r="F15" s="95" t="s">
        <v>2841</v>
      </c>
      <c r="G15" s="95" t="s">
        <v>2841</v>
      </c>
      <c r="H15" s="94">
        <v>2</v>
      </c>
      <c r="I15" s="94" t="s">
        <v>2840</v>
      </c>
      <c r="J15" s="94" t="s">
        <v>2840</v>
      </c>
      <c r="K15" s="95" t="s">
        <v>2841</v>
      </c>
      <c r="L15" s="94">
        <v>2</v>
      </c>
      <c r="M15" s="94">
        <v>2</v>
      </c>
    </row>
    <row r="16" spans="1:13">
      <c r="A16" s="85" t="s">
        <v>1485</v>
      </c>
      <c r="B16" s="85" t="s">
        <v>2844</v>
      </c>
      <c r="C16" s="93" t="s">
        <v>27</v>
      </c>
      <c r="I16" s="94">
        <v>2</v>
      </c>
      <c r="J16" s="91">
        <v>1</v>
      </c>
      <c r="K16" s="94" t="s">
        <v>2840</v>
      </c>
      <c r="L16" s="94"/>
      <c r="M16" s="94">
        <v>2</v>
      </c>
    </row>
    <row r="17" spans="1:13">
      <c r="A17" s="85" t="s">
        <v>1485</v>
      </c>
      <c r="B17" s="85" t="s">
        <v>2844</v>
      </c>
      <c r="C17" s="93" t="s">
        <v>15</v>
      </c>
      <c r="G17" s="91">
        <v>1</v>
      </c>
      <c r="I17" s="95" t="s">
        <v>2842</v>
      </c>
      <c r="J17" s="95">
        <v>4</v>
      </c>
      <c r="K17" s="94" t="s">
        <v>2840</v>
      </c>
      <c r="L17" s="94"/>
      <c r="M17" s="94">
        <v>2</v>
      </c>
    </row>
    <row r="18" spans="1:13">
      <c r="A18" s="85" t="s">
        <v>1485</v>
      </c>
      <c r="B18" s="85" t="s">
        <v>2844</v>
      </c>
      <c r="C18" s="93" t="s">
        <v>20</v>
      </c>
      <c r="I18" s="94" t="s">
        <v>2838</v>
      </c>
      <c r="J18" s="94">
        <v>2</v>
      </c>
      <c r="K18" s="91" t="s">
        <v>2843</v>
      </c>
      <c r="M18" s="94">
        <v>2</v>
      </c>
    </row>
    <row r="19" spans="1:13">
      <c r="A19" s="85" t="s">
        <v>1024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1024</v>
      </c>
      <c r="B20" s="85" t="s">
        <v>48</v>
      </c>
      <c r="C20" s="86" t="s">
        <v>25</v>
      </c>
      <c r="M20" s="94">
        <v>2</v>
      </c>
    </row>
    <row r="21" spans="1:13">
      <c r="A21" s="85" t="s">
        <v>1024</v>
      </c>
      <c r="B21" s="85" t="s">
        <v>48</v>
      </c>
      <c r="C21" s="86" t="s">
        <v>21</v>
      </c>
      <c r="M21" s="94">
        <v>2</v>
      </c>
    </row>
    <row r="22" spans="1:13">
      <c r="A22" s="85" t="s">
        <v>2369</v>
      </c>
      <c r="B22" s="85" t="s">
        <v>48</v>
      </c>
      <c r="C22" s="93" t="s">
        <v>246</v>
      </c>
      <c r="H22" s="91">
        <v>1</v>
      </c>
      <c r="J22" s="91" t="s">
        <v>2845</v>
      </c>
      <c r="K22" s="95" t="s">
        <v>2841</v>
      </c>
      <c r="M22" s="94">
        <v>2</v>
      </c>
    </row>
    <row r="23" spans="1:13">
      <c r="A23" s="85" t="s">
        <v>2369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2845</v>
      </c>
      <c r="M23" s="94">
        <v>2</v>
      </c>
    </row>
    <row r="24" spans="1:13">
      <c r="A24" s="85" t="s">
        <v>2369</v>
      </c>
      <c r="B24" s="85" t="s">
        <v>48</v>
      </c>
      <c r="C24" s="86" t="s">
        <v>28</v>
      </c>
      <c r="M24" s="94">
        <v>2</v>
      </c>
    </row>
    <row r="25" spans="1:13">
      <c r="A25" s="85" t="s">
        <v>2369</v>
      </c>
      <c r="B25" s="85" t="s">
        <v>48</v>
      </c>
      <c r="C25" s="86" t="s">
        <v>2366</v>
      </c>
      <c r="M25" s="91">
        <v>1</v>
      </c>
    </row>
    <row r="26" spans="1:13">
      <c r="A26" s="85" t="s">
        <v>2369</v>
      </c>
      <c r="B26" s="85" t="s">
        <v>48</v>
      </c>
      <c r="C26" s="86" t="s">
        <v>2384</v>
      </c>
      <c r="M26" s="94">
        <v>2</v>
      </c>
    </row>
    <row r="29" spans="1:13" hidden="1">
      <c r="A29" s="85" t="s">
        <v>2846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2846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2846</v>
      </c>
      <c r="C31" s="86" t="s">
        <v>2847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2846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2846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2846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2846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2848</v>
      </c>
    </row>
    <row r="38" spans="1:13">
      <c r="B38" s="85">
        <v>2</v>
      </c>
      <c r="C38" s="85" t="s">
        <v>2849</v>
      </c>
    </row>
    <row r="39" spans="1:13">
      <c r="B39" s="85">
        <v>3</v>
      </c>
      <c r="C39" s="85" t="s">
        <v>2850</v>
      </c>
    </row>
    <row r="40" spans="1:13">
      <c r="B40" s="85">
        <v>4</v>
      </c>
      <c r="C40" s="112" t="s">
        <v>2851</v>
      </c>
    </row>
    <row r="41" spans="1:13">
      <c r="B41" s="87"/>
      <c r="C41" s="85" t="s">
        <v>2852</v>
      </c>
    </row>
    <row r="42" spans="1:13" ht="15.75" customHeight="1">
      <c r="B42" s="85" t="s">
        <v>2853</v>
      </c>
      <c r="C42" s="104" t="s">
        <v>2854</v>
      </c>
    </row>
    <row r="43" spans="1:13" ht="15.75" customHeight="1">
      <c r="B43" s="85" t="s">
        <v>1030</v>
      </c>
      <c r="C43" s="104" t="s">
        <v>2855</v>
      </c>
    </row>
    <row r="45" spans="1:13" ht="15.75" customHeight="1">
      <c r="C45" s="105" t="s">
        <v>2856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業務統計 (原始)</vt:lpstr>
      <vt:lpstr>業務統計</vt:lpstr>
      <vt:lpstr>URS確認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2021-12-08T02:15:55Z</dcterms:modified>
</cp:coreProperties>
</file>