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2DA196C8-E9CA-435D-9F65-2E6C735C1B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3" r:id="rId1"/>
    <sheet name="Original" sheetId="8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3" l="1"/>
  <c r="N14" i="83" s="1"/>
  <c r="U14" i="83" s="1"/>
  <c r="C14" i="83"/>
  <c r="E14" i="83" s="1"/>
  <c r="M14" i="83" s="1"/>
  <c r="T14" i="83" s="1"/>
  <c r="P13" i="83"/>
  <c r="O13" i="83"/>
  <c r="V13" i="83" s="1"/>
  <c r="N13" i="83"/>
  <c r="M13" i="83"/>
  <c r="L13" i="83"/>
  <c r="S13" i="83" s="1"/>
  <c r="K13" i="83"/>
  <c r="P12" i="83"/>
  <c r="O12" i="83"/>
  <c r="V12" i="83" s="1"/>
  <c r="N12" i="83"/>
  <c r="M12" i="83"/>
  <c r="L12" i="83"/>
  <c r="S12" i="83" s="1"/>
  <c r="K12" i="83"/>
  <c r="S11" i="83"/>
  <c r="P11" i="83"/>
  <c r="O11" i="83"/>
  <c r="V11" i="83" s="1"/>
  <c r="N11" i="83"/>
  <c r="M11" i="83"/>
  <c r="L11" i="83"/>
  <c r="K11" i="83"/>
  <c r="S10" i="83"/>
  <c r="P10" i="83"/>
  <c r="O10" i="83"/>
  <c r="V10" i="83" s="1"/>
  <c r="N10" i="83"/>
  <c r="M10" i="83"/>
  <c r="L10" i="83"/>
  <c r="K10" i="83"/>
  <c r="S9" i="83"/>
  <c r="P9" i="83"/>
  <c r="O9" i="83"/>
  <c r="V9" i="83" s="1"/>
  <c r="I9" i="83" s="1"/>
  <c r="N9" i="83"/>
  <c r="M9" i="83"/>
  <c r="L9" i="83"/>
  <c r="K9" i="83"/>
  <c r="V8" i="83"/>
  <c r="P8" i="83"/>
  <c r="O8" i="83"/>
  <c r="N8" i="83"/>
  <c r="M8" i="83"/>
  <c r="L8" i="83"/>
  <c r="S8" i="83" s="1"/>
  <c r="K8" i="83"/>
  <c r="P7" i="83"/>
  <c r="O7" i="83"/>
  <c r="V7" i="83" s="1"/>
  <c r="N7" i="83"/>
  <c r="M7" i="83"/>
  <c r="L7" i="83"/>
  <c r="S7" i="83" s="1"/>
  <c r="K7" i="83"/>
  <c r="BA1" i="83"/>
  <c r="BD1" i="83" s="1"/>
  <c r="F14" i="84"/>
  <c r="N14" i="84" s="1"/>
  <c r="U14" i="84" s="1"/>
  <c r="E14" i="84"/>
  <c r="M14" i="84" s="1"/>
  <c r="T14" i="84" s="1"/>
  <c r="C14" i="84"/>
  <c r="D14" i="84" s="1"/>
  <c r="L14" i="84" s="1"/>
  <c r="S14" i="84" s="1"/>
  <c r="S13" i="84"/>
  <c r="P13" i="84"/>
  <c r="O13" i="84"/>
  <c r="V13" i="84" s="1"/>
  <c r="N13" i="84"/>
  <c r="M13" i="84"/>
  <c r="L13" i="84"/>
  <c r="K13" i="84"/>
  <c r="P12" i="84"/>
  <c r="O12" i="84"/>
  <c r="V12" i="84" s="1"/>
  <c r="N12" i="84"/>
  <c r="M12" i="84"/>
  <c r="L12" i="84"/>
  <c r="S12" i="84" s="1"/>
  <c r="K12" i="84"/>
  <c r="S11" i="84"/>
  <c r="P11" i="84"/>
  <c r="O11" i="84"/>
  <c r="V11" i="84" s="1"/>
  <c r="N11" i="84"/>
  <c r="M11" i="84"/>
  <c r="L11" i="84"/>
  <c r="K11" i="84"/>
  <c r="I11" i="84" s="1"/>
  <c r="S10" i="84"/>
  <c r="P10" i="84"/>
  <c r="O10" i="84"/>
  <c r="V10" i="84" s="1"/>
  <c r="N10" i="84"/>
  <c r="M10" i="84"/>
  <c r="L10" i="84"/>
  <c r="I10" i="84" s="1"/>
  <c r="K10" i="84"/>
  <c r="V9" i="84"/>
  <c r="S9" i="84"/>
  <c r="P9" i="84"/>
  <c r="O9" i="84"/>
  <c r="N9" i="84"/>
  <c r="M9" i="84"/>
  <c r="L9" i="84"/>
  <c r="K9" i="84"/>
  <c r="I9" i="84"/>
  <c r="V8" i="84"/>
  <c r="P8" i="84"/>
  <c r="O8" i="84"/>
  <c r="N8" i="84"/>
  <c r="M8" i="84"/>
  <c r="L8" i="84"/>
  <c r="S8" i="84" s="1"/>
  <c r="I8" i="84" s="1"/>
  <c r="K8" i="84"/>
  <c r="P7" i="84"/>
  <c r="O7" i="84"/>
  <c r="V7" i="84" s="1"/>
  <c r="N7" i="84"/>
  <c r="M7" i="84"/>
  <c r="L7" i="84"/>
  <c r="S7" i="84" s="1"/>
  <c r="K7" i="84"/>
  <c r="BA1" i="84"/>
  <c r="BC1" i="84" s="1"/>
  <c r="I13" i="83" l="1"/>
  <c r="I8" i="83"/>
  <c r="I10" i="83"/>
  <c r="I12" i="83"/>
  <c r="I7" i="83"/>
  <c r="I11" i="83"/>
  <c r="BB1" i="83"/>
  <c r="H14" i="83"/>
  <c r="P14" i="83" s="1"/>
  <c r="W14" i="83" s="1"/>
  <c r="BC1" i="83"/>
  <c r="BE1" i="83" s="1"/>
  <c r="K14" i="83"/>
  <c r="G14" i="83"/>
  <c r="O14" i="83" s="1"/>
  <c r="V14" i="83" s="1"/>
  <c r="D14" i="83"/>
  <c r="L14" i="83" s="1"/>
  <c r="S14" i="83" s="1"/>
  <c r="I12" i="84"/>
  <c r="I7" i="84"/>
  <c r="I13" i="84"/>
  <c r="G14" i="84"/>
  <c r="O14" i="84" s="1"/>
  <c r="V14" i="84" s="1"/>
  <c r="BB1" i="84"/>
  <c r="H14" i="84"/>
  <c r="P14" i="84" s="1"/>
  <c r="W14" i="84" s="1"/>
  <c r="BD1" i="84"/>
  <c r="BE1" i="84" s="1"/>
  <c r="K14" i="84"/>
  <c r="I14" i="83" l="1"/>
  <c r="A1" i="83" s="1"/>
  <c r="R14" i="83"/>
  <c r="I14" i="84"/>
  <c r="A1" i="84" s="1"/>
  <c r="R14" i="84"/>
</calcChain>
</file>

<file path=xl/sharedStrings.xml><?xml version="1.0" encoding="utf-8"?>
<sst xmlns="http://schemas.openxmlformats.org/spreadsheetml/2006/main" count="147" uniqueCount="53">
  <si>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</si>
  <si>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</si>
  <si>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</si>
  <si>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</si>
  <si>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</si>
  <si>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</si>
  <si>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</si>
  <si>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</si>
  <si>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</si>
  <si>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</si>
  <si>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</si>
  <si>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</si>
  <si>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</si>
  <si>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</si>
  <si>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</si>
  <si>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</si>
  <si>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</si>
  <si>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</si>
  <si>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</si>
  <si>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</si>
  <si>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</si>
  <si>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</si>
  <si>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</si>
  <si>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</si>
  <si>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</si>
  <si>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</si>
  <si>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</si>
  <si>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9" type="noConversion"/>
  </si>
  <si>
    <t>編號</t>
    <phoneticPr fontId="29" type="noConversion"/>
  </si>
  <si>
    <t>版次</t>
    <phoneticPr fontId="29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</si>
  <si>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</si>
  <si>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</si>
  <si>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</si>
  <si>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</si>
  <si>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</si>
  <si>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t>B043</t>
    <phoneticPr fontId="1" type="noConversion"/>
  </si>
  <si>
    <t>填報機構：</t>
    <phoneticPr fontId="1" type="noConversion"/>
  </si>
  <si>
    <r>
      <t>B043-</t>
    </r>
    <r>
      <rPr>
        <b/>
        <sz val="18"/>
        <rFont val="標楷體"/>
        <family val="4"/>
        <charset val="136"/>
      </rPr>
      <t>金融機構承作「餘屋貸款」統計表</t>
    </r>
    <r>
      <rPr>
        <sz val="12"/>
        <color theme="1"/>
        <rFont val="Times New Roman"/>
        <family val="1"/>
      </rPr>
      <t/>
    </r>
    <phoneticPr fontId="1" type="noConversion"/>
  </si>
  <si>
    <t>新光人壽保險股份有限公司</t>
    <phoneticPr fontId="1" type="noConversion"/>
  </si>
  <si>
    <r>
      <rPr>
        <sz val="14"/>
        <rFont val="標楷體"/>
        <family val="4"/>
        <charset val="136"/>
      </rPr>
      <t>資料期間：</t>
    </r>
  </si>
  <si>
    <t>民國 110 年 12 月</t>
    <phoneticPr fontId="1" type="noConversion"/>
  </si>
  <si>
    <r>
      <t>109.12.8~110.12.16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</si>
  <si>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</si>
  <si>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
     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後之新申請案件，貸款條件應按修正規定辦理。</t>
    </r>
    <phoneticPr fontId="1" type="noConversion"/>
  </si>
  <si>
    <t>許慧玉</t>
  </si>
  <si>
    <t>陳政皓</t>
  </si>
  <si>
    <t>02-23895858#7084</t>
  </si>
  <si>
    <t xml:space="preserve"> 02-23895858#7090</t>
    <phoneticPr fontId="1" type="noConversion"/>
  </si>
  <si>
    <t>skem8461@skl.com.tw</t>
  </si>
  <si>
    <t xml:space="preserve">  chchen@skl.com.tw</t>
    <phoneticPr fontId="1" type="noConversion"/>
  </si>
  <si>
    <r>
      <rPr>
        <sz val="12"/>
        <color theme="1"/>
        <rFont val="標楷體"/>
        <family val="4"/>
        <charset val="136"/>
      </rPr>
      <t>一、本統計表</t>
    </r>
    <r>
      <rPr>
        <b/>
        <sz val="12"/>
        <color theme="1"/>
        <rFont val="標楷體"/>
        <family val="4"/>
        <charset val="136"/>
      </rPr>
      <t>每月填報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標楷體"/>
        <family val="4"/>
        <charset val="136"/>
      </rPr>
      <t>次</t>
    </r>
    <r>
      <rPr>
        <sz val="12"/>
        <color theme="1"/>
        <rFont val="標楷體"/>
        <family val="4"/>
        <charset val="136"/>
      </rPr>
      <t>，並於每月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日上午</t>
    </r>
    <r>
      <rPr>
        <sz val="12"/>
        <color theme="1"/>
        <rFont val="Times New Roman"/>
        <family val="1"/>
      </rPr>
      <t>10</t>
    </r>
    <r>
      <rPr>
        <sz val="12"/>
        <color theme="1"/>
        <rFont val="標楷體"/>
        <family val="4"/>
        <charset val="136"/>
      </rPr>
      <t>時前報送上月資料，首次報送日為</t>
    </r>
    <r>
      <rPr>
        <sz val="12"/>
        <color theme="1"/>
        <rFont val="Times New Roman"/>
        <family val="1"/>
      </rPr>
      <t>111.1.5</t>
    </r>
    <r>
      <rPr>
        <sz val="12"/>
        <color theme="1"/>
        <rFont val="標楷體"/>
        <family val="4"/>
        <charset val="136"/>
      </rPr>
      <t>，遇假日順延。</t>
    </r>
    <phoneticPr fontId="1" type="noConversion"/>
  </si>
  <si>
    <r>
      <rPr>
        <sz val="12"/>
        <rFont val="標楷體"/>
        <family val="4"/>
        <charset val="136"/>
      </rPr>
      <t>三、本行窗口：胡宗寶先生</t>
    </r>
    <r>
      <rPr>
        <sz val="12"/>
        <rFont val="Times New Roman"/>
        <family val="1"/>
      </rPr>
      <t>(02-23571367)</t>
    </r>
    <r>
      <rPr>
        <sz val="12"/>
        <rFont val="標楷體"/>
        <family val="4"/>
        <charset val="136"/>
      </rPr>
      <t>。</t>
    </r>
    <phoneticPr fontId="1" type="noConversion"/>
  </si>
  <si>
    <t>YYY 年 MM 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</si>
</sst>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.00_ "/>
  </numFmts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b/>
      <sz val="14"/>
      <name val="細明體"/>
      <family val="3"/>
      <charset val="136"/>
    </font>
    <font>
      <sz val="14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/>
    <xf numFmtId="176" fontId="5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6" fillId="2" borderId="11" xfId="2" applyFont="1" applyFill="1" applyBorder="1" applyAlignment="1" applyProtection="1">
      <alignment horizontal="center"/>
      <protection locked="0"/>
    </xf>
    <xf numFmtId="177" fontId="27" fillId="25" borderId="15" xfId="0" applyNumberFormat="1" applyFont="1" applyFill="1" applyBorder="1" applyAlignment="1" applyProtection="1">
      <alignment horizontal="right" vertical="center"/>
      <protection locked="0"/>
    </xf>
    <xf numFmtId="177" fontId="27" fillId="25" borderId="16" xfId="0" applyNumberFormat="1" applyFont="1" applyFill="1" applyBorder="1" applyAlignment="1" applyProtection="1">
      <alignment horizontal="right" vertical="center"/>
      <protection locked="0"/>
    </xf>
    <xf numFmtId="177" fontId="27" fillId="0" borderId="16" xfId="0" applyNumberFormat="1" applyFont="1" applyFill="1" applyBorder="1" applyAlignment="1" applyProtection="1">
      <alignment horizontal="right" vertical="center"/>
      <protection locked="0"/>
    </xf>
    <xf numFmtId="177" fontId="27" fillId="0" borderId="15" xfId="0" applyNumberFormat="1" applyFont="1" applyFill="1" applyBorder="1" applyAlignment="1" applyProtection="1">
      <alignment horizontal="right"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25" borderId="0" xfId="0" applyFont="1" applyFill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36" fillId="25" borderId="0" xfId="0" applyFont="1" applyFill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47" applyFont="1" applyAlignment="1">
      <alignment horizontal="center" vertical="center"/>
    </xf>
    <xf numFmtId="49" fontId="28" fillId="0" borderId="0" xfId="47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8" fillId="25" borderId="0" xfId="0" applyFont="1" applyFill="1" applyAlignment="1" applyProtection="1">
      <alignment horizontal="center" vertical="center"/>
      <protection locked="0"/>
    </xf>
    <xf numFmtId="0" fontId="34" fillId="25" borderId="0" xfId="0" applyFont="1" applyFill="1" applyAlignment="1" applyProtection="1">
      <alignment horizontal="center" vertical="center"/>
      <protection locked="0"/>
    </xf>
    <xf numFmtId="0" fontId="39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49" fontId="3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top" wrapText="1"/>
    </xf>
    <xf numFmtId="0" fontId="3" fillId="30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3" xfId="0" applyFont="1" applyBorder="1">
      <alignment vertical="center"/>
    </xf>
    <xf numFmtId="177" fontId="35" fillId="29" borderId="16" xfId="0" applyNumberFormat="1" applyFont="1" applyFill="1" applyBorder="1" applyAlignment="1">
      <alignment horizontal="right" vertical="center"/>
    </xf>
    <xf numFmtId="177" fontId="35" fillId="29" borderId="15" xfId="0" applyNumberFormat="1" applyFont="1" applyFill="1" applyBorder="1" applyAlignment="1">
      <alignment horizontal="right" vertical="center"/>
    </xf>
    <xf numFmtId="177" fontId="35" fillId="29" borderId="13" xfId="0" applyNumberFormat="1" applyFont="1" applyFill="1" applyBorder="1" applyAlignment="1">
      <alignment horizontal="right" vertical="center"/>
    </xf>
    <xf numFmtId="0" fontId="29" fillId="28" borderId="0" xfId="0" applyFont="1" applyFill="1">
      <alignment vertical="center"/>
    </xf>
    <xf numFmtId="0" fontId="29" fillId="0" borderId="14" xfId="0" applyFont="1" applyBorder="1" applyAlignment="1">
      <alignment horizontal="left" vertical="center" wrapText="1"/>
    </xf>
    <xf numFmtId="0" fontId="3" fillId="0" borderId="0" xfId="0" quotePrefix="1" applyFont="1">
      <alignment vertical="center"/>
    </xf>
    <xf numFmtId="0" fontId="6" fillId="0" borderId="0" xfId="2" applyFont="1" applyAlignment="1">
      <alignment horizontal="right"/>
    </xf>
    <xf numFmtId="0" fontId="6" fillId="2" borderId="11" xfId="2" applyFont="1" applyFill="1" applyBorder="1" applyProtection="1">
      <protection locked="0"/>
    </xf>
    <xf numFmtId="49" fontId="6" fillId="2" borderId="18" xfId="2" applyNumberFormat="1" applyFont="1" applyFill="1" applyBorder="1" applyAlignment="1" applyProtection="1">
      <alignment horizontal="center"/>
      <protection locked="0"/>
    </xf>
    <xf numFmtId="49" fontId="6" fillId="2" borderId="12" xfId="2" applyNumberFormat="1" applyFont="1" applyFill="1" applyBorder="1" applyAlignment="1" applyProtection="1">
      <alignment horizontal="center"/>
      <protection locked="0"/>
    </xf>
    <xf numFmtId="0" fontId="28" fillId="0" borderId="0" xfId="0" applyFont="1">
      <alignment vertical="center"/>
    </xf>
    <xf numFmtId="0" fontId="2" fillId="0" borderId="0" xfId="0" applyFont="1">
      <alignment vertical="center"/>
    </xf>
    <xf numFmtId="0" fontId="29" fillId="0" borderId="0" xfId="0" applyFont="1">
      <alignment vertical="center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F2AA-081D-4265-B02E-8F72867F2229}">
  <dimension ref="A1:BM26"/>
  <sheetViews>
    <sheetView tabSelected="1" workbookViewId="0">
      <selection activeCell="G8" sqref="G8"/>
    </sheetView>
  </sheetViews>
  <sheetFormatPr defaultColWidth="8.88671875" defaultRowHeight="15.6"/>
  <cols>
    <col min="1" max="1" width="17.88671875" style="10" customWidth="1"/>
    <col min="2" max="2" width="16.44140625" style="10" customWidth="1"/>
    <col min="3" max="3" width="18" style="10" customWidth="1"/>
    <col min="4" max="4" width="18.77734375" style="10" customWidth="1"/>
    <col min="5" max="8" width="21.44140625" style="10" customWidth="1"/>
    <col min="9" max="9" width="50.6640625" style="10" customWidth="1"/>
    <col min="10" max="10" width="3.21875" style="10" customWidth="1"/>
    <col min="11" max="16" width="13.77734375" style="10" hidden="1" customWidth="1"/>
    <col min="17" max="17" width="7.33203125" style="10" hidden="1" customWidth="1"/>
    <col min="18" max="20" width="13.77734375" style="10" hidden="1" customWidth="1"/>
    <col min="21" max="21" width="11.88671875" style="10" hidden="1" customWidth="1"/>
    <col min="22" max="23" width="14.77734375" style="10" hidden="1" customWidth="1"/>
    <col min="24" max="65" width="8.88671875" style="10" hidden="1" customWidth="1"/>
    <col min="66" max="16384" width="8.88671875" style="10"/>
  </cols>
  <sheetData>
    <row r="1" spans="1:62" ht="24.6">
      <c r="A1" s="8" t="str">
        <f>IF(COUNTBLANK(I7:I14)=8,"","本表有誤")</f>
        <v/>
      </c>
      <c r="B1" s="9" t="s">
        <v>37</v>
      </c>
      <c r="C1" s="9"/>
      <c r="D1" s="9"/>
      <c r="E1" s="9"/>
      <c r="F1" s="9"/>
      <c r="G1" s="9"/>
      <c r="H1" s="9"/>
      <c r="I1" s="9"/>
      <c r="BA1" s="11" t="str">
        <f>SUBSTITUTE(SUBSTITUTE(E3," ",""),"　","")</f>
        <v>YYY年MM月</v>
      </c>
      <c r="BB1" s="11" t="str">
        <f>LEFT(BA1,FIND("月",BA1,1))</f>
        <v>YYY年MM月</v>
      </c>
      <c r="BC1" s="12" t="e">
        <f>MID(BA1,FIND("民國",BA1,1)+2,FIND("年",BA1,1)-FIND("民國",BA1,1)-2)</f>
        <v>#VALUE!</v>
      </c>
      <c r="BD1" s="12" t="str">
        <f>MID(BA1,FIND("年",BA1,1)+1,FIND("月",BA1,1)-FIND("年",BA1,1)-1)</f>
        <v>MM</v>
      </c>
      <c r="BE1" s="12" t="e">
        <f>(BC1+1911) &amp; RIGHT("0" &amp; BD1,2)</f>
        <v>#VALUE!</v>
      </c>
      <c r="BF1" s="11" t="s">
        <v>27</v>
      </c>
      <c r="BG1" s="13" t="s">
        <v>35</v>
      </c>
      <c r="BH1" s="11" t="s">
        <v>28</v>
      </c>
      <c r="BI1" s="12">
        <v>4</v>
      </c>
      <c r="BJ1" s="11" t="s">
        <v>29</v>
      </c>
    </row>
    <row r="2" spans="1:62" ht="19.8">
      <c r="A2" s="8"/>
      <c r="B2" s="14"/>
      <c r="D2" s="15" t="s">
        <v>36</v>
      </c>
      <c r="E2" s="16"/>
      <c r="F2" s="17"/>
      <c r="G2" s="14"/>
      <c r="H2" s="14"/>
      <c r="BA2" s="11"/>
      <c r="BB2" s="11"/>
      <c r="BC2" s="12"/>
      <c r="BD2" s="12"/>
      <c r="BE2" s="12"/>
      <c r="BF2" s="11"/>
      <c r="BG2" s="13"/>
      <c r="BH2" s="11"/>
      <c r="BI2" s="12"/>
      <c r="BJ2" s="11"/>
    </row>
    <row r="3" spans="1:62" ht="19.8">
      <c r="D3" s="18" t="s">
        <v>39</v>
      </c>
      <c r="E3" s="6" t="s">
        <v>52</v>
      </c>
      <c r="F3" s="6"/>
      <c r="G3" s="14"/>
    </row>
    <row r="5" spans="1:62" s="23" customFormat="1" ht="38.4" customHeight="1">
      <c r="A5" s="19" t="s">
        <v>0</v>
      </c>
      <c r="B5" s="20" t="s">
        <v>17</v>
      </c>
      <c r="C5" s="21" t="s">
        <v>41</v>
      </c>
      <c r="D5" s="21"/>
      <c r="E5" s="21"/>
      <c r="F5" s="21" t="s">
        <v>42</v>
      </c>
      <c r="G5" s="21"/>
      <c r="H5" s="21"/>
      <c r="I5" s="22" t="s">
        <v>26</v>
      </c>
      <c r="K5" s="21" t="s">
        <v>41</v>
      </c>
      <c r="L5" s="21"/>
      <c r="M5" s="21"/>
      <c r="N5" s="21" t="s">
        <v>42</v>
      </c>
      <c r="O5" s="21"/>
      <c r="P5" s="21"/>
      <c r="R5" s="21" t="s">
        <v>41</v>
      </c>
      <c r="S5" s="21"/>
      <c r="T5" s="21"/>
      <c r="U5" s="21" t="s">
        <v>42</v>
      </c>
      <c r="V5" s="21"/>
      <c r="W5" s="21"/>
    </row>
    <row r="6" spans="1:62" s="23" customFormat="1" ht="48.6">
      <c r="A6" s="19"/>
      <c r="B6" s="20"/>
      <c r="C6" s="24" t="s">
        <v>34</v>
      </c>
      <c r="D6" s="25" t="s">
        <v>8</v>
      </c>
      <c r="E6" s="26" t="s">
        <v>9</v>
      </c>
      <c r="F6" s="24" t="s">
        <v>34</v>
      </c>
      <c r="G6" s="24" t="s">
        <v>8</v>
      </c>
      <c r="H6" s="26" t="s">
        <v>9</v>
      </c>
      <c r="I6" s="27"/>
      <c r="K6" s="24" t="s">
        <v>10</v>
      </c>
      <c r="L6" s="24" t="s">
        <v>8</v>
      </c>
      <c r="M6" s="26" t="s">
        <v>9</v>
      </c>
      <c r="N6" s="24" t="s">
        <v>34</v>
      </c>
      <c r="O6" s="24" t="s">
        <v>8</v>
      </c>
      <c r="P6" s="26" t="s">
        <v>9</v>
      </c>
      <c r="R6" s="24" t="s">
        <v>10</v>
      </c>
      <c r="S6" s="24" t="s">
        <v>8</v>
      </c>
      <c r="T6" s="26" t="s">
        <v>9</v>
      </c>
      <c r="U6" s="24" t="s">
        <v>34</v>
      </c>
      <c r="V6" s="24" t="s">
        <v>8</v>
      </c>
      <c r="W6" s="26" t="s">
        <v>9</v>
      </c>
    </row>
    <row r="7" spans="1:62" ht="18">
      <c r="A7" s="28" t="s">
        <v>1</v>
      </c>
      <c r="B7" s="29" t="s">
        <v>18</v>
      </c>
      <c r="C7" s="4"/>
      <c r="D7" s="5"/>
      <c r="E7" s="5"/>
      <c r="F7" s="5"/>
      <c r="G7" s="5"/>
      <c r="H7" s="5"/>
      <c r="I7" s="30" t="str">
        <f>K7&amp;L7&amp;M7&amp;N7&amp;O7&amp;P7&amp;S7&amp;V7</f>
        <v/>
      </c>
      <c r="K7" s="31" t="str">
        <f>IF(C7="","",IF(OR(C7&lt;0,C7&gt;99999999.99),"109.12.8~110.12.16申請案件[撥款金額]須為小於9位之正數,",IF(C7&lt;&gt;ROUND(C7,2),"109.12.8~110.12.16申請案件[撥款金額]須四捨五入至小數下2位,","")))</f>
        <v/>
      </c>
      <c r="L7" s="31" t="str">
        <f>IF(D7="","",IF(D7&gt;99.99,"109.12.8~110.12.16申請案件[加權平均貸款成數]整數位數須小於3位數,",IF(D7&lt;&gt;ROUND(D7,2),"109.12.8~110.12.16申請案件[加權平均貸款成數]小數位數至多為2位,","")))</f>
        <v/>
      </c>
      <c r="M7" s="31" t="str">
        <f>IF(E7="","",IF(E7&gt;99.99,"109.12.8~110.12.16申請案件[加權平均貸款利率]整數位數須小於3位數,",IF(E7&lt;&gt;ROUND(E7,2),"109.12.8~110.12.16申請案件[加權平均貸款利率]小數位數至多為2位,","")))</f>
        <v/>
      </c>
      <c r="N7" s="32" t="str">
        <f>IF(F7="","",IF(OR(F7&lt;0,F7&gt;99999999.99),"110.12.17起申請案件[撥款金額]須為小於9位之正數,",IF(F7&lt;&gt;ROUND(F7,2),"110.12.17起申請案件[撥款金額]須四捨五入至小數下2位,","")))</f>
        <v/>
      </c>
      <c r="O7" s="32" t="str">
        <f>IF(G7="","",IF(G7&gt;99.99,"110.12.17起申請案件[加權平均貸款成數]整數位數須小於3位數,",IF(G7&lt;&gt;ROUND(G7,2),"110.12.17起申請案件[加權平均貸款成數]小數位數至多為2位,","")))</f>
        <v/>
      </c>
      <c r="P7" s="32" t="str">
        <f>IF(H7="","",IF(H7&gt;99.99,"110.12.17起申請案件[加權平均貸款利率]整數位數須小於3位數,",IF(H7&lt;&gt;ROUND(H7,2),"110.12.17起申請案件[加權平均貸款利率]小數位數至多為2位,","")))</f>
        <v/>
      </c>
      <c r="S7" s="33" t="str">
        <f>IF(L7="",IF(D7&gt;50,"109.12.8~110.12.16申請案件加權平均貸款成數最高為5成,",""),"")</f>
        <v/>
      </c>
      <c r="V7" s="33" t="str">
        <f>IF(O7="",IF(G7&gt;40,"110.12.17起申請案件加權平均貸款成數最高為4成,",""),"")</f>
        <v/>
      </c>
    </row>
    <row r="8" spans="1:62" ht="18">
      <c r="A8" s="28" t="s">
        <v>2</v>
      </c>
      <c r="B8" s="29" t="s">
        <v>19</v>
      </c>
      <c r="C8" s="4"/>
      <c r="D8" s="5"/>
      <c r="E8" s="5"/>
      <c r="F8" s="5"/>
      <c r="G8" s="5"/>
      <c r="H8" s="5"/>
      <c r="I8" s="30" t="str">
        <f t="shared" ref="I8:I14" si="0">K8&amp;L8&amp;M8&amp;N8&amp;O8&amp;P8&amp;S8&amp;V8</f>
        <v/>
      </c>
      <c r="K8" s="31" t="str">
        <f t="shared" ref="K8:K14" si="1">IF(C8="","",IF(OR(C8&lt;0,C8&gt;99999999.99),"109.12.8~110.12.16申請案件[撥款金額]須為小於9位之正數,",IF(C8&lt;&gt;ROUND(C8,2),"109.12.8~110.12.16申請案件[撥款金額]須四捨五入至小數下2位,","")))</f>
        <v/>
      </c>
      <c r="L8" s="31" t="str">
        <f t="shared" ref="L8:L14" si="2">IF(D8="","",IF(D8&gt;99.99,"109.12.8~110.12.16申請案件[加權平均貸款成數]整數位數須小於3位數,",IF(D8&lt;&gt;ROUND(D8,2),"109.12.8~110.12.16申請案件[加權平均貸款成數]小數位數至多為2位,","")))</f>
        <v/>
      </c>
      <c r="M8" s="31" t="str">
        <f t="shared" ref="M8:M14" si="3">IF(E8="","",IF(E8&gt;99.99,"109.12.8~110.12.16申請案件[加權平均貸款利率]整數位數須小於3位數,",IF(E8&lt;&gt;ROUND(E8,2),"109.12.8~110.12.16申請案件[加權平均貸款利率]小數位數至多為2位,","")))</f>
        <v/>
      </c>
      <c r="N8" s="32" t="str">
        <f t="shared" ref="N8:N14" si="4">IF(F8="","",IF(OR(F8&lt;0,F8&gt;99999999.99),"110.12.17起申請案件[撥款金額]須為小於9位之正數,",IF(F8&lt;&gt;ROUND(F8,2),"110.12.17起申請案件[撥款金額]須四捨五入至小數下2位,","")))</f>
        <v/>
      </c>
      <c r="O8" s="32" t="str">
        <f t="shared" ref="O8:O14" si="5">IF(G8="","",IF(G8&gt;99.99,"110.12.17起申請案件[加權平均貸款成數]整數位數須小於3位數,",IF(G8&lt;&gt;ROUND(G8,2),"110.12.17起申請案件[加權平均貸款成數]小數位數至多為2位,","")))</f>
        <v/>
      </c>
      <c r="P8" s="32" t="str">
        <f t="shared" ref="P8:P14" si="6">IF(H8="","",IF(H8&gt;99.99,"110.12.17起申請案件[加權平均貸款利率]整數位數須小於3位數,",IF(H8&lt;&gt;ROUND(H8,2),"110.12.17起申請案件[加權平均貸款利率]小數位數至多為2位,","")))</f>
        <v/>
      </c>
      <c r="S8" s="33" t="str">
        <f t="shared" ref="S8:S13" si="7">IF(L8="",IF(D8&gt;50,"109.12.8~110.12.16申請案件加權平均貸款成數最高為5成,",""),"")</f>
        <v/>
      </c>
      <c r="V8" s="33" t="str">
        <f t="shared" ref="V8:V13" si="8">IF(O8="",IF(G8&gt;40,"110.12.17起申請案件加權平均貸款成數最高為4成,",""),"")</f>
        <v/>
      </c>
    </row>
    <row r="9" spans="1:62" ht="18">
      <c r="A9" s="28" t="s">
        <v>3</v>
      </c>
      <c r="B9" s="29" t="s">
        <v>20</v>
      </c>
      <c r="C9" s="4"/>
      <c r="D9" s="5"/>
      <c r="E9" s="5"/>
      <c r="F9" s="5"/>
      <c r="G9" s="5"/>
      <c r="H9" s="5"/>
      <c r="I9" s="30" t="str">
        <f t="shared" si="0"/>
        <v/>
      </c>
      <c r="K9" s="31" t="str">
        <f t="shared" si="1"/>
        <v/>
      </c>
      <c r="L9" s="31" t="str">
        <f t="shared" si="2"/>
        <v/>
      </c>
      <c r="M9" s="31" t="str">
        <f t="shared" si="3"/>
        <v/>
      </c>
      <c r="N9" s="32" t="str">
        <f t="shared" si="4"/>
        <v/>
      </c>
      <c r="O9" s="32" t="str">
        <f t="shared" si="5"/>
        <v/>
      </c>
      <c r="P9" s="32" t="str">
        <f t="shared" si="6"/>
        <v/>
      </c>
      <c r="S9" s="33" t="str">
        <f t="shared" si="7"/>
        <v/>
      </c>
      <c r="V9" s="33" t="str">
        <f t="shared" si="8"/>
        <v/>
      </c>
    </row>
    <row r="10" spans="1:62" ht="18">
      <c r="A10" s="28" t="s">
        <v>4</v>
      </c>
      <c r="B10" s="29" t="s">
        <v>21</v>
      </c>
      <c r="C10" s="4"/>
      <c r="D10" s="5"/>
      <c r="E10" s="5"/>
      <c r="F10" s="5"/>
      <c r="G10" s="5"/>
      <c r="H10" s="5"/>
      <c r="I10" s="30" t="str">
        <f t="shared" si="0"/>
        <v/>
      </c>
      <c r="K10" s="31" t="str">
        <f t="shared" si="1"/>
        <v/>
      </c>
      <c r="L10" s="31" t="str">
        <f t="shared" si="2"/>
        <v/>
      </c>
      <c r="M10" s="31" t="str">
        <f t="shared" si="3"/>
        <v/>
      </c>
      <c r="N10" s="32" t="str">
        <f t="shared" si="4"/>
        <v/>
      </c>
      <c r="O10" s="32" t="str">
        <f t="shared" si="5"/>
        <v/>
      </c>
      <c r="P10" s="32" t="str">
        <f t="shared" si="6"/>
        <v/>
      </c>
      <c r="S10" s="33" t="str">
        <f t="shared" si="7"/>
        <v/>
      </c>
      <c r="V10" s="33" t="str">
        <f t="shared" si="8"/>
        <v/>
      </c>
    </row>
    <row r="11" spans="1:62" ht="18">
      <c r="A11" s="28" t="s">
        <v>5</v>
      </c>
      <c r="B11" s="29" t="s">
        <v>22</v>
      </c>
      <c r="C11" s="4"/>
      <c r="D11" s="5"/>
      <c r="E11" s="5"/>
      <c r="F11" s="5"/>
      <c r="G11" s="5"/>
      <c r="H11" s="5"/>
      <c r="I11" s="30" t="str">
        <f t="shared" si="0"/>
        <v/>
      </c>
      <c r="K11" s="31" t="str">
        <f t="shared" si="1"/>
        <v/>
      </c>
      <c r="L11" s="31" t="str">
        <f t="shared" si="2"/>
        <v/>
      </c>
      <c r="M11" s="31" t="str">
        <f t="shared" si="3"/>
        <v/>
      </c>
      <c r="N11" s="32" t="str">
        <f t="shared" si="4"/>
        <v/>
      </c>
      <c r="O11" s="32" t="str">
        <f t="shared" si="5"/>
        <v/>
      </c>
      <c r="P11" s="32" t="str">
        <f t="shared" si="6"/>
        <v/>
      </c>
      <c r="S11" s="33" t="str">
        <f t="shared" si="7"/>
        <v/>
      </c>
      <c r="V11" s="33" t="str">
        <f t="shared" si="8"/>
        <v/>
      </c>
    </row>
    <row r="12" spans="1:62" ht="18">
      <c r="A12" s="28" t="s">
        <v>6</v>
      </c>
      <c r="B12" s="29" t="s">
        <v>23</v>
      </c>
      <c r="C12" s="4"/>
      <c r="D12" s="5"/>
      <c r="E12" s="5"/>
      <c r="F12" s="5"/>
      <c r="G12" s="5"/>
      <c r="H12" s="5"/>
      <c r="I12" s="30" t="str">
        <f t="shared" si="0"/>
        <v/>
      </c>
      <c r="K12" s="31" t="str">
        <f t="shared" si="1"/>
        <v/>
      </c>
      <c r="L12" s="31" t="str">
        <f t="shared" si="2"/>
        <v/>
      </c>
      <c r="M12" s="31" t="str">
        <f t="shared" si="3"/>
        <v/>
      </c>
      <c r="N12" s="32" t="str">
        <f t="shared" si="4"/>
        <v/>
      </c>
      <c r="O12" s="32" t="str">
        <f t="shared" si="5"/>
        <v/>
      </c>
      <c r="P12" s="32" t="str">
        <f t="shared" si="6"/>
        <v/>
      </c>
      <c r="S12" s="33" t="str">
        <f t="shared" si="7"/>
        <v/>
      </c>
      <c r="V12" s="33" t="str">
        <f t="shared" si="8"/>
        <v/>
      </c>
    </row>
    <row r="13" spans="1:62" ht="18">
      <c r="A13" s="28" t="s">
        <v>7</v>
      </c>
      <c r="B13" s="29" t="s">
        <v>24</v>
      </c>
      <c r="C13" s="4"/>
      <c r="D13" s="5"/>
      <c r="E13" s="5"/>
      <c r="F13" s="5"/>
      <c r="G13" s="5"/>
      <c r="H13" s="5"/>
      <c r="I13" s="30" t="str">
        <f t="shared" si="0"/>
        <v/>
      </c>
      <c r="K13" s="31" t="str">
        <f t="shared" si="1"/>
        <v/>
      </c>
      <c r="L13" s="31" t="str">
        <f t="shared" si="2"/>
        <v/>
      </c>
      <c r="M13" s="31" t="str">
        <f t="shared" si="3"/>
        <v/>
      </c>
      <c r="N13" s="32" t="str">
        <f t="shared" si="4"/>
        <v/>
      </c>
      <c r="O13" s="32" t="str">
        <f t="shared" si="5"/>
        <v/>
      </c>
      <c r="P13" s="32" t="str">
        <f t="shared" si="6"/>
        <v/>
      </c>
      <c r="S13" s="33" t="str">
        <f t="shared" si="7"/>
        <v/>
      </c>
      <c r="V13" s="33" t="str">
        <f t="shared" si="8"/>
        <v/>
      </c>
    </row>
    <row r="14" spans="1:62" ht="18">
      <c r="A14" s="34" t="s">
        <v>11</v>
      </c>
      <c r="B14" s="29" t="s">
        <v>25</v>
      </c>
      <c r="C14" s="35">
        <f>SUM(C7:C13)</f>
        <v>0</v>
      </c>
      <c r="D14" s="36">
        <f>IF(C14=0,0,ROUND(SUMPRODUCT(C7:C13,D7:D13)/C14,2))</f>
        <v>0</v>
      </c>
      <c r="E14" s="36">
        <f>IF(C14=0,0,ROUND(SUMPRODUCT(C7:C13,E7:E13)/C14,2))</f>
        <v>0</v>
      </c>
      <c r="F14" s="37">
        <f>SUM(F7:F13)</f>
        <v>0</v>
      </c>
      <c r="G14" s="37">
        <f>IF(F14=0,0,ROUND(SUMPRODUCT(F7:F13,G7:G13)/F14,2))</f>
        <v>0</v>
      </c>
      <c r="H14" s="37">
        <f>IF(F14=0,0,ROUND(SUMPRODUCT(F7:F13,H7:H13)/F14,2))</f>
        <v>0</v>
      </c>
      <c r="I14" s="30" t="str">
        <f t="shared" si="0"/>
        <v/>
      </c>
      <c r="K14" s="31" t="str">
        <f t="shared" si="1"/>
        <v/>
      </c>
      <c r="L14" s="31" t="str">
        <f t="shared" si="2"/>
        <v/>
      </c>
      <c r="M14" s="31" t="str">
        <f t="shared" si="3"/>
        <v/>
      </c>
      <c r="N14" s="32" t="str">
        <f t="shared" si="4"/>
        <v/>
      </c>
      <c r="O14" s="32" t="str">
        <f t="shared" si="5"/>
        <v/>
      </c>
      <c r="P14" s="32" t="str">
        <f t="shared" si="6"/>
        <v/>
      </c>
      <c r="R14" s="38" t="str">
        <f>IF(K14="",IF(C14&lt;&gt;SUM(C7:C13),"109.12.8~110.12.16申請案件[撥款金額]_全國(合計數)錯誤,",""),"")</f>
        <v/>
      </c>
      <c r="S14" s="33" t="str">
        <f>IF(L14="",IF(D14&gt;50,"109.12.8~110.12.16申請案件加權平均貸款成數最高為5成,",IF(C14=0,"",IF(D14&lt;&gt;ROUND(SUMPRODUCT(C7:C13,D7:D13)/C14,2),"109.12.8~110.12.16申請案件[加權平均貸款成數]_全國(合計數)錯誤,",""))),"")</f>
        <v/>
      </c>
      <c r="T14" s="38" t="str">
        <f>IF(M14="",IF(C14=0,"",IF(E14&lt;&gt;ROUND(SUMPRODUCT(C7:C13,E7:E13)/C14,2),"109.12.8~110.12.16申請案件[加權平均貸款利率]_全國(合計數)錯誤,","")),"")</f>
        <v/>
      </c>
      <c r="U14" s="38" t="str">
        <f>IF(N14="",IF(F14&lt;&gt;SUM(F7:F13),"110.12.17起申請案件[撥款金額]_全國(合計數)錯誤,",""),"")</f>
        <v/>
      </c>
      <c r="V14" s="33" t="str">
        <f>IF(O14="",IF(G14&gt;40,"110.12.17起申請案件加權平均貸款成數最高為4成,",IF(F14=0,"",IF(G14&lt;&gt;ROUND(SUMPRODUCT(F7:F13,G7:G13)/F14,2),"110.12.17起申請案件[加權平均貸款成數]_全國(合計數)錯誤,",""))),"")</f>
        <v/>
      </c>
      <c r="W14" s="38" t="str">
        <f>IF(P14="",IF(F14=0,"",IF(H14&lt;&gt;ROUND(SUMPRODUCT(F7:F13,H7:H13)/F14,2),"110.12.17起申請案件[加權平均貸款利率]_全國(合計數)錯誤,","")),"")</f>
        <v/>
      </c>
    </row>
    <row r="15" spans="1:62">
      <c r="A15" s="39" t="s">
        <v>43</v>
      </c>
      <c r="B15" s="39"/>
      <c r="C15" s="39"/>
      <c r="D15" s="39"/>
      <c r="E15" s="39"/>
      <c r="F15" s="39"/>
      <c r="G15" s="39"/>
      <c r="H15" s="39"/>
      <c r="I15" s="39"/>
      <c r="S15" s="40"/>
    </row>
    <row r="16" spans="1:62" ht="19.8">
      <c r="A16" s="41" t="s">
        <v>16</v>
      </c>
      <c r="B16" s="42" t="s">
        <v>44</v>
      </c>
      <c r="C16" s="42"/>
      <c r="D16" s="41" t="s">
        <v>12</v>
      </c>
      <c r="E16" s="1" t="s">
        <v>45</v>
      </c>
      <c r="F16" s="1"/>
      <c r="G16" s="41" t="s">
        <v>13</v>
      </c>
      <c r="H16" s="43"/>
      <c r="I16" s="44"/>
      <c r="J16" s="41"/>
    </row>
    <row r="17" spans="1:10" ht="19.8">
      <c r="A17" s="41" t="s">
        <v>14</v>
      </c>
      <c r="B17" s="42" t="s">
        <v>46</v>
      </c>
      <c r="C17" s="42"/>
      <c r="D17" s="41" t="s">
        <v>14</v>
      </c>
      <c r="E17" s="1" t="s">
        <v>47</v>
      </c>
      <c r="F17" s="1"/>
      <c r="G17" s="41" t="s">
        <v>14</v>
      </c>
      <c r="H17" s="43"/>
      <c r="I17" s="44"/>
      <c r="J17" s="41"/>
    </row>
    <row r="18" spans="1:10" ht="19.8">
      <c r="A18" s="41" t="s">
        <v>15</v>
      </c>
      <c r="B18" s="42" t="s">
        <v>48</v>
      </c>
      <c r="C18" s="42"/>
      <c r="D18" s="41" t="s">
        <v>15</v>
      </c>
      <c r="E18" s="1" t="s">
        <v>49</v>
      </c>
      <c r="F18" s="1"/>
      <c r="G18" s="41" t="s">
        <v>15</v>
      </c>
      <c r="H18" s="43"/>
      <c r="I18" s="44"/>
      <c r="J18" s="41"/>
    </row>
    <row r="20" spans="1:10" ht="16.2">
      <c r="A20" s="45" t="s">
        <v>30</v>
      </c>
    </row>
    <row r="21" spans="1:10" ht="16.2">
      <c r="A21" s="10" t="s">
        <v>50</v>
      </c>
    </row>
    <row r="22" spans="1:10" ht="16.2">
      <c r="A22" s="46" t="s">
        <v>33</v>
      </c>
    </row>
    <row r="23" spans="1:10" ht="16.2">
      <c r="A23" s="47" t="s">
        <v>31</v>
      </c>
    </row>
    <row r="24" spans="1:10" ht="16.2">
      <c r="A24" s="47" t="s">
        <v>32</v>
      </c>
    </row>
    <row r="25" spans="1:10" ht="16.2">
      <c r="A25" s="47" t="s">
        <v>51</v>
      </c>
    </row>
    <row r="26" spans="1:10">
      <c r="A26" s="47"/>
    </row>
  </sheetData>
  <mergeCells count="16">
    <mergeCell ref="H18:I18"/>
    <mergeCell ref="R5:T5"/>
    <mergeCell ref="U5:W5"/>
    <mergeCell ref="A15:I15"/>
    <mergeCell ref="H16:I16"/>
    <mergeCell ref="H17:I17"/>
    <mergeCell ref="K5:M5"/>
    <mergeCell ref="N5:P5"/>
    <mergeCell ref="B1:I1"/>
    <mergeCell ref="A5:A6"/>
    <mergeCell ref="B5:B6"/>
    <mergeCell ref="I5:I6"/>
    <mergeCell ref="C5:E5"/>
    <mergeCell ref="F5:H5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B00C-8A5F-450B-88EF-55EF8C37B006}">
  <dimension ref="A1:BM26"/>
  <sheetViews>
    <sheetView workbookViewId="0">
      <selection activeCell="A19" sqref="A19"/>
    </sheetView>
  </sheetViews>
  <sheetFormatPr defaultColWidth="8.88671875" defaultRowHeight="15.6"/>
  <cols>
    <col min="1" max="1" width="17.88671875" style="10" customWidth="1"/>
    <col min="2" max="2" width="16.44140625" style="10" customWidth="1"/>
    <col min="3" max="3" width="18" style="10" customWidth="1"/>
    <col min="4" max="4" width="18.77734375" style="10" customWidth="1"/>
    <col min="5" max="8" width="21.44140625" style="10" customWidth="1"/>
    <col min="9" max="9" width="50.6640625" style="10" customWidth="1"/>
    <col min="10" max="10" width="3.21875" style="10" customWidth="1"/>
    <col min="11" max="16" width="13.77734375" style="10" hidden="1" customWidth="1"/>
    <col min="17" max="17" width="7.33203125" style="10" hidden="1" customWidth="1"/>
    <col min="18" max="20" width="13.77734375" style="10" hidden="1" customWidth="1"/>
    <col min="21" max="21" width="11.88671875" style="10" hidden="1" customWidth="1"/>
    <col min="22" max="23" width="14.77734375" style="10" hidden="1" customWidth="1"/>
    <col min="24" max="65" width="8.88671875" style="10" hidden="1" customWidth="1"/>
    <col min="66" max="16384" width="8.88671875" style="10"/>
  </cols>
  <sheetData>
    <row r="1" spans="1:62" ht="24.6">
      <c r="A1" s="8" t="str">
        <f>IF(COUNTBLANK(I7:I14)=8,"","本表有誤")</f>
        <v/>
      </c>
      <c r="B1" s="9" t="s">
        <v>37</v>
      </c>
      <c r="C1" s="9"/>
      <c r="D1" s="9"/>
      <c r="E1" s="9"/>
      <c r="F1" s="9"/>
      <c r="G1" s="9"/>
      <c r="H1" s="9"/>
      <c r="I1" s="9"/>
      <c r="BA1" s="11" t="str">
        <f>SUBSTITUTE(SUBSTITUTE(E3," ",""),"　","")</f>
        <v>民國110年12月</v>
      </c>
      <c r="BB1" s="11" t="str">
        <f>LEFT(BA1,FIND("月",BA1,1))</f>
        <v>民國110年12月</v>
      </c>
      <c r="BC1" s="12" t="str">
        <f>MID(BA1,FIND("民國",BA1,1)+2,FIND("年",BA1,1)-FIND("民國",BA1,1)-2)</f>
        <v>110</v>
      </c>
      <c r="BD1" s="12" t="str">
        <f>MID(BA1,FIND("年",BA1,1)+1,FIND("月",BA1,1)-FIND("年",BA1,1)-1)</f>
        <v>12</v>
      </c>
      <c r="BE1" s="12" t="str">
        <f>(BC1+1911) &amp; RIGHT("0" &amp; BD1,2)</f>
        <v>202112</v>
      </c>
      <c r="BF1" s="11" t="s">
        <v>27</v>
      </c>
      <c r="BG1" s="13" t="s">
        <v>35</v>
      </c>
      <c r="BH1" s="11" t="s">
        <v>28</v>
      </c>
      <c r="BI1" s="12">
        <v>4</v>
      </c>
      <c r="BJ1" s="11" t="s">
        <v>29</v>
      </c>
    </row>
    <row r="2" spans="1:62" ht="19.8">
      <c r="A2" s="8"/>
      <c r="B2" s="14"/>
      <c r="D2" s="15" t="s">
        <v>36</v>
      </c>
      <c r="E2" s="16" t="s">
        <v>38</v>
      </c>
      <c r="F2" s="17"/>
      <c r="G2" s="14"/>
      <c r="H2" s="14"/>
      <c r="BA2" s="11"/>
      <c r="BB2" s="11"/>
      <c r="BC2" s="12"/>
      <c r="BD2" s="12"/>
      <c r="BE2" s="12"/>
      <c r="BF2" s="11"/>
      <c r="BG2" s="13"/>
      <c r="BH2" s="11"/>
      <c r="BI2" s="12"/>
      <c r="BJ2" s="11"/>
    </row>
    <row r="3" spans="1:62" ht="19.8">
      <c r="D3" s="18" t="s">
        <v>39</v>
      </c>
      <c r="E3" s="7" t="s">
        <v>40</v>
      </c>
      <c r="F3" s="7"/>
      <c r="G3" s="14"/>
    </row>
    <row r="5" spans="1:62" s="23" customFormat="1" ht="38.4" customHeight="1">
      <c r="A5" s="19" t="s">
        <v>0</v>
      </c>
      <c r="B5" s="20" t="s">
        <v>17</v>
      </c>
      <c r="C5" s="21" t="s">
        <v>41</v>
      </c>
      <c r="D5" s="21"/>
      <c r="E5" s="21"/>
      <c r="F5" s="21" t="s">
        <v>42</v>
      </c>
      <c r="G5" s="21"/>
      <c r="H5" s="21"/>
      <c r="I5" s="22" t="s">
        <v>26</v>
      </c>
      <c r="K5" s="21" t="s">
        <v>41</v>
      </c>
      <c r="L5" s="21"/>
      <c r="M5" s="21"/>
      <c r="N5" s="21" t="s">
        <v>42</v>
      </c>
      <c r="O5" s="21"/>
      <c r="P5" s="21"/>
      <c r="R5" s="21" t="s">
        <v>41</v>
      </c>
      <c r="S5" s="21"/>
      <c r="T5" s="21"/>
      <c r="U5" s="21" t="s">
        <v>42</v>
      </c>
      <c r="V5" s="21"/>
      <c r="W5" s="21"/>
    </row>
    <row r="6" spans="1:62" s="23" customFormat="1" ht="48.6">
      <c r="A6" s="19"/>
      <c r="B6" s="20"/>
      <c r="C6" s="24" t="s">
        <v>34</v>
      </c>
      <c r="D6" s="25" t="s">
        <v>8</v>
      </c>
      <c r="E6" s="26" t="s">
        <v>9</v>
      </c>
      <c r="F6" s="24" t="s">
        <v>34</v>
      </c>
      <c r="G6" s="24" t="s">
        <v>8</v>
      </c>
      <c r="H6" s="26" t="s">
        <v>9</v>
      </c>
      <c r="I6" s="27"/>
      <c r="K6" s="24" t="s">
        <v>10</v>
      </c>
      <c r="L6" s="24" t="s">
        <v>8</v>
      </c>
      <c r="M6" s="26" t="s">
        <v>9</v>
      </c>
      <c r="N6" s="24" t="s">
        <v>34</v>
      </c>
      <c r="O6" s="24" t="s">
        <v>8</v>
      </c>
      <c r="P6" s="26" t="s">
        <v>9</v>
      </c>
      <c r="R6" s="24" t="s">
        <v>10</v>
      </c>
      <c r="S6" s="24" t="s">
        <v>8</v>
      </c>
      <c r="T6" s="26" t="s">
        <v>9</v>
      </c>
      <c r="U6" s="24" t="s">
        <v>34</v>
      </c>
      <c r="V6" s="24" t="s">
        <v>8</v>
      </c>
      <c r="W6" s="26" t="s">
        <v>9</v>
      </c>
    </row>
    <row r="7" spans="1:62" ht="18">
      <c r="A7" s="28" t="s">
        <v>1</v>
      </c>
      <c r="B7" s="29" t="s">
        <v>18</v>
      </c>
      <c r="C7" s="3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0" t="str">
        <f>K7&amp;L7&amp;M7&amp;N7&amp;O7&amp;P7&amp;S7&amp;V7</f>
        <v/>
      </c>
      <c r="K7" s="31" t="str">
        <f>IF(C7="","",IF(OR(C7&lt;0,C7&gt;99999999.99),"109.12.8~110.12.16申請案件[撥款金額]須為小於9位之正數,",IF(C7&lt;&gt;ROUND(C7,2),"109.12.8~110.12.16申請案件[撥款金額]須四捨五入至小數下2位,","")))</f>
        <v/>
      </c>
      <c r="L7" s="31" t="str">
        <f>IF(D7="","",IF(D7&gt;99.99,"109.12.8~110.12.16申請案件[加權平均貸款成數]整數位數須小於3位數,",IF(D7&lt;&gt;ROUND(D7,2),"109.12.8~110.12.16申請案件[加權平均貸款成數]小數位數至多為2位,","")))</f>
        <v/>
      </c>
      <c r="M7" s="31" t="str">
        <f>IF(E7="","",IF(E7&gt;99.99,"109.12.8~110.12.16申請案件[加權平均貸款利率]整數位數須小於3位數,",IF(E7&lt;&gt;ROUND(E7,2),"109.12.8~110.12.16申請案件[加權平均貸款利率]小數位數至多為2位,","")))</f>
        <v/>
      </c>
      <c r="N7" s="32" t="str">
        <f>IF(F7="","",IF(OR(F7&lt;0,F7&gt;99999999.99),"110.12.17起申請案件[撥款金額]須為小於9位之正數,",IF(F7&lt;&gt;ROUND(F7,2),"110.12.17起申請案件[撥款金額]須四捨五入至小數下2位,","")))</f>
        <v/>
      </c>
      <c r="O7" s="32" t="str">
        <f>IF(G7="","",IF(G7&gt;99.99,"110.12.17起申請案件[加權平均貸款成數]整數位數須小於3位數,",IF(G7&lt;&gt;ROUND(G7,2),"110.12.17起申請案件[加權平均貸款成數]小數位數至多為2位,","")))</f>
        <v/>
      </c>
      <c r="P7" s="32" t="str">
        <f>IF(H7="","",IF(H7&gt;99.99,"110.12.17起申請案件[加權平均貸款利率]整數位數須小於3位數,",IF(H7&lt;&gt;ROUND(H7,2),"110.12.17起申請案件[加權平均貸款利率]小數位數至多為2位,","")))</f>
        <v/>
      </c>
      <c r="S7" s="33" t="str">
        <f>IF(L7="",IF(D7&gt;50,"109.12.8~110.12.16申請案件加權平均貸款成數最高為5成,",""),"")</f>
        <v/>
      </c>
      <c r="V7" s="33" t="str">
        <f>IF(O7="",IF(G7&gt;40,"110.12.17起申請案件加權平均貸款成數最高為4成,",""),"")</f>
        <v/>
      </c>
    </row>
    <row r="8" spans="1:62" ht="18">
      <c r="A8" s="28" t="s">
        <v>2</v>
      </c>
      <c r="B8" s="29" t="s">
        <v>19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30" t="str">
        <f t="shared" ref="I8:I14" si="0">K8&amp;L8&amp;M8&amp;N8&amp;O8&amp;P8&amp;S8&amp;V8</f>
        <v/>
      </c>
      <c r="K8" s="31" t="str">
        <f t="shared" ref="K8:K14" si="1">IF(C8="","",IF(OR(C8&lt;0,C8&gt;99999999.99),"109.12.8~110.12.16申請案件[撥款金額]須為小於9位之正數,",IF(C8&lt;&gt;ROUND(C8,2),"109.12.8~110.12.16申請案件[撥款金額]須四捨五入至小數下2位,","")))</f>
        <v/>
      </c>
      <c r="L8" s="31" t="str">
        <f t="shared" ref="L8:L14" si="2">IF(D8="","",IF(D8&gt;99.99,"109.12.8~110.12.16申請案件[加權平均貸款成數]整數位數須小於3位數,",IF(D8&lt;&gt;ROUND(D8,2),"109.12.8~110.12.16申請案件[加權平均貸款成數]小數位數至多為2位,","")))</f>
        <v/>
      </c>
      <c r="M8" s="31" t="str">
        <f t="shared" ref="M8:M14" si="3">IF(E8="","",IF(E8&gt;99.99,"109.12.8~110.12.16申請案件[加權平均貸款利率]整數位數須小於3位數,",IF(E8&lt;&gt;ROUND(E8,2),"109.12.8~110.12.16申請案件[加權平均貸款利率]小數位數至多為2位,","")))</f>
        <v/>
      </c>
      <c r="N8" s="32" t="str">
        <f t="shared" ref="N8:N14" si="4">IF(F8="","",IF(OR(F8&lt;0,F8&gt;99999999.99),"110.12.17起申請案件[撥款金額]須為小於9位之正數,",IF(F8&lt;&gt;ROUND(F8,2),"110.12.17起申請案件[撥款金額]須四捨五入至小數下2位,","")))</f>
        <v/>
      </c>
      <c r="O8" s="32" t="str">
        <f t="shared" ref="O8:O14" si="5">IF(G8="","",IF(G8&gt;99.99,"110.12.17起申請案件[加權平均貸款成數]整數位數須小於3位數,",IF(G8&lt;&gt;ROUND(G8,2),"110.12.17起申請案件[加權平均貸款成數]小數位數至多為2位,","")))</f>
        <v/>
      </c>
      <c r="P8" s="32" t="str">
        <f t="shared" ref="P8:P14" si="6">IF(H8="","",IF(H8&gt;99.99,"110.12.17起申請案件[加權平均貸款利率]整數位數須小於3位數,",IF(H8&lt;&gt;ROUND(H8,2),"110.12.17起申請案件[加權平均貸款利率]小數位數至多為2位,","")))</f>
        <v/>
      </c>
      <c r="S8" s="33" t="str">
        <f t="shared" ref="S8:S13" si="7">IF(L8="",IF(D8&gt;50,"109.12.8~110.12.16申請案件加權平均貸款成數最高為5成,",""),"")</f>
        <v/>
      </c>
      <c r="V8" s="33" t="str">
        <f t="shared" ref="V8:V13" si="8">IF(O8="",IF(G8&gt;40,"110.12.17起申請案件加權平均貸款成數最高為4成,",""),"")</f>
        <v/>
      </c>
    </row>
    <row r="9" spans="1:62" ht="18">
      <c r="A9" s="28" t="s">
        <v>3</v>
      </c>
      <c r="B9" s="29" t="s">
        <v>20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0" t="str">
        <f t="shared" si="0"/>
        <v/>
      </c>
      <c r="K9" s="31" t="str">
        <f t="shared" si="1"/>
        <v/>
      </c>
      <c r="L9" s="31" t="str">
        <f t="shared" si="2"/>
        <v/>
      </c>
      <c r="M9" s="31" t="str">
        <f t="shared" si="3"/>
        <v/>
      </c>
      <c r="N9" s="32" t="str">
        <f t="shared" si="4"/>
        <v/>
      </c>
      <c r="O9" s="32" t="str">
        <f t="shared" si="5"/>
        <v/>
      </c>
      <c r="P9" s="32" t="str">
        <f t="shared" si="6"/>
        <v/>
      </c>
      <c r="S9" s="33" t="str">
        <f t="shared" si="7"/>
        <v/>
      </c>
      <c r="V9" s="33" t="str">
        <f t="shared" si="8"/>
        <v/>
      </c>
    </row>
    <row r="10" spans="1:62" ht="18">
      <c r="A10" s="28" t="s">
        <v>4</v>
      </c>
      <c r="B10" s="29" t="s">
        <v>21</v>
      </c>
      <c r="C10" s="3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0" t="str">
        <f t="shared" si="0"/>
        <v/>
      </c>
      <c r="K10" s="31" t="str">
        <f t="shared" si="1"/>
        <v/>
      </c>
      <c r="L10" s="31" t="str">
        <f t="shared" si="2"/>
        <v/>
      </c>
      <c r="M10" s="31" t="str">
        <f t="shared" si="3"/>
        <v/>
      </c>
      <c r="N10" s="32" t="str">
        <f t="shared" si="4"/>
        <v/>
      </c>
      <c r="O10" s="32" t="str">
        <f t="shared" si="5"/>
        <v/>
      </c>
      <c r="P10" s="32" t="str">
        <f t="shared" si="6"/>
        <v/>
      </c>
      <c r="S10" s="33" t="str">
        <f t="shared" si="7"/>
        <v/>
      </c>
      <c r="V10" s="33" t="str">
        <f t="shared" si="8"/>
        <v/>
      </c>
    </row>
    <row r="11" spans="1:62" ht="18">
      <c r="A11" s="28" t="s">
        <v>5</v>
      </c>
      <c r="B11" s="29" t="s">
        <v>22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30" t="str">
        <f t="shared" si="0"/>
        <v/>
      </c>
      <c r="K11" s="31" t="str">
        <f t="shared" si="1"/>
        <v/>
      </c>
      <c r="L11" s="31" t="str">
        <f t="shared" si="2"/>
        <v/>
      </c>
      <c r="M11" s="31" t="str">
        <f t="shared" si="3"/>
        <v/>
      </c>
      <c r="N11" s="32" t="str">
        <f t="shared" si="4"/>
        <v/>
      </c>
      <c r="O11" s="32" t="str">
        <f t="shared" si="5"/>
        <v/>
      </c>
      <c r="P11" s="32" t="str">
        <f t="shared" si="6"/>
        <v/>
      </c>
      <c r="S11" s="33" t="str">
        <f t="shared" si="7"/>
        <v/>
      </c>
      <c r="V11" s="33" t="str">
        <f t="shared" si="8"/>
        <v/>
      </c>
    </row>
    <row r="12" spans="1:62" ht="18">
      <c r="A12" s="28" t="s">
        <v>6</v>
      </c>
      <c r="B12" s="29" t="s">
        <v>23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0" t="str">
        <f t="shared" si="0"/>
        <v/>
      </c>
      <c r="K12" s="31" t="str">
        <f t="shared" si="1"/>
        <v/>
      </c>
      <c r="L12" s="31" t="str">
        <f t="shared" si="2"/>
        <v/>
      </c>
      <c r="M12" s="31" t="str">
        <f t="shared" si="3"/>
        <v/>
      </c>
      <c r="N12" s="32" t="str">
        <f t="shared" si="4"/>
        <v/>
      </c>
      <c r="O12" s="32" t="str">
        <f t="shared" si="5"/>
        <v/>
      </c>
      <c r="P12" s="32" t="str">
        <f t="shared" si="6"/>
        <v/>
      </c>
      <c r="S12" s="33" t="str">
        <f t="shared" si="7"/>
        <v/>
      </c>
      <c r="V12" s="33" t="str">
        <f t="shared" si="8"/>
        <v/>
      </c>
    </row>
    <row r="13" spans="1:62" ht="18">
      <c r="A13" s="28" t="s">
        <v>7</v>
      </c>
      <c r="B13" s="29" t="s">
        <v>24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0" t="str">
        <f t="shared" si="0"/>
        <v/>
      </c>
      <c r="K13" s="31" t="str">
        <f t="shared" si="1"/>
        <v/>
      </c>
      <c r="L13" s="31" t="str">
        <f t="shared" si="2"/>
        <v/>
      </c>
      <c r="M13" s="31" t="str">
        <f t="shared" si="3"/>
        <v/>
      </c>
      <c r="N13" s="32" t="str">
        <f t="shared" si="4"/>
        <v/>
      </c>
      <c r="O13" s="32" t="str">
        <f t="shared" si="5"/>
        <v/>
      </c>
      <c r="P13" s="32" t="str">
        <f t="shared" si="6"/>
        <v/>
      </c>
      <c r="S13" s="33" t="str">
        <f t="shared" si="7"/>
        <v/>
      </c>
      <c r="V13" s="33" t="str">
        <f t="shared" si="8"/>
        <v/>
      </c>
    </row>
    <row r="14" spans="1:62" ht="18">
      <c r="A14" s="34" t="s">
        <v>11</v>
      </c>
      <c r="B14" s="29" t="s">
        <v>25</v>
      </c>
      <c r="C14" s="35">
        <f>SUM(C7:C13)</f>
        <v>0</v>
      </c>
      <c r="D14" s="36">
        <f>IF(C14=0,0,ROUND(SUMPRODUCT(C7:C13,D7:D13)/C14,2))</f>
        <v>0</v>
      </c>
      <c r="E14" s="36">
        <f>IF(C14=0,0,ROUND(SUMPRODUCT(C7:C13,E7:E13)/C14,2))</f>
        <v>0</v>
      </c>
      <c r="F14" s="37">
        <f>SUM(F7:F13)</f>
        <v>0</v>
      </c>
      <c r="G14" s="37">
        <f>IF(F14=0,0,ROUND(SUMPRODUCT(F7:F13,G7:G13)/F14,2))</f>
        <v>0</v>
      </c>
      <c r="H14" s="37">
        <f>IF(F14=0,0,ROUND(SUMPRODUCT(F7:F13,H7:H13)/F14,2))</f>
        <v>0</v>
      </c>
      <c r="I14" s="30" t="str">
        <f t="shared" si="0"/>
        <v/>
      </c>
      <c r="K14" s="31" t="str">
        <f t="shared" si="1"/>
        <v/>
      </c>
      <c r="L14" s="31" t="str">
        <f t="shared" si="2"/>
        <v/>
      </c>
      <c r="M14" s="31" t="str">
        <f t="shared" si="3"/>
        <v/>
      </c>
      <c r="N14" s="32" t="str">
        <f t="shared" si="4"/>
        <v/>
      </c>
      <c r="O14" s="32" t="str">
        <f t="shared" si="5"/>
        <v/>
      </c>
      <c r="P14" s="32" t="str">
        <f t="shared" si="6"/>
        <v/>
      </c>
      <c r="R14" s="38" t="str">
        <f>IF(K14="",IF(C14&lt;&gt;SUM(C7:C13),"109.12.8~110.12.16申請案件[撥款金額]_全國(合計數)錯誤,",""),"")</f>
        <v/>
      </c>
      <c r="S14" s="33" t="str">
        <f>IF(L14="",IF(D14&gt;50,"109.12.8~110.12.16申請案件加權平均貸款成數最高為5成,",IF(C14=0,"",IF(D14&lt;&gt;ROUND(SUMPRODUCT(C7:C13,D7:D13)/C14,2),"109.12.8~110.12.16申請案件[加權平均貸款成數]_全國(合計數)錯誤,",""))),"")</f>
        <v/>
      </c>
      <c r="T14" s="38" t="str">
        <f>IF(M14="",IF(C14=0,"",IF(E14&lt;&gt;ROUND(SUMPRODUCT(C7:C13,E7:E13)/C14,2),"109.12.8~110.12.16申請案件[加權平均貸款利率]_全國(合計數)錯誤,","")),"")</f>
        <v/>
      </c>
      <c r="U14" s="38" t="str">
        <f>IF(N14="",IF(F14&lt;&gt;SUM(F7:F13),"110.12.17起申請案件[撥款金額]_全國(合計數)錯誤,",""),"")</f>
        <v/>
      </c>
      <c r="V14" s="33" t="str">
        <f>IF(O14="",IF(G14&gt;40,"110.12.17起申請案件加權平均貸款成數最高為4成,",IF(F14=0,"",IF(G14&lt;&gt;ROUND(SUMPRODUCT(F7:F13,G7:G13)/F14,2),"110.12.17起申請案件[加權平均貸款成數]_全國(合計數)錯誤,",""))),"")</f>
        <v/>
      </c>
      <c r="W14" s="38" t="str">
        <f>IF(P14="",IF(F14=0,"",IF(H14&lt;&gt;ROUND(SUMPRODUCT(F7:F13,H7:H13)/F14,2),"110.12.17起申請案件[加權平均貸款利率]_全國(合計數)錯誤,","")),"")</f>
        <v/>
      </c>
    </row>
    <row r="15" spans="1:62">
      <c r="A15" s="39" t="s">
        <v>43</v>
      </c>
      <c r="B15" s="39"/>
      <c r="C15" s="39"/>
      <c r="D15" s="39"/>
      <c r="E15" s="39"/>
      <c r="F15" s="39"/>
      <c r="G15" s="39"/>
      <c r="H15" s="39"/>
      <c r="I15" s="39"/>
      <c r="S15" s="40"/>
    </row>
    <row r="16" spans="1:62" ht="19.8">
      <c r="A16" s="41" t="s">
        <v>16</v>
      </c>
      <c r="B16" s="42" t="s">
        <v>44</v>
      </c>
      <c r="C16" s="42"/>
      <c r="D16" s="41" t="s">
        <v>12</v>
      </c>
      <c r="E16" s="1" t="s">
        <v>45</v>
      </c>
      <c r="F16" s="1"/>
      <c r="G16" s="41" t="s">
        <v>13</v>
      </c>
      <c r="H16" s="43"/>
      <c r="I16" s="44"/>
      <c r="J16" s="41"/>
    </row>
    <row r="17" spans="1:10" ht="19.8">
      <c r="A17" s="41" t="s">
        <v>14</v>
      </c>
      <c r="B17" s="42" t="s">
        <v>46</v>
      </c>
      <c r="C17" s="42"/>
      <c r="D17" s="41" t="s">
        <v>14</v>
      </c>
      <c r="E17" s="1" t="s">
        <v>47</v>
      </c>
      <c r="F17" s="1"/>
      <c r="G17" s="41" t="s">
        <v>14</v>
      </c>
      <c r="H17" s="43"/>
      <c r="I17" s="44"/>
      <c r="J17" s="41"/>
    </row>
    <row r="18" spans="1:10" ht="19.8">
      <c r="A18" s="41" t="s">
        <v>15</v>
      </c>
      <c r="B18" s="42" t="s">
        <v>48</v>
      </c>
      <c r="C18" s="42"/>
      <c r="D18" s="41" t="s">
        <v>15</v>
      </c>
      <c r="E18" s="1" t="s">
        <v>49</v>
      </c>
      <c r="F18" s="1"/>
      <c r="G18" s="41" t="s">
        <v>15</v>
      </c>
      <c r="H18" s="43"/>
      <c r="I18" s="44"/>
      <c r="J18" s="41"/>
    </row>
    <row r="20" spans="1:10" ht="16.2">
      <c r="A20" s="45" t="s">
        <v>30</v>
      </c>
    </row>
    <row r="21" spans="1:10" ht="16.2">
      <c r="A21" s="10" t="s">
        <v>50</v>
      </c>
    </row>
    <row r="22" spans="1:10" ht="16.2">
      <c r="A22" s="46" t="s">
        <v>33</v>
      </c>
    </row>
    <row r="23" spans="1:10" ht="16.2">
      <c r="A23" s="47" t="s">
        <v>31</v>
      </c>
    </row>
    <row r="24" spans="1:10" ht="16.2">
      <c r="A24" s="47" t="s">
        <v>32</v>
      </c>
    </row>
    <row r="25" spans="1:10" ht="16.2">
      <c r="A25" s="47" t="s">
        <v>51</v>
      </c>
    </row>
    <row r="26" spans="1:10">
      <c r="A26" s="47"/>
    </row>
  </sheetData>
  <mergeCells count="16">
    <mergeCell ref="H17:I17"/>
    <mergeCell ref="H18:I18"/>
    <mergeCell ref="K5:M5"/>
    <mergeCell ref="N5:P5"/>
    <mergeCell ref="R5:T5"/>
    <mergeCell ref="U5:W5"/>
    <mergeCell ref="A15:I15"/>
    <mergeCell ref="H16:I16"/>
    <mergeCell ref="B1:I1"/>
    <mergeCell ref="E2:F2"/>
    <mergeCell ref="E3:F3"/>
    <mergeCell ref="A5:A6"/>
    <mergeCell ref="B5:B6"/>
    <mergeCell ref="C5:E5"/>
    <mergeCell ref="F5:H5"/>
    <mergeCell ref="I5:I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</dc:creator>
  <cp:lastModifiedBy>ST1-xiangWei</cp:lastModifiedBy>
  <cp:lastPrinted>2021-04-16T08:45:15Z</cp:lastPrinted>
  <dcterms:created xsi:type="dcterms:W3CDTF">2015-01-16T00:49:17Z</dcterms:created>
  <dcterms:modified xsi:type="dcterms:W3CDTF">2022-01-19T06:35:45Z</dcterms:modified>
</cp:coreProperties>
</file>