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8\itxDoc\itxWrite\excel\"/>
    </mc:Choice>
  </mc:AlternateContent>
  <xr:revisionPtr revIDLastSave="0" documentId="13_ncr:1_{113C3E85-5748-4966-98B4-3F0E857868F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A" sheetId="87" r:id="rId1"/>
    <sheet name="Original" sheetId="88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87" l="1"/>
  <c r="M15" i="87" s="1"/>
  <c r="AA15" i="87" s="1"/>
  <c r="AN15" i="87" s="1"/>
  <c r="K15" i="87"/>
  <c r="Y15" i="87" s="1"/>
  <c r="AL15" i="87" s="1"/>
  <c r="J15" i="87"/>
  <c r="X15" i="87" s="1"/>
  <c r="AK15" i="87" s="1"/>
  <c r="H15" i="87"/>
  <c r="V15" i="87" s="1"/>
  <c r="AI15" i="87" s="1"/>
  <c r="G15" i="87"/>
  <c r="U15" i="87" s="1"/>
  <c r="AH15" i="87" s="1"/>
  <c r="F15" i="87"/>
  <c r="T15" i="87" s="1"/>
  <c r="AG15" i="87" s="1"/>
  <c r="D15" i="87"/>
  <c r="E15" i="87" s="1"/>
  <c r="S15" i="87" s="1"/>
  <c r="AF15" i="87" s="1"/>
  <c r="C15" i="87"/>
  <c r="Q15" i="87" s="1"/>
  <c r="AB14" i="87"/>
  <c r="AA14" i="87"/>
  <c r="AN14" i="87" s="1"/>
  <c r="Z14" i="87"/>
  <c r="Y14" i="87"/>
  <c r="X14" i="87"/>
  <c r="W14" i="87"/>
  <c r="AJ14" i="87" s="1"/>
  <c r="V14" i="87"/>
  <c r="U14" i="87"/>
  <c r="T14" i="87"/>
  <c r="S14" i="87"/>
  <c r="R14" i="87"/>
  <c r="Q14" i="87"/>
  <c r="AB13" i="87"/>
  <c r="AA13" i="87"/>
  <c r="AN13" i="87" s="1"/>
  <c r="Z13" i="87"/>
  <c r="Y13" i="87"/>
  <c r="X13" i="87"/>
  <c r="W13" i="87"/>
  <c r="AJ13" i="87" s="1"/>
  <c r="V13" i="87"/>
  <c r="U13" i="87"/>
  <c r="T13" i="87"/>
  <c r="S13" i="87"/>
  <c r="R13" i="87"/>
  <c r="Q13" i="87"/>
  <c r="AB12" i="87"/>
  <c r="AA12" i="87"/>
  <c r="AN12" i="87" s="1"/>
  <c r="Z12" i="87"/>
  <c r="Y12" i="87"/>
  <c r="X12" i="87"/>
  <c r="W12" i="87"/>
  <c r="AJ12" i="87" s="1"/>
  <c r="V12" i="87"/>
  <c r="U12" i="87"/>
  <c r="T12" i="87"/>
  <c r="S12" i="87"/>
  <c r="R12" i="87"/>
  <c r="Q12" i="87"/>
  <c r="AB11" i="87"/>
  <c r="AA11" i="87"/>
  <c r="AN11" i="87" s="1"/>
  <c r="Z11" i="87"/>
  <c r="Y11" i="87"/>
  <c r="X11" i="87"/>
  <c r="W11" i="87"/>
  <c r="AJ11" i="87" s="1"/>
  <c r="V11" i="87"/>
  <c r="U11" i="87"/>
  <c r="T11" i="87"/>
  <c r="S11" i="87"/>
  <c r="R11" i="87"/>
  <c r="Q11" i="87"/>
  <c r="AB10" i="87"/>
  <c r="AA10" i="87"/>
  <c r="AN10" i="87" s="1"/>
  <c r="Z10" i="87"/>
  <c r="Y10" i="87"/>
  <c r="X10" i="87"/>
  <c r="W10" i="87"/>
  <c r="AJ10" i="87" s="1"/>
  <c r="V10" i="87"/>
  <c r="U10" i="87"/>
  <c r="T10" i="87"/>
  <c r="S10" i="87"/>
  <c r="R10" i="87"/>
  <c r="Q10" i="87"/>
  <c r="AB9" i="87"/>
  <c r="AA9" i="87"/>
  <c r="AN9" i="87" s="1"/>
  <c r="Z9" i="87"/>
  <c r="Y9" i="87"/>
  <c r="X9" i="87"/>
  <c r="W9" i="87"/>
  <c r="AJ9" i="87" s="1"/>
  <c r="V9" i="87"/>
  <c r="U9" i="87"/>
  <c r="T9" i="87"/>
  <c r="S9" i="87"/>
  <c r="R9" i="87"/>
  <c r="Q9" i="87"/>
  <c r="AB8" i="87"/>
  <c r="AA8" i="87"/>
  <c r="AN8" i="87" s="1"/>
  <c r="Z8" i="87"/>
  <c r="Y8" i="87"/>
  <c r="X8" i="87"/>
  <c r="W8" i="87"/>
  <c r="AJ8" i="87" s="1"/>
  <c r="V8" i="87"/>
  <c r="U8" i="87"/>
  <c r="T8" i="87"/>
  <c r="S8" i="87"/>
  <c r="R8" i="87"/>
  <c r="Q8" i="87"/>
  <c r="BA1" i="87"/>
  <c r="BB1" i="87" s="1"/>
  <c r="Z15" i="88"/>
  <c r="AM15" i="88" s="1"/>
  <c r="R15" i="88"/>
  <c r="AE15" i="88" s="1"/>
  <c r="L15" i="88"/>
  <c r="N15" i="88" s="1"/>
  <c r="AB15" i="88" s="1"/>
  <c r="AO15" i="88" s="1"/>
  <c r="K15" i="88"/>
  <c r="Y15" i="88" s="1"/>
  <c r="AL15" i="88" s="1"/>
  <c r="I15" i="88"/>
  <c r="W15" i="88" s="1"/>
  <c r="AJ15" i="88" s="1"/>
  <c r="H15" i="88"/>
  <c r="V15" i="88" s="1"/>
  <c r="AI15" i="88" s="1"/>
  <c r="G15" i="88"/>
  <c r="U15" i="88" s="1"/>
  <c r="AH15" i="88" s="1"/>
  <c r="D15" i="88"/>
  <c r="F15" i="88" s="1"/>
  <c r="T15" i="88" s="1"/>
  <c r="AG15" i="88" s="1"/>
  <c r="C15" i="88"/>
  <c r="Q15" i="88" s="1"/>
  <c r="AJ14" i="88"/>
  <c r="AB14" i="88"/>
  <c r="AA14" i="88"/>
  <c r="AN14" i="88" s="1"/>
  <c r="Z14" i="88"/>
  <c r="Y14" i="88"/>
  <c r="X14" i="88"/>
  <c r="W14" i="88"/>
  <c r="V14" i="88"/>
  <c r="U14" i="88"/>
  <c r="T14" i="88"/>
  <c r="S14" i="88"/>
  <c r="AF14" i="88" s="1"/>
  <c r="R14" i="88"/>
  <c r="Q14" i="88"/>
  <c r="AJ13" i="88"/>
  <c r="AB13" i="88"/>
  <c r="AA13" i="88"/>
  <c r="AN13" i="88" s="1"/>
  <c r="Z13" i="88"/>
  <c r="Y13" i="88"/>
  <c r="X13" i="88"/>
  <c r="W13" i="88"/>
  <c r="V13" i="88"/>
  <c r="U13" i="88"/>
  <c r="T13" i="88"/>
  <c r="S13" i="88"/>
  <c r="AF13" i="88" s="1"/>
  <c r="R13" i="88"/>
  <c r="Q13" i="88"/>
  <c r="O13" i="88" s="1"/>
  <c r="AJ12" i="88"/>
  <c r="AB12" i="88"/>
  <c r="AA12" i="88"/>
  <c r="AN12" i="88" s="1"/>
  <c r="Z12" i="88"/>
  <c r="Y12" i="88"/>
  <c r="X12" i="88"/>
  <c r="W12" i="88"/>
  <c r="V12" i="88"/>
  <c r="U12" i="88"/>
  <c r="T12" i="88"/>
  <c r="S12" i="88"/>
  <c r="AF12" i="88" s="1"/>
  <c r="R12" i="88"/>
  <c r="Q12" i="88"/>
  <c r="AJ11" i="88"/>
  <c r="AB11" i="88"/>
  <c r="AA11" i="88"/>
  <c r="AN11" i="88" s="1"/>
  <c r="Z11" i="88"/>
  <c r="Y11" i="88"/>
  <c r="X11" i="88"/>
  <c r="W11" i="88"/>
  <c r="V11" i="88"/>
  <c r="U11" i="88"/>
  <c r="T11" i="88"/>
  <c r="S11" i="88"/>
  <c r="AF11" i="88" s="1"/>
  <c r="R11" i="88"/>
  <c r="Q11" i="88"/>
  <c r="AJ10" i="88"/>
  <c r="AB10" i="88"/>
  <c r="AA10" i="88"/>
  <c r="AN10" i="88" s="1"/>
  <c r="Z10" i="88"/>
  <c r="Y10" i="88"/>
  <c r="X10" i="88"/>
  <c r="W10" i="88"/>
  <c r="V10" i="88"/>
  <c r="U10" i="88"/>
  <c r="T10" i="88"/>
  <c r="S10" i="88"/>
  <c r="AF10" i="88" s="1"/>
  <c r="R10" i="88"/>
  <c r="Q10" i="88"/>
  <c r="AJ9" i="88"/>
  <c r="AB9" i="88"/>
  <c r="AA9" i="88"/>
  <c r="AN9" i="88" s="1"/>
  <c r="Z9" i="88"/>
  <c r="Y9" i="88"/>
  <c r="X9" i="88"/>
  <c r="W9" i="88"/>
  <c r="V9" i="88"/>
  <c r="U9" i="88"/>
  <c r="T9" i="88"/>
  <c r="S9" i="88"/>
  <c r="AF9" i="88" s="1"/>
  <c r="R9" i="88"/>
  <c r="Q9" i="88"/>
  <c r="AJ8" i="88"/>
  <c r="AB8" i="88"/>
  <c r="AA8" i="88"/>
  <c r="AN8" i="88" s="1"/>
  <c r="Z8" i="88"/>
  <c r="Y8" i="88"/>
  <c r="X8" i="88"/>
  <c r="W8" i="88"/>
  <c r="V8" i="88"/>
  <c r="U8" i="88"/>
  <c r="T8" i="88"/>
  <c r="S8" i="88"/>
  <c r="AF8" i="88" s="1"/>
  <c r="R8" i="88"/>
  <c r="Q8" i="88"/>
  <c r="O8" i="88" s="1"/>
  <c r="BA1" i="88"/>
  <c r="BB1" i="88" s="1"/>
  <c r="N15" i="87" l="1"/>
  <c r="AB15" i="87" s="1"/>
  <c r="AO15" i="87" s="1"/>
  <c r="O11" i="87"/>
  <c r="AD15" i="87"/>
  <c r="BC1" i="87"/>
  <c r="AF8" i="87"/>
  <c r="O8" i="87" s="1"/>
  <c r="AF9" i="87"/>
  <c r="O9" i="87" s="1"/>
  <c r="AF10" i="87"/>
  <c r="O10" i="87" s="1"/>
  <c r="AF11" i="87"/>
  <c r="AF12" i="87"/>
  <c r="O12" i="87" s="1"/>
  <c r="AF13" i="87"/>
  <c r="O13" i="87" s="1"/>
  <c r="AF14" i="87"/>
  <c r="O14" i="87" s="1"/>
  <c r="BD1" i="87"/>
  <c r="I15" i="87"/>
  <c r="W15" i="87" s="1"/>
  <c r="AJ15" i="87" s="1"/>
  <c r="R15" i="87"/>
  <c r="AE15" i="87" s="1"/>
  <c r="Z15" i="87"/>
  <c r="AM15" i="87" s="1"/>
  <c r="O12" i="88"/>
  <c r="O9" i="88"/>
  <c r="O14" i="88"/>
  <c r="O11" i="88"/>
  <c r="O10" i="88"/>
  <c r="AD15" i="88"/>
  <c r="BC1" i="88"/>
  <c r="J15" i="88"/>
  <c r="X15" i="88" s="1"/>
  <c r="AK15" i="88" s="1"/>
  <c r="BD1" i="88"/>
  <c r="E15" i="88"/>
  <c r="S15" i="88" s="1"/>
  <c r="AF15" i="88" s="1"/>
  <c r="M15" i="88"/>
  <c r="AA15" i="88" s="1"/>
  <c r="AN15" i="88" s="1"/>
  <c r="O15" i="87" l="1"/>
  <c r="A1" i="87" s="1"/>
  <c r="BE1" i="87"/>
  <c r="BE1" i="88"/>
  <c r="O15" i="88"/>
  <c r="A1" i="88" s="1"/>
</calcChain>
</file>

<file path=xl/sharedStrings.xml><?xml version="1.0" encoding="utf-8"?>
<sst xmlns="http://schemas.openxmlformats.org/spreadsheetml/2006/main" count="203" uniqueCount="59">
  <si>
    <t>全國(合計數)</t>
    <phoneticPr fontId="1" type="noConversion"/>
  </si>
  <si>
    <t>覆　核：</t>
  </si>
  <si>
    <t>部門主管：</t>
  </si>
  <si>
    <t>電　話：</t>
  </si>
  <si>
    <t>E-mail：</t>
  </si>
  <si>
    <r>
      <t>製表人</t>
    </r>
    <r>
      <rPr>
        <b/>
        <sz val="14"/>
        <rFont val="標楷體"/>
        <family val="4"/>
        <charset val="136"/>
      </rPr>
      <t>：</t>
    </r>
  </si>
  <si>
    <t>項目
代號</t>
    <phoneticPr fontId="1" type="noConversion"/>
  </si>
  <si>
    <t>001</t>
    <phoneticPr fontId="1" type="noConversion"/>
  </si>
  <si>
    <t>002</t>
    <phoneticPr fontId="1" type="noConversion"/>
  </si>
  <si>
    <t>003</t>
  </si>
  <si>
    <t>004</t>
  </si>
  <si>
    <t>005</t>
  </si>
  <si>
    <t>006</t>
  </si>
  <si>
    <t>007</t>
  </si>
  <si>
    <t>008</t>
  </si>
  <si>
    <t>檢核註記</t>
    <phoneticPr fontId="1" type="noConversion"/>
  </si>
  <si>
    <t>[位數檢核]</t>
    <phoneticPr fontId="1" type="noConversion"/>
  </si>
  <si>
    <t>填報機構：</t>
    <phoneticPr fontId="1" type="noConversion"/>
  </si>
  <si>
    <t>【說明】</t>
    <phoneticPr fontId="1" type="noConversion"/>
  </si>
  <si>
    <r>
      <rPr>
        <sz val="12"/>
        <rFont val="標楷體"/>
        <family val="4"/>
        <charset val="136"/>
      </rPr>
      <t>年月</t>
    </r>
    <phoneticPr fontId="25" type="noConversion"/>
  </si>
  <si>
    <r>
      <rPr>
        <sz val="12"/>
        <rFont val="標楷體"/>
        <family val="4"/>
        <charset val="136"/>
      </rPr>
      <t>編號</t>
    </r>
    <phoneticPr fontId="25" type="noConversion"/>
  </si>
  <si>
    <r>
      <rPr>
        <sz val="12"/>
        <rFont val="標楷體"/>
        <family val="4"/>
        <charset val="136"/>
      </rPr>
      <t>版次</t>
    </r>
    <phoneticPr fontId="25" type="noConversion"/>
  </si>
  <si>
    <r>
      <rPr>
        <sz val="14"/>
        <rFont val="標楷體"/>
        <family val="4"/>
        <charset val="136"/>
      </rPr>
      <t>資料期間：</t>
    </r>
  </si>
  <si>
    <r>
      <rPr>
        <sz val="12"/>
        <rFont val="標楷體"/>
        <family val="4"/>
        <charset val="136"/>
      </rPr>
      <t>地區別</t>
    </r>
    <phoneticPr fontId="1" type="noConversion"/>
  </si>
  <si>
    <r>
      <rPr>
        <sz val="12"/>
        <rFont val="標楷體"/>
        <family val="4"/>
        <charset val="136"/>
      </rPr>
      <t>台北市</t>
    </r>
    <phoneticPr fontId="1" type="noConversion"/>
  </si>
  <si>
    <r>
      <rPr>
        <sz val="12"/>
        <rFont val="標楷體"/>
        <family val="4"/>
        <charset val="136"/>
      </rPr>
      <t>新北市</t>
    </r>
    <phoneticPr fontId="1" type="noConversion"/>
  </si>
  <si>
    <r>
      <rPr>
        <sz val="12"/>
        <rFont val="標楷體"/>
        <family val="4"/>
        <charset val="136"/>
      </rPr>
      <t>桃園市</t>
    </r>
    <phoneticPr fontId="1" type="noConversion"/>
  </si>
  <si>
    <r>
      <rPr>
        <sz val="12"/>
        <rFont val="標楷體"/>
        <family val="4"/>
        <charset val="136"/>
      </rPr>
      <t>台中市</t>
    </r>
    <phoneticPr fontId="1" type="noConversion"/>
  </si>
  <si>
    <r>
      <rPr>
        <sz val="12"/>
        <rFont val="標楷體"/>
        <family val="4"/>
        <charset val="136"/>
      </rPr>
      <t>台南市</t>
    </r>
    <phoneticPr fontId="1" type="noConversion"/>
  </si>
  <si>
    <r>
      <rPr>
        <sz val="12"/>
        <rFont val="標楷體"/>
        <family val="4"/>
        <charset val="136"/>
      </rPr>
      <t>高雄市</t>
    </r>
    <phoneticPr fontId="1" type="noConversion"/>
  </si>
  <si>
    <r>
      <rPr>
        <sz val="12"/>
        <rFont val="標楷體"/>
        <family val="4"/>
        <charset val="136"/>
      </rPr>
      <t>其他地區</t>
    </r>
    <phoneticPr fontId="1" type="noConversion"/>
  </si>
  <si>
    <t>B047</t>
    <phoneticPr fontId="1" type="noConversion"/>
  </si>
  <si>
    <t xml:space="preserve"> 二、報送方式（以網路申報為主，電子郵件傳送為輔）：</t>
    <phoneticPr fontId="1" type="noConversion"/>
  </si>
  <si>
    <r>
      <t xml:space="preserve">  (</t>
    </r>
    <r>
      <rPr>
        <sz val="12"/>
        <rFont val="標楷體"/>
        <family val="4"/>
        <charset val="136"/>
      </rPr>
      <t>一</t>
    </r>
    <r>
      <rPr>
        <sz val="12"/>
        <rFont val="Times New Roman"/>
        <family val="1"/>
      </rPr>
      <t xml:space="preserve">) </t>
    </r>
    <r>
      <rPr>
        <b/>
        <sz val="12"/>
        <rFont val="標楷體"/>
        <family val="4"/>
        <charset val="136"/>
      </rPr>
      <t>網路申報：透過「中央銀行金融資料網路申報系統」申報</t>
    </r>
    <r>
      <rPr>
        <sz val="12"/>
        <rFont val="標楷體"/>
        <family val="4"/>
        <charset val="136"/>
      </rPr>
      <t>。</t>
    </r>
    <phoneticPr fontId="1" type="noConversion"/>
  </si>
  <si>
    <r>
      <t xml:space="preserve">  (</t>
    </r>
    <r>
      <rPr>
        <sz val="12"/>
        <rFont val="標楷體"/>
        <family val="4"/>
        <charset val="136"/>
      </rPr>
      <t>二</t>
    </r>
    <r>
      <rPr>
        <sz val="12"/>
        <rFont val="Times New Roman"/>
        <family val="1"/>
      </rPr>
      <t xml:space="preserve">) </t>
    </r>
    <r>
      <rPr>
        <sz val="12"/>
        <rFont val="標楷體"/>
        <family val="4"/>
        <charset val="136"/>
      </rPr>
      <t>電子郵件信箱：</t>
    </r>
    <r>
      <rPr>
        <b/>
        <sz val="12"/>
        <rFont val="Times New Roman"/>
        <family val="1"/>
      </rPr>
      <t>bankdis1@mail.cbc.gov.tw</t>
    </r>
    <r>
      <rPr>
        <sz val="12"/>
        <rFont val="標楷體"/>
        <family val="4"/>
        <charset val="136"/>
      </rPr>
      <t>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為數字）。</t>
    </r>
    <phoneticPr fontId="1" type="noConversion"/>
  </si>
  <si>
    <r>
      <t>B047-</t>
    </r>
    <r>
      <rPr>
        <b/>
        <sz val="18"/>
        <rFont val="標楷體"/>
        <family val="4"/>
        <charset val="136"/>
      </rPr>
      <t>金融機構承作「自然人第</t>
    </r>
    <r>
      <rPr>
        <b/>
        <sz val="18"/>
        <rFont val="Times New Roman"/>
        <family val="1"/>
      </rPr>
      <t>3</t>
    </r>
    <r>
      <rPr>
        <b/>
        <sz val="18"/>
        <rFont val="標楷體"/>
        <family val="4"/>
        <charset val="136"/>
      </rPr>
      <t>戶以上購屋貸款」統計表</t>
    </r>
    <phoneticPr fontId="1" type="noConversion"/>
  </si>
  <si>
    <t>新光人壽保險股份有限公司</t>
    <phoneticPr fontId="1" type="noConversion"/>
  </si>
  <si>
    <t>民國 110 年 12 月</t>
    <phoneticPr fontId="1" type="noConversion"/>
  </si>
  <si>
    <r>
      <t>110.3.19~110.12.16</t>
    </r>
    <r>
      <rPr>
        <sz val="12"/>
        <rFont val="標楷體"/>
        <family val="4"/>
        <charset val="136"/>
      </rPr>
      <t>申請案件</t>
    </r>
  </si>
  <si>
    <r>
      <t>110.12.17</t>
    </r>
    <r>
      <rPr>
        <sz val="12"/>
        <rFont val="標楷體"/>
        <family val="4"/>
        <charset val="136"/>
      </rPr>
      <t>起申請案件</t>
    </r>
  </si>
  <si>
    <r>
      <t>110.12.17</t>
    </r>
    <r>
      <rPr>
        <sz val="12"/>
        <rFont val="標楷體"/>
        <family val="4"/>
        <charset val="136"/>
      </rPr>
      <t>起申請案件</t>
    </r>
    <phoneticPr fontId="1" type="noConversion"/>
  </si>
  <si>
    <r>
      <rPr>
        <sz val="12"/>
        <rFont val="標楷體"/>
        <family val="4"/>
        <charset val="136"/>
      </rPr>
      <t>自然人第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戶購屋貸款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非高價住宅，</t>
    </r>
    <r>
      <rPr>
        <sz val="12"/>
        <rFont val="Times New Roman"/>
        <family val="1"/>
      </rPr>
      <t>LTV</t>
    </r>
    <r>
      <rPr>
        <sz val="12"/>
        <rFont val="標楷體"/>
        <family val="4"/>
        <charset val="136"/>
      </rPr>
      <t>上限</t>
    </r>
    <r>
      <rPr>
        <sz val="12"/>
        <rFont val="Times New Roman"/>
        <family val="1"/>
      </rPr>
      <t>5.5</t>
    </r>
    <r>
      <rPr>
        <sz val="12"/>
        <rFont val="標楷體"/>
        <family val="4"/>
        <charset val="136"/>
      </rPr>
      <t>成</t>
    </r>
    <r>
      <rPr>
        <sz val="12"/>
        <rFont val="Times New Roman"/>
        <family val="1"/>
      </rPr>
      <t>)</t>
    </r>
  </si>
  <si>
    <r>
      <rPr>
        <sz val="12"/>
        <rFont val="標楷體"/>
        <family val="4"/>
        <charset val="136"/>
      </rPr>
      <t>自然人第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戶以上購屋貸款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非高價住宅，</t>
    </r>
    <r>
      <rPr>
        <sz val="12"/>
        <rFont val="Times New Roman"/>
        <family val="1"/>
      </rPr>
      <t>LTV</t>
    </r>
    <r>
      <rPr>
        <sz val="12"/>
        <rFont val="標楷體"/>
        <family val="4"/>
        <charset val="136"/>
      </rPr>
      <t>上限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成</t>
    </r>
    <r>
      <rPr>
        <sz val="12"/>
        <rFont val="Times New Roman"/>
        <family val="1"/>
      </rPr>
      <t>)</t>
    </r>
  </si>
  <si>
    <r>
      <rPr>
        <sz val="12"/>
        <rFont val="標楷體"/>
        <family val="4"/>
        <charset val="136"/>
      </rPr>
      <t>自然人第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戶以上購屋貸款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非高價住宅，</t>
    </r>
    <r>
      <rPr>
        <sz val="12"/>
        <rFont val="Times New Roman"/>
        <family val="1"/>
      </rPr>
      <t>LTV</t>
    </r>
    <r>
      <rPr>
        <sz val="12"/>
        <rFont val="標楷體"/>
        <family val="4"/>
        <charset val="136"/>
      </rPr>
      <t>上限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成</t>
    </r>
    <r>
      <rPr>
        <sz val="12"/>
        <rFont val="Times New Roman"/>
        <family val="1"/>
      </rPr>
      <t>)</t>
    </r>
  </si>
  <si>
    <t>新承作
撥款戶數</t>
  </si>
  <si>
    <t>新承作
撥款金額(億元)</t>
  </si>
  <si>
    <r>
      <t>加權平均
貸款成數</t>
    </r>
    <r>
      <rPr>
        <sz val="12"/>
        <rFont val="Times New Roman"/>
        <family val="1"/>
      </rPr>
      <t>(%)</t>
    </r>
  </si>
  <si>
    <r>
      <rPr>
        <sz val="12"/>
        <color theme="1"/>
        <rFont val="標楷體"/>
        <family val="4"/>
        <charset val="136"/>
      </rPr>
      <t>加權平均
貸款利率</t>
    </r>
    <r>
      <rPr>
        <sz val="12"/>
        <color theme="1"/>
        <rFont val="Times New Roman"/>
        <family val="1"/>
      </rPr>
      <t>(%)</t>
    </r>
  </si>
  <si>
    <r>
      <rPr>
        <sz val="12"/>
        <rFont val="標楷體"/>
        <family val="4"/>
        <charset val="136"/>
      </rPr>
      <t>加權平均
貸款利率</t>
    </r>
    <r>
      <rPr>
        <sz val="12"/>
        <rFont val="Times New Roman"/>
        <family val="1"/>
      </rPr>
      <t>(%)</t>
    </r>
  </si>
  <si>
    <r>
      <rPr>
        <sz val="12"/>
        <rFont val="標楷體"/>
        <family val="4"/>
        <charset val="136"/>
      </rPr>
      <t>註：</t>
    </r>
    <r>
      <rPr>
        <sz val="12"/>
        <rFont val="Times New Roman"/>
        <family val="1"/>
      </rPr>
      <t>1.</t>
    </r>
    <r>
      <rPr>
        <sz val="12"/>
        <rFont val="標楷體"/>
        <family val="4"/>
        <charset val="136"/>
      </rPr>
      <t xml:space="preserve">轉貸資料無須填列。
</t>
    </r>
    <r>
      <rPr>
        <sz val="12"/>
        <rFont val="Times New Roman"/>
        <family val="1"/>
      </rPr>
      <t xml:space="preserve">        2.</t>
    </r>
    <r>
      <rPr>
        <sz val="12"/>
        <rFont val="標楷體"/>
        <family val="4"/>
        <charset val="136"/>
      </rPr>
      <t xml:space="preserve">分次動撥案件，僅需於首次撥款申報核准之貸款條件。
</t>
    </r>
    <r>
      <rPr>
        <sz val="12"/>
        <rFont val="Times New Roman"/>
        <family val="1"/>
      </rPr>
      <t xml:space="preserve">        3.</t>
    </r>
    <r>
      <rPr>
        <sz val="12"/>
        <rFont val="標楷體"/>
        <family val="4"/>
        <charset val="136"/>
      </rPr>
      <t>借款人於</t>
    </r>
    <r>
      <rPr>
        <sz val="12"/>
        <rFont val="Times New Roman"/>
        <family val="1"/>
      </rPr>
      <t>110</t>
    </r>
    <r>
      <rPr>
        <sz val="12"/>
        <rFont val="標楷體"/>
        <family val="4"/>
        <charset val="136"/>
      </rPr>
      <t>年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月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日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含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前已向承貸金融機構提出正式之申請書，並經該金融機構錄案辦理之案件，貸款條件得按錄案時之規定辦理；於</t>
    </r>
    <r>
      <rPr>
        <sz val="12"/>
        <rFont val="Times New Roman"/>
        <family val="1"/>
      </rPr>
      <t>110</t>
    </r>
    <r>
      <rPr>
        <sz val="12"/>
        <rFont val="標楷體"/>
        <family val="4"/>
        <charset val="136"/>
      </rPr>
      <t>年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月</t>
    </r>
    <r>
      <rPr>
        <sz val="12"/>
        <rFont val="Times New Roman"/>
        <family val="1"/>
      </rPr>
      <t>17</t>
    </r>
    <r>
      <rPr>
        <sz val="12"/>
        <rFont val="標楷體"/>
        <family val="4"/>
        <charset val="136"/>
      </rPr>
      <t>日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含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 xml:space="preserve">後之新申請案件，貸款條件應按修正規定辦理。
</t>
    </r>
    <r>
      <rPr>
        <sz val="12"/>
        <rFont val="Times New Roman"/>
        <family val="1"/>
      </rPr>
      <t xml:space="preserve">        4.109.12.8~110.3.18</t>
    </r>
    <r>
      <rPr>
        <sz val="12"/>
        <rFont val="標楷體"/>
        <family val="4"/>
        <charset val="136"/>
      </rPr>
      <t>自然人申辦之購屋貸款，撥款時請填報於「</t>
    </r>
    <r>
      <rPr>
        <sz val="12"/>
        <rFont val="Times New Roman"/>
        <family val="1"/>
      </rPr>
      <t>B041-</t>
    </r>
    <r>
      <rPr>
        <sz val="12"/>
        <rFont val="標楷體"/>
        <family val="4"/>
        <charset val="136"/>
      </rPr>
      <t>金融機構承作自然人購置住宅貸款」統計表。</t>
    </r>
    <phoneticPr fontId="1" type="noConversion"/>
  </si>
  <si>
    <t>許慧玉</t>
    <phoneticPr fontId="1" type="noConversion"/>
  </si>
  <si>
    <t>陳政皓</t>
    <phoneticPr fontId="1" type="noConversion"/>
  </si>
  <si>
    <t>02-23895858#7084</t>
    <phoneticPr fontId="1" type="noConversion"/>
  </si>
  <si>
    <t>02-23895858#7090</t>
    <phoneticPr fontId="1" type="noConversion"/>
  </si>
  <si>
    <t>skem8461@skl.com.tw</t>
    <phoneticPr fontId="1" type="noConversion"/>
  </si>
  <si>
    <t>chchen@skl.com.tw</t>
    <phoneticPr fontId="1" type="noConversion"/>
  </si>
  <si>
    <r>
      <rPr>
        <sz val="12"/>
        <rFont val="標楷體"/>
        <family val="4"/>
        <charset val="136"/>
      </rPr>
      <t xml:space="preserve"> 一、本統計表</t>
    </r>
    <r>
      <rPr>
        <b/>
        <sz val="12"/>
        <rFont val="標楷體"/>
        <family val="4"/>
        <charset val="136"/>
      </rPr>
      <t>每月填報</t>
    </r>
    <r>
      <rPr>
        <b/>
        <sz val="12"/>
        <rFont val="Times New Roman"/>
        <family val="1"/>
      </rPr>
      <t>1</t>
    </r>
    <r>
      <rPr>
        <b/>
        <sz val="12"/>
        <rFont val="標楷體"/>
        <family val="4"/>
        <charset val="136"/>
      </rPr>
      <t>次</t>
    </r>
    <r>
      <rPr>
        <sz val="12"/>
        <rFont val="標楷體"/>
        <family val="4"/>
        <charset val="136"/>
      </rPr>
      <t>，並於每月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日上午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時前報送上月資料，首次報送日為</t>
    </r>
    <r>
      <rPr>
        <sz val="12"/>
        <rFont val="Times New Roman"/>
        <family val="1"/>
      </rPr>
      <t>111.1.5</t>
    </r>
    <r>
      <rPr>
        <sz val="12"/>
        <rFont val="標楷體"/>
        <family val="4"/>
        <charset val="136"/>
      </rPr>
      <t>，遇假日順延。</t>
    </r>
    <phoneticPr fontId="1" type="noConversion"/>
  </si>
  <si>
    <r>
      <rPr>
        <sz val="12"/>
        <rFont val="標楷體"/>
        <family val="4"/>
        <charset val="136"/>
      </rPr>
      <t xml:space="preserve"> 三、本行窗口：張逸綸專員</t>
    </r>
    <r>
      <rPr>
        <sz val="12"/>
        <rFont val="Times New Roman"/>
        <family val="1"/>
      </rPr>
      <t>(02-23571364)</t>
    </r>
    <r>
      <rPr>
        <sz val="12"/>
        <rFont val="標楷體"/>
        <family val="4"/>
        <charset val="136"/>
      </rPr>
      <t>。</t>
    </r>
    <phoneticPr fontId="1" type="noConversion"/>
  </si>
  <si>
    <t>YYY 年 MM 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</si>
</sst>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&quot;$&quot;* #,##0.00_);_(&quot;$&quot;* \(#,##0.00\);_(&quot;$&quot;* &quot;-&quot;??_);_(@_)"/>
    <numFmt numFmtId="177" formatCode="#,##0_ "/>
    <numFmt numFmtId="178" formatCode="#,##0.00_ "/>
  </numFmts>
  <fonts count="3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rgb="FF000000"/>
      <name val="Arial"/>
      <family val="2"/>
    </font>
    <font>
      <sz val="12"/>
      <name val="新細明體"/>
      <family val="1"/>
      <charset val="136"/>
    </font>
    <font>
      <sz val="14"/>
      <name val="標楷體"/>
      <family val="4"/>
      <charset val="136"/>
    </font>
    <font>
      <b/>
      <sz val="14"/>
      <name val="標楷體"/>
      <family val="4"/>
      <charset val="136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0"/>
      <name val="Arial"/>
      <family val="2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0"/>
      <color rgb="FFFF0000"/>
      <name val="Times New Roman"/>
      <family val="1"/>
    </font>
    <font>
      <b/>
      <sz val="16"/>
      <color rgb="FFFF0000"/>
      <name val="標楷體"/>
      <family val="4"/>
      <charset val="136"/>
    </font>
    <font>
      <sz val="14"/>
      <name val="Times New Roman"/>
      <family val="1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name val="標楷體"/>
      <family val="4"/>
      <charset val="136"/>
    </font>
    <font>
      <b/>
      <sz val="12"/>
      <name val="Times New Roman"/>
      <family val="1"/>
    </font>
    <font>
      <sz val="12"/>
      <color theme="3" tint="-0.499984740745262"/>
      <name val="Times New Roman"/>
      <family val="1"/>
    </font>
    <font>
      <b/>
      <sz val="18"/>
      <name val="Times New Roman"/>
      <family val="1"/>
    </font>
    <font>
      <b/>
      <sz val="18"/>
      <name val="標楷體"/>
      <family val="4"/>
      <charset val="136"/>
    </font>
    <font>
      <sz val="16"/>
      <name val="標楷體"/>
      <family val="4"/>
      <charset val="136"/>
    </font>
  </fonts>
  <fills count="3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CC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44"/>
      </right>
      <top/>
      <bottom/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4"/>
      </left>
      <right/>
      <top/>
      <bottom/>
      <diagonal/>
    </border>
    <border>
      <left/>
      <right/>
      <top style="thin">
        <color indexed="44"/>
      </top>
      <bottom style="thin">
        <color indexed="44"/>
      </bottom>
      <diagonal/>
    </border>
  </borders>
  <cellStyleXfs count="49">
    <xf numFmtId="0" fontId="0" fillId="0" borderId="0">
      <alignment vertical="center"/>
    </xf>
    <xf numFmtId="0" fontId="2" fillId="0" borderId="0" applyNumberFormat="0" applyBorder="0" applyProtection="0"/>
    <xf numFmtId="0" fontId="3" fillId="0" borderId="0"/>
    <xf numFmtId="0" fontId="3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18" borderId="4" applyNumberFormat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19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/>
    <xf numFmtId="0" fontId="19" fillId="8" borderId="4" applyNumberFormat="0" applyAlignment="0" applyProtection="0">
      <alignment vertical="center"/>
    </xf>
    <xf numFmtId="0" fontId="20" fillId="18" borderId="10" applyNumberFormat="0" applyAlignment="0" applyProtection="0">
      <alignment vertical="center"/>
    </xf>
    <xf numFmtId="0" fontId="21" fillId="24" borderId="11" applyNumberFormat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/>
    <xf numFmtId="176" fontId="3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177" fontId="25" fillId="25" borderId="14" xfId="0" applyNumberFormat="1" applyFont="1" applyFill="1" applyBorder="1" applyProtection="1">
      <alignment vertical="center"/>
      <protection locked="0"/>
    </xf>
    <xf numFmtId="178" fontId="25" fillId="25" borderId="14" xfId="0" applyNumberFormat="1" applyFont="1" applyFill="1" applyBorder="1" applyProtection="1">
      <alignment vertical="center"/>
      <protection locked="0"/>
    </xf>
    <xf numFmtId="177" fontId="25" fillId="0" borderId="14" xfId="0" applyNumberFormat="1" applyFont="1" applyFill="1" applyBorder="1" applyProtection="1">
      <alignment vertical="center"/>
      <protection locked="0"/>
    </xf>
    <xf numFmtId="178" fontId="25" fillId="0" borderId="14" xfId="0" applyNumberFormat="1" applyFont="1" applyFill="1" applyBorder="1" applyProtection="1">
      <alignment vertical="center"/>
      <protection locked="0"/>
    </xf>
    <xf numFmtId="0" fontId="27" fillId="0" borderId="0" xfId="0" applyFont="1" applyAlignment="1">
      <alignment horizontal="center" vertical="center"/>
    </xf>
    <xf numFmtId="0" fontId="25" fillId="0" borderId="0" xfId="0" applyFont="1">
      <alignment vertical="center"/>
    </xf>
    <xf numFmtId="0" fontId="35" fillId="25" borderId="0" xfId="0" applyFont="1" applyFill="1" applyAlignment="1" applyProtection="1">
      <alignment horizontal="center" vertical="center"/>
      <protection locked="0"/>
    </xf>
    <xf numFmtId="0" fontId="25" fillId="0" borderId="0" xfId="0" applyFont="1" applyAlignment="1">
      <alignment horizontal="center" vertical="center"/>
    </xf>
    <xf numFmtId="0" fontId="25" fillId="0" borderId="0" xfId="47" applyAlignment="1">
      <alignment horizontal="center" vertical="center"/>
    </xf>
    <xf numFmtId="49" fontId="25" fillId="0" borderId="0" xfId="47" applyNumberForma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37" fillId="25" borderId="0" xfId="0" applyFont="1" applyFill="1" applyAlignment="1" applyProtection="1">
      <alignment horizontal="center" vertical="center"/>
      <protection locked="0"/>
    </xf>
    <xf numFmtId="0" fontId="28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 wrapText="1"/>
    </xf>
    <xf numFmtId="0" fontId="25" fillId="0" borderId="14" xfId="0" applyFont="1" applyBorder="1">
      <alignment vertical="center"/>
    </xf>
    <xf numFmtId="49" fontId="25" fillId="0" borderId="14" xfId="0" applyNumberFormat="1" applyFont="1" applyBorder="1" applyAlignment="1">
      <alignment horizontal="center" vertical="center"/>
    </xf>
    <xf numFmtId="0" fontId="26" fillId="0" borderId="14" xfId="0" applyFont="1" applyBorder="1" applyAlignment="1">
      <alignment horizontal="left" vertical="top" wrapText="1"/>
    </xf>
    <xf numFmtId="0" fontId="25" fillId="30" borderId="0" xfId="0" applyFont="1" applyFill="1" applyAlignment="1">
      <alignment horizontal="center" vertical="center" wrapText="1"/>
    </xf>
    <xf numFmtId="0" fontId="25" fillId="26" borderId="0" xfId="0" applyFont="1" applyFill="1" applyAlignment="1">
      <alignment horizontal="center" vertical="center" wrapText="1"/>
    </xf>
    <xf numFmtId="0" fontId="25" fillId="31" borderId="0" xfId="0" applyFont="1" applyFill="1" applyAlignment="1">
      <alignment horizontal="center" vertical="center" wrapText="1"/>
    </xf>
    <xf numFmtId="0" fontId="25" fillId="27" borderId="0" xfId="0" applyFont="1" applyFill="1" applyAlignment="1">
      <alignment horizontal="center" vertical="center" wrapText="1"/>
    </xf>
    <xf numFmtId="0" fontId="24" fillId="0" borderId="14" xfId="0" applyFont="1" applyBorder="1">
      <alignment vertical="center"/>
    </xf>
    <xf numFmtId="177" fontId="34" fillId="29" borderId="14" xfId="0" applyNumberFormat="1" applyFont="1" applyFill="1" applyBorder="1">
      <alignment vertical="center"/>
    </xf>
    <xf numFmtId="178" fontId="34" fillId="29" borderId="14" xfId="0" applyNumberFormat="1" applyFont="1" applyFill="1" applyBorder="1">
      <alignment vertical="center"/>
    </xf>
    <xf numFmtId="0" fontId="25" fillId="28" borderId="0" xfId="0" applyFont="1" applyFill="1">
      <alignment vertical="center"/>
    </xf>
    <xf numFmtId="0" fontId="25" fillId="0" borderId="16" xfId="0" applyFont="1" applyBorder="1" applyAlignment="1">
      <alignment horizontal="left" vertical="center" wrapText="1"/>
    </xf>
    <xf numFmtId="178" fontId="25" fillId="0" borderId="0" xfId="0" applyNumberFormat="1" applyFont="1">
      <alignment vertical="center"/>
    </xf>
    <xf numFmtId="0" fontId="25" fillId="0" borderId="0" xfId="0" quotePrefix="1" applyFont="1">
      <alignment vertical="center"/>
    </xf>
    <xf numFmtId="0" fontId="4" fillId="0" borderId="0" xfId="2" applyFont="1" applyAlignment="1">
      <alignment horizontal="right" vertical="center"/>
    </xf>
    <xf numFmtId="0" fontId="4" fillId="0" borderId="12" xfId="2" applyFont="1" applyBorder="1" applyAlignment="1">
      <alignment horizontal="right" vertical="center"/>
    </xf>
    <xf numFmtId="49" fontId="4" fillId="2" borderId="21" xfId="2" applyNumberFormat="1" applyFont="1" applyFill="1" applyBorder="1" applyAlignment="1" applyProtection="1">
      <alignment horizontal="center"/>
      <protection locked="0"/>
    </xf>
    <xf numFmtId="49" fontId="4" fillId="2" borderId="0" xfId="2" applyNumberFormat="1" applyFont="1" applyFill="1" applyAlignment="1" applyProtection="1">
      <alignment horizontal="center"/>
      <protection locked="0"/>
    </xf>
    <xf numFmtId="0" fontId="4" fillId="0" borderId="0" xfId="2" applyFont="1" applyAlignment="1">
      <alignment horizontal="right" vertical="center"/>
    </xf>
    <xf numFmtId="49" fontId="4" fillId="2" borderId="13" xfId="2" applyNumberFormat="1" applyFont="1" applyFill="1" applyBorder="1" applyAlignment="1" applyProtection="1">
      <alignment horizontal="center" vertical="center"/>
      <protection locked="0"/>
    </xf>
    <xf numFmtId="49" fontId="4" fillId="2" borderId="22" xfId="2" applyNumberFormat="1" applyFont="1" applyFill="1" applyBorder="1" applyAlignment="1" applyProtection="1">
      <alignment horizontal="center" vertical="center"/>
      <protection locked="0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24" fillId="0" borderId="0" xfId="0" applyFont="1">
      <alignment vertical="center"/>
    </xf>
    <xf numFmtId="0" fontId="37" fillId="0" borderId="0" xfId="0" applyFont="1" applyFill="1" applyAlignment="1" applyProtection="1">
      <alignment horizontal="center" vertical="center"/>
      <protection locked="0"/>
    </xf>
  </cellXfs>
  <cellStyles count="49">
    <cellStyle name="20% - 輔色1 2" xfId="4" xr:uid="{00000000-0005-0000-0000-000000000000}"/>
    <cellStyle name="20% - 輔色2 2" xfId="5" xr:uid="{00000000-0005-0000-0000-000001000000}"/>
    <cellStyle name="20% - 輔色3 2" xfId="6" xr:uid="{00000000-0005-0000-0000-000002000000}"/>
    <cellStyle name="20% - 輔色4 2" xfId="7" xr:uid="{00000000-0005-0000-0000-000003000000}"/>
    <cellStyle name="20% - 輔色5 2" xfId="8" xr:uid="{00000000-0005-0000-0000-000004000000}"/>
    <cellStyle name="20% - 輔色6 2" xfId="9" xr:uid="{00000000-0005-0000-0000-000005000000}"/>
    <cellStyle name="40% - 輔色1 2" xfId="10" xr:uid="{00000000-0005-0000-0000-000006000000}"/>
    <cellStyle name="40% - 輔色2 2" xfId="11" xr:uid="{00000000-0005-0000-0000-000007000000}"/>
    <cellStyle name="40% - 輔色3 2" xfId="12" xr:uid="{00000000-0005-0000-0000-000008000000}"/>
    <cellStyle name="40% - 輔色4 2" xfId="13" xr:uid="{00000000-0005-0000-0000-000009000000}"/>
    <cellStyle name="40% - 輔色5 2" xfId="14" xr:uid="{00000000-0005-0000-0000-00000A000000}"/>
    <cellStyle name="40% - 輔色6 2" xfId="15" xr:uid="{00000000-0005-0000-0000-00000B000000}"/>
    <cellStyle name="60% - 輔色1 2" xfId="16" xr:uid="{00000000-0005-0000-0000-00000C000000}"/>
    <cellStyle name="60% - 輔色2 2" xfId="17" xr:uid="{00000000-0005-0000-0000-00000D000000}"/>
    <cellStyle name="60% - 輔色3 2" xfId="18" xr:uid="{00000000-0005-0000-0000-00000E000000}"/>
    <cellStyle name="60% - 輔色4 2" xfId="19" xr:uid="{00000000-0005-0000-0000-00000F000000}"/>
    <cellStyle name="60% - 輔色5 2" xfId="20" xr:uid="{00000000-0005-0000-0000-000010000000}"/>
    <cellStyle name="60% - 輔色6 2" xfId="21" xr:uid="{00000000-0005-0000-0000-000011000000}"/>
    <cellStyle name="一般" xfId="0" builtinId="0"/>
    <cellStyle name="一般 2" xfId="3" xr:uid="{00000000-0005-0000-0000-000013000000}"/>
    <cellStyle name="一般 3" xfId="1" xr:uid="{00000000-0005-0000-0000-000014000000}"/>
    <cellStyle name="一般_(B010)金融機構承作土地抵押貸款統計表" xfId="2" xr:uid="{00000000-0005-0000-0000-000015000000}"/>
    <cellStyle name="一般_FOA001D" xfId="47" xr:uid="{00000000-0005-0000-0000-000016000000}"/>
    <cellStyle name="中等 2" xfId="22" xr:uid="{00000000-0005-0000-0000-000017000000}"/>
    <cellStyle name="合計 2" xfId="23" xr:uid="{00000000-0005-0000-0000-000018000000}"/>
    <cellStyle name="好 2" xfId="24" xr:uid="{00000000-0005-0000-0000-000019000000}"/>
    <cellStyle name="計算方式 2" xfId="25" xr:uid="{00000000-0005-0000-0000-00001A000000}"/>
    <cellStyle name="貨幣 2" xfId="26" xr:uid="{00000000-0005-0000-0000-00001B000000}"/>
    <cellStyle name="貨幣 2 2" xfId="48" xr:uid="{00000000-0005-0000-0000-00001C000000}"/>
    <cellStyle name="連結的儲存格 2" xfId="27" xr:uid="{00000000-0005-0000-0000-00001D000000}"/>
    <cellStyle name="備註 2" xfId="28" xr:uid="{00000000-0005-0000-0000-00001E000000}"/>
    <cellStyle name="說明文字 2" xfId="29" xr:uid="{00000000-0005-0000-0000-00001F000000}"/>
    <cellStyle name="輔色1 2" xfId="30" xr:uid="{00000000-0005-0000-0000-000020000000}"/>
    <cellStyle name="輔色2 2" xfId="31" xr:uid="{00000000-0005-0000-0000-000021000000}"/>
    <cellStyle name="輔色3 2" xfId="32" xr:uid="{00000000-0005-0000-0000-000022000000}"/>
    <cellStyle name="輔色4 2" xfId="33" xr:uid="{00000000-0005-0000-0000-000023000000}"/>
    <cellStyle name="輔色5 2" xfId="34" xr:uid="{00000000-0005-0000-0000-000024000000}"/>
    <cellStyle name="輔色6 2" xfId="35" xr:uid="{00000000-0005-0000-0000-000025000000}"/>
    <cellStyle name="標題 1 2" xfId="37" xr:uid="{00000000-0005-0000-0000-000026000000}"/>
    <cellStyle name="標題 2 2" xfId="38" xr:uid="{00000000-0005-0000-0000-000027000000}"/>
    <cellStyle name="標題 3 2" xfId="39" xr:uid="{00000000-0005-0000-0000-000028000000}"/>
    <cellStyle name="標題 4 2" xfId="40" xr:uid="{00000000-0005-0000-0000-000029000000}"/>
    <cellStyle name="標題 5" xfId="36" xr:uid="{00000000-0005-0000-0000-00002A000000}"/>
    <cellStyle name="樣式 1" xfId="41" xr:uid="{00000000-0005-0000-0000-00002B000000}"/>
    <cellStyle name="輸入 2" xfId="42" xr:uid="{00000000-0005-0000-0000-00002C000000}"/>
    <cellStyle name="輸出 2" xfId="43" xr:uid="{00000000-0005-0000-0000-00002D000000}"/>
    <cellStyle name="檢查儲存格 2" xfId="44" xr:uid="{00000000-0005-0000-0000-00002E000000}"/>
    <cellStyle name="壞 2" xfId="45" xr:uid="{00000000-0005-0000-0000-00002F000000}"/>
    <cellStyle name="警告文字 2" xfId="46" xr:uid="{00000000-0005-0000-0000-000030000000}"/>
  </cellStyles>
  <dxfs count="0"/>
  <tableStyles count="0" defaultTableStyle="TableStyleMedium2" defaultPivotStyle="PivotStyleLight16"/>
  <colors>
    <mruColors>
      <color rgb="FFFFFF99"/>
      <color rgb="FF0000FF"/>
      <color rgb="FFFDE9D9"/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DB53-7977-43EB-8FCF-355B420333E7}">
  <dimension ref="A1:BK26"/>
  <sheetViews>
    <sheetView tabSelected="1" zoomScale="85" zoomScaleNormal="85" workbookViewId="0">
      <selection activeCell="G3" sqref="G3:J3"/>
    </sheetView>
  </sheetViews>
  <sheetFormatPr defaultColWidth="8.88671875" defaultRowHeight="15.6"/>
  <cols>
    <col min="1" max="1" width="14.44140625" style="6" customWidth="1"/>
    <col min="2" max="2" width="6.77734375" style="6" customWidth="1"/>
    <col min="3" max="3" width="14.88671875" style="6" customWidth="1"/>
    <col min="4" max="4" width="17.6640625" style="6" customWidth="1"/>
    <col min="5" max="7" width="14.88671875" style="6" customWidth="1"/>
    <col min="8" max="8" width="17.6640625" style="6" customWidth="1"/>
    <col min="9" max="11" width="14.88671875" style="6" customWidth="1"/>
    <col min="12" max="12" width="17.6640625" style="6" customWidth="1"/>
    <col min="13" max="14" width="14.88671875" style="6" customWidth="1"/>
    <col min="15" max="15" width="50.6640625" style="6" customWidth="1"/>
    <col min="16" max="16" width="3.6640625" style="6" customWidth="1"/>
    <col min="17" max="37" width="12.109375" style="6" hidden="1" customWidth="1"/>
    <col min="38" max="38" width="12.77734375" style="6" hidden="1" customWidth="1"/>
    <col min="39" max="39" width="13.109375" style="6" hidden="1" customWidth="1"/>
    <col min="40" max="40" width="13.33203125" style="6" hidden="1" customWidth="1"/>
    <col min="41" max="41" width="14.21875" style="6" hidden="1" customWidth="1"/>
    <col min="42" max="63" width="8.88671875" style="6" hidden="1" customWidth="1"/>
    <col min="64" max="16384" width="8.88671875" style="6"/>
  </cols>
  <sheetData>
    <row r="1" spans="1:62" ht="24.6">
      <c r="A1" s="5" t="str">
        <f>IF(COUNTBLANK(O8:O15)=8,"","本表有誤")</f>
        <v/>
      </c>
      <c r="C1" s="7" t="s">
        <v>35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BA1" s="8" t="str">
        <f>SUBSTITUTE(SUBSTITUTE(G3," ",""),"　","")</f>
        <v>YYY年MM月</v>
      </c>
      <c r="BB1" s="8" t="str">
        <f>LEFT(BA1,FIND("月",BA1,1))</f>
        <v>YYY年MM月</v>
      </c>
      <c r="BC1" s="9" t="e">
        <f>MID(BA1,FIND("民國",BA1,1)+2,FIND("年",BA1,1)-FIND("民國",BA1,1)-2)</f>
        <v>#VALUE!</v>
      </c>
      <c r="BD1" s="9" t="str">
        <f>MID(BA1,FIND("年",BA1,1)+1,FIND("月",BA1,1)-FIND("年",BA1,1)-1)</f>
        <v>MM</v>
      </c>
      <c r="BE1" s="9" t="e">
        <f>(BC1+1911) &amp; RIGHT("0" &amp; BD1,2)</f>
        <v>#VALUE!</v>
      </c>
      <c r="BF1" s="8" t="s">
        <v>19</v>
      </c>
      <c r="BG1" s="10" t="s">
        <v>31</v>
      </c>
      <c r="BH1" s="8" t="s">
        <v>20</v>
      </c>
      <c r="BI1" s="9">
        <v>3</v>
      </c>
      <c r="BJ1" s="8" t="s">
        <v>21</v>
      </c>
    </row>
    <row r="2" spans="1:62" ht="22.2">
      <c r="F2" s="11" t="s">
        <v>17</v>
      </c>
      <c r="G2" s="12"/>
      <c r="H2" s="12"/>
      <c r="I2" s="12"/>
      <c r="J2" s="12"/>
    </row>
    <row r="3" spans="1:62" ht="22.2">
      <c r="F3" s="13" t="s">
        <v>22</v>
      </c>
      <c r="G3" s="58" t="s">
        <v>58</v>
      </c>
      <c r="H3" s="58"/>
      <c r="I3" s="58"/>
      <c r="J3" s="58"/>
    </row>
    <row r="4" spans="1:62" ht="19.8">
      <c r="Q4" s="14" t="s">
        <v>16</v>
      </c>
      <c r="R4" s="14"/>
    </row>
    <row r="5" spans="1:62" s="8" customFormat="1" ht="16.2" customHeight="1">
      <c r="A5" s="15" t="s">
        <v>23</v>
      </c>
      <c r="B5" s="16" t="s">
        <v>6</v>
      </c>
      <c r="C5" s="17" t="s">
        <v>38</v>
      </c>
      <c r="D5" s="17"/>
      <c r="E5" s="17"/>
      <c r="F5" s="17"/>
      <c r="G5" s="17"/>
      <c r="H5" s="17"/>
      <c r="I5" s="17"/>
      <c r="J5" s="17"/>
      <c r="K5" s="17" t="s">
        <v>39</v>
      </c>
      <c r="L5" s="17"/>
      <c r="M5" s="17"/>
      <c r="N5" s="17"/>
      <c r="O5" s="18" t="s">
        <v>15</v>
      </c>
      <c r="Q5" s="17" t="s">
        <v>38</v>
      </c>
      <c r="R5" s="17"/>
      <c r="S5" s="17"/>
      <c r="T5" s="17"/>
      <c r="U5" s="17"/>
      <c r="V5" s="17"/>
      <c r="W5" s="17"/>
      <c r="X5" s="17"/>
      <c r="Y5" s="17" t="s">
        <v>39</v>
      </c>
      <c r="Z5" s="17"/>
      <c r="AA5" s="17"/>
      <c r="AB5" s="17"/>
      <c r="AC5" s="6"/>
      <c r="AD5" s="17" t="s">
        <v>38</v>
      </c>
      <c r="AE5" s="17"/>
      <c r="AF5" s="17"/>
      <c r="AG5" s="17"/>
      <c r="AH5" s="17"/>
      <c r="AI5" s="17"/>
      <c r="AJ5" s="17"/>
      <c r="AK5" s="17"/>
      <c r="AL5" s="17" t="s">
        <v>40</v>
      </c>
      <c r="AM5" s="17"/>
      <c r="AN5" s="17"/>
      <c r="AO5" s="17"/>
    </row>
    <row r="6" spans="1:62" s="25" customFormat="1" ht="33" customHeight="1">
      <c r="A6" s="19"/>
      <c r="B6" s="20"/>
      <c r="C6" s="17" t="s">
        <v>41</v>
      </c>
      <c r="D6" s="17"/>
      <c r="E6" s="17"/>
      <c r="F6" s="17"/>
      <c r="G6" s="17" t="s">
        <v>42</v>
      </c>
      <c r="H6" s="17"/>
      <c r="I6" s="17"/>
      <c r="J6" s="17"/>
      <c r="K6" s="21" t="s">
        <v>43</v>
      </c>
      <c r="L6" s="22"/>
      <c r="M6" s="22"/>
      <c r="N6" s="23"/>
      <c r="O6" s="24"/>
      <c r="Q6" s="17" t="s">
        <v>41</v>
      </c>
      <c r="R6" s="17"/>
      <c r="S6" s="17"/>
      <c r="T6" s="17"/>
      <c r="U6" s="17" t="s">
        <v>42</v>
      </c>
      <c r="V6" s="17"/>
      <c r="W6" s="17"/>
      <c r="X6" s="17"/>
      <c r="Y6" s="21" t="s">
        <v>43</v>
      </c>
      <c r="Z6" s="22"/>
      <c r="AA6" s="22"/>
      <c r="AB6" s="23"/>
      <c r="AC6" s="8"/>
      <c r="AD6" s="17" t="s">
        <v>41</v>
      </c>
      <c r="AE6" s="17"/>
      <c r="AF6" s="17"/>
      <c r="AG6" s="17"/>
      <c r="AH6" s="17" t="s">
        <v>42</v>
      </c>
      <c r="AI6" s="17"/>
      <c r="AJ6" s="17"/>
      <c r="AK6" s="17"/>
      <c r="AL6" s="21" t="s">
        <v>43</v>
      </c>
      <c r="AM6" s="22"/>
      <c r="AN6" s="22"/>
      <c r="AO6" s="23"/>
    </row>
    <row r="7" spans="1:62" s="25" customFormat="1" ht="48.6">
      <c r="A7" s="26"/>
      <c r="B7" s="27"/>
      <c r="C7" s="28" t="s">
        <v>44</v>
      </c>
      <c r="D7" s="28" t="s">
        <v>45</v>
      </c>
      <c r="E7" s="29" t="s">
        <v>46</v>
      </c>
      <c r="F7" s="30" t="s">
        <v>47</v>
      </c>
      <c r="G7" s="28" t="s">
        <v>44</v>
      </c>
      <c r="H7" s="28" t="s">
        <v>45</v>
      </c>
      <c r="I7" s="29" t="s">
        <v>46</v>
      </c>
      <c r="J7" s="30" t="s">
        <v>47</v>
      </c>
      <c r="K7" s="28" t="s">
        <v>44</v>
      </c>
      <c r="L7" s="28" t="s">
        <v>45</v>
      </c>
      <c r="M7" s="29" t="s">
        <v>46</v>
      </c>
      <c r="N7" s="30" t="s">
        <v>47</v>
      </c>
      <c r="O7" s="31"/>
      <c r="Q7" s="29" t="s">
        <v>44</v>
      </c>
      <c r="R7" s="29" t="s">
        <v>45</v>
      </c>
      <c r="S7" s="29" t="s">
        <v>46</v>
      </c>
      <c r="T7" s="32" t="s">
        <v>48</v>
      </c>
      <c r="U7" s="29" t="s">
        <v>44</v>
      </c>
      <c r="V7" s="29" t="s">
        <v>45</v>
      </c>
      <c r="W7" s="29" t="s">
        <v>46</v>
      </c>
      <c r="X7" s="32" t="s">
        <v>48</v>
      </c>
      <c r="Y7" s="29" t="s">
        <v>44</v>
      </c>
      <c r="Z7" s="29" t="s">
        <v>45</v>
      </c>
      <c r="AA7" s="29" t="s">
        <v>46</v>
      </c>
      <c r="AB7" s="32" t="s">
        <v>48</v>
      </c>
      <c r="AC7" s="8"/>
      <c r="AD7" s="29" t="s">
        <v>44</v>
      </c>
      <c r="AE7" s="29" t="s">
        <v>45</v>
      </c>
      <c r="AF7" s="29" t="s">
        <v>46</v>
      </c>
      <c r="AG7" s="32" t="s">
        <v>48</v>
      </c>
      <c r="AH7" s="29" t="s">
        <v>44</v>
      </c>
      <c r="AI7" s="29" t="s">
        <v>45</v>
      </c>
      <c r="AJ7" s="29" t="s">
        <v>46</v>
      </c>
      <c r="AK7" s="32" t="s">
        <v>48</v>
      </c>
      <c r="AL7" s="29" t="s">
        <v>44</v>
      </c>
      <c r="AM7" s="29" t="s">
        <v>45</v>
      </c>
      <c r="AN7" s="29" t="s">
        <v>46</v>
      </c>
      <c r="AO7" s="32" t="s">
        <v>48</v>
      </c>
    </row>
    <row r="8" spans="1:62" ht="27.9" customHeight="1">
      <c r="A8" s="33" t="s">
        <v>24</v>
      </c>
      <c r="B8" s="34" t="s">
        <v>7</v>
      </c>
      <c r="C8" s="3"/>
      <c r="D8" s="4"/>
      <c r="E8" s="4"/>
      <c r="F8" s="4"/>
      <c r="G8" s="3"/>
      <c r="H8" s="4"/>
      <c r="I8" s="4"/>
      <c r="J8" s="4"/>
      <c r="K8" s="4"/>
      <c r="L8" s="4"/>
      <c r="M8" s="4"/>
      <c r="N8" s="4"/>
      <c r="O8" s="35" t="str">
        <f>Q8&amp;R8&amp;S8&amp;T8&amp;U8&amp;V8&amp;W8&amp;X8&amp;Y8&amp;Z8&amp;AA8&amp;AB8&amp;AF8&amp;AJ8&amp;AN8</f>
        <v/>
      </c>
      <c r="Q8" s="36" t="str">
        <f>IF(C8="","",IF(OR(C8&lt;0,C8&gt;99999999),"110.3.19~110.12.16申請案件[自然人第3戶購屋貸款(非高價住宅)-新承作撥款戶數]須為小於9位之正數,",IF(C8&lt;&gt;INT(C8),"110.3.19~110.12.16申請案件[自然人第3戶購屋貸款(非高價住宅)-新承作撥款戶數]須為整數,","")))</f>
        <v/>
      </c>
      <c r="R8" s="36" t="str">
        <f>IF(D8="","",IF(OR(D8&lt;0,D8&gt;99999999.99),"110.3.19~110.12.16申請案件[自然人第3戶購屋貸款(非高價住宅)-新承作撥款金額]須為小於9位之正數,",IF(D8&lt;&gt;ROUND(D8,2),"110.3.19~110.12.16申請案件[自然人第3戶購屋貸款(非高價住宅)-新承作撥款金額]須四捨五入至小數下2位,","")))</f>
        <v/>
      </c>
      <c r="S8" s="36" t="str">
        <f>IF(E8="","",IF(E8&gt;99.99,"110.3.19~110.12.16申請案件[自然人第3戶購屋貸款(非高價住宅)-加權平均貸款成數]整數位數須小於3位數,",IF(E8&lt;&gt;ROUND(E8,2),"110.3.19~110.12.16申請案件[自然人第3戶購屋貸款(非高價住宅)-加權平均貸款成數]小數位數至多為2位,","")))</f>
        <v/>
      </c>
      <c r="T8" s="36" t="str">
        <f>IF(F8="","",IF(F8&gt;99.99,"110.3.19~110.12.16申請案件[自然人第3戶購屋貸款(非高價住宅)-加權平均貸款利率]整數位數須小於3位數,",IF(F8&lt;&gt;ROUND(F8,2),"110.3.19~110.12.16申請案件[自然人第3戶購屋貸款(非高價住宅)-加權平均貸款利率]小數位數至多為2位,","")))</f>
        <v/>
      </c>
      <c r="U8" s="37" t="str">
        <f>IF(G8="","",IF(OR(G8&lt;0,G8&gt;99999999),"110.3.19~110.12.16申請案件[自然人第4戶以上購屋貸款(非高價住宅)-新承作撥款戶數]須為小於9位之正數,",IF(G8&lt;&gt;INT(G8),"110.3.19~110.12.16申請案件[自然人第4戶以上購屋貸款(非高價住宅)-新承作撥款戶數]須為整數,","")))</f>
        <v/>
      </c>
      <c r="V8" s="37" t="str">
        <f>IF(H8="","",IF(OR(H8&lt;0,H8&gt;99999999.99),"110.3.19~110.12.16申請案件[自然人第4戶以上購屋貸款(非高價住宅)-新承作撥款金額]須為小於9位之正數,",IF(H8&lt;&gt;ROUND(H8,2),"110.3.19~110.12.16申請案件[自然人第4戶以上購屋貸款(非高價住宅)-新承作撥款金額]須四捨五入至小數下2位,","")))</f>
        <v/>
      </c>
      <c r="W8" s="37" t="str">
        <f>IF(I8="","",IF(I8&gt;99.99,"110.3.19~110.12.16申請案件[自然人第4戶以上購屋貸款(非高價住宅)-加權平均貸款成數]整數位數須小於3位數,",IF(I8&lt;&gt;ROUND(I8,2),"110.3.19~110.12.16申請案件[自然人第4戶以上購屋貸款(非高價住宅)-加權平均貸款成數]小數位數至多為2位,","")))</f>
        <v/>
      </c>
      <c r="X8" s="37" t="str">
        <f>IF(J8="","",IF(J8&gt;99.99,"110.3.19~110.12.16申請案件[自然人第4戶以上購屋貸款(非高價住宅)-加權平均貸款利率]整數位數須小於3位數,",IF(J8&lt;&gt;ROUND(J8,2),"110.3.19~110.12.16申請案件[自然人第4戶以上購屋貸款(非高價住宅)-加權平均貸款利率]小數位數至多為2位,","")))</f>
        <v/>
      </c>
      <c r="Y8" s="38" t="str">
        <f>IF(K8="","",IF(OR(K8&lt;0,K8&gt;99999999),"110.12.17起申請案件[自然人第3戶以上購屋貸款(非高價住宅)-新承作撥款戶數]須為小於9位之正數,",IF(K8&lt;&gt;INT(K8),"110.12.17起申請案件[自然人第3戶以上購屋貸款(非高價住宅)-新承作撥款戶數]須為整數,","")))</f>
        <v/>
      </c>
      <c r="Z8" s="38" t="str">
        <f>IF(L8="","",IF(OR(L8&lt;0,L8&gt;99999999.99),"110.12.17起申請案件[自然人第3戶以上購屋貸款(非高價住宅)-新承作撥款金額]須為小於9位之正數,",IF(L8&lt;&gt;ROUND(L8,2),"110.3.19~110.12.17起申請案件[自然人第3戶以上購屋貸款(非高價住宅)-新承作撥款金額]須四捨五入至小數下2位,","")))</f>
        <v/>
      </c>
      <c r="AA8" s="38" t="str">
        <f>IF(M8="","",IF(M8&gt;99.99,"110.12.17起申請案件[自然人第3戶以上購屋貸款(非高價住宅)-加權平均貸款成數]整數位數須小於3位數,",IF(M8&lt;&gt;ROUND(M8,2),"110.12.17起申請案件[自然人第3戶以上購屋貸款(非高價住宅)-加權平均貸款成數]小數位數至多為2位,","")))</f>
        <v/>
      </c>
      <c r="AB8" s="38" t="str">
        <f>IF(N8="","",IF(N8&gt;99.99,"110.12.17起申請案件[自然人第3戶以上購屋貸款(非高價住宅)-加權平均貸款利率]整數位數須小於3位數,",IF(N8&lt;&gt;ROUND(N8,2),"110.12.17起申請案件[自然人第3戶以上購屋貸款(非高價住宅)-加權平均貸款利率]小數位數至多為2位,","")))</f>
        <v/>
      </c>
      <c r="AC8" s="25"/>
      <c r="AD8" s="25"/>
      <c r="AE8" s="25"/>
      <c r="AF8" s="39" t="str">
        <f>IF(S8="",IF(E8&gt;55,"110.3.19~110.12.16申請案件自然人第3戶購屋貸款(非高價住宅)貸款成數最高為5.5成,",""),"")</f>
        <v/>
      </c>
      <c r="AG8" s="25"/>
      <c r="AH8" s="25"/>
      <c r="AI8" s="25"/>
      <c r="AJ8" s="39" t="str">
        <f>IF(W8="",IF(I8&gt;50,"110.3.19~110.12.16申請案件自然人第4戶以上購屋貸款(非高價住宅)成數最高為5成,",""),"")</f>
        <v/>
      </c>
      <c r="AK8" s="25"/>
      <c r="AL8" s="25"/>
      <c r="AM8" s="25"/>
      <c r="AN8" s="39" t="str">
        <f>IF(AA8="",IF(M8&gt;40,"110.12.17起申請案件自然人第3戶以上購屋貸款(非高價住宅)成數最高為4成,",""),"")</f>
        <v/>
      </c>
      <c r="AO8" s="25"/>
    </row>
    <row r="9" spans="1:62" ht="27.9" customHeight="1">
      <c r="A9" s="33" t="s">
        <v>25</v>
      </c>
      <c r="B9" s="34" t="s">
        <v>8</v>
      </c>
      <c r="C9" s="3"/>
      <c r="D9" s="4"/>
      <c r="E9" s="4"/>
      <c r="F9" s="4"/>
      <c r="G9" s="3"/>
      <c r="H9" s="4"/>
      <c r="I9" s="4"/>
      <c r="J9" s="4"/>
      <c r="K9" s="4"/>
      <c r="L9" s="4"/>
      <c r="M9" s="4"/>
      <c r="N9" s="4"/>
      <c r="O9" s="35" t="str">
        <f t="shared" ref="O9:O15" si="0">Q9&amp;R9&amp;S9&amp;T9&amp;U9&amp;V9&amp;W9&amp;X9&amp;Y9&amp;Z9&amp;AA9&amp;AB9&amp;AF9&amp;AJ9&amp;AN9</f>
        <v/>
      </c>
      <c r="Q9" s="36" t="str">
        <f t="shared" ref="Q9:Q15" si="1">IF(C9="","",IF(OR(C9&lt;0,C9&gt;99999999),"110.3.19~110.12.16申請案件[自然人第3戶購屋貸款(非高價住宅)-新承作撥款戶數]須為小於9位之正數,",IF(C9&lt;&gt;INT(C9),"110.3.19~110.12.16申請案件[自然人第3戶購屋貸款(非高價住宅)-新承作撥款戶數]須為整數,","")))</f>
        <v/>
      </c>
      <c r="R9" s="36" t="str">
        <f t="shared" ref="R9:R15" si="2">IF(D9="","",IF(OR(D9&lt;0,D9&gt;99999999.99),"110.3.19~110.12.16申請案件[自然人第3戶購屋貸款(非高價住宅)-新承作撥款金額]須為小於9位之正數,",IF(D9&lt;&gt;ROUND(D9,2),"110.3.19~110.12.16申請案件[自然人第3戶購屋貸款(非高價住宅)-新承作撥款金額]須四捨五入至小數下2位,","")))</f>
        <v/>
      </c>
      <c r="S9" s="36" t="str">
        <f t="shared" ref="S9:S15" si="3">IF(E9="","",IF(E9&gt;99.99,"110.3.19~110.12.16申請案件[自然人第3戶購屋貸款(非高價住宅)-加權平均貸款成數]整數位數須小於3位數,",IF(E9&lt;&gt;ROUND(E9,2),"110.3.19~110.12.16申請案件[自然人第3戶購屋貸款(非高價住宅)-加權平均貸款成數]小數位數至多為2位,","")))</f>
        <v/>
      </c>
      <c r="T9" s="36" t="str">
        <f t="shared" ref="T9:T15" si="4">IF(F9="","",IF(F9&gt;99.99,"110.3.19~110.12.16申請案件[自然人第3戶購屋貸款(非高價住宅)-加權平均貸款利率]整數位數須小於3位數,",IF(F9&lt;&gt;ROUND(F9,2),"110.3.19~110.12.16申請案件[自然人第3戶購屋貸款(非高價住宅)-加權平均貸款利率]小數位數至多為2位,","")))</f>
        <v/>
      </c>
      <c r="U9" s="37" t="str">
        <f t="shared" ref="U9:U15" si="5">IF(G9="","",IF(OR(G9&lt;0,G9&gt;99999999),"110.3.19~110.12.16申請案件[自然人第4戶以上購屋貸款(非高價住宅)-新承作撥款戶數]須為小於9位之正數,",IF(G9&lt;&gt;INT(G9),"110.3.19~110.12.16申請案件[自然人第4戶以上購屋貸款(非高價住宅)-新承作撥款戶數]須為整數,","")))</f>
        <v/>
      </c>
      <c r="V9" s="37" t="str">
        <f t="shared" ref="V9:V15" si="6">IF(H9="","",IF(OR(H9&lt;0,H9&gt;99999999.99),"110.3.19~110.12.16申請案件[自然人第4戶以上購屋貸款(非高價住宅)-新承作撥款金額]須為小於9位之正數,",IF(H9&lt;&gt;ROUND(H9,2),"110.3.19~110.12.16申請案件[自然人第4戶以上購屋貸款(非高價住宅)-新承作撥款金額]須四捨五入至小數下2位,","")))</f>
        <v/>
      </c>
      <c r="W9" s="37" t="str">
        <f t="shared" ref="W9:W15" si="7">IF(I9="","",IF(I9&gt;99.99,"110.3.19~110.12.16申請案件[自然人第4戶以上購屋貸款(非高價住宅)-加權平均貸款成數]整數位數須小於3位數,",IF(I9&lt;&gt;ROUND(I9,2),"110.3.19~110.12.16申請案件[自然人第4戶以上購屋貸款(非高價住宅)-加權平均貸款成數]小數位數至多為2位,","")))</f>
        <v/>
      </c>
      <c r="X9" s="37" t="str">
        <f t="shared" ref="X9:X15" si="8">IF(J9="","",IF(J9&gt;99.99,"110.3.19~110.12.16申請案件[自然人第4戶以上購屋貸款(非高價住宅)-加權平均貸款利率]整數位數須小於3位數,",IF(J9&lt;&gt;ROUND(J9,2),"110.3.19~110.12.16申請案件[自然人第4戶以上購屋貸款(非高價住宅)-加權平均貸款利率]小數位數至多為2位,","")))</f>
        <v/>
      </c>
      <c r="Y9" s="38" t="str">
        <f t="shared" ref="Y9:Y15" si="9">IF(K9="","",IF(OR(K9&lt;0,K9&gt;99999999),"110.12.17起申請案件[自然人第3戶以上購屋貸款(非高價住宅)-新承作撥款戶數]須為小於9位之正數,",IF(K9&lt;&gt;INT(K9),"110.12.17起申請案件[自然人第3戶以上購屋貸款(非高價住宅)-新承作撥款戶數]須為整數,","")))</f>
        <v/>
      </c>
      <c r="Z9" s="38" t="str">
        <f t="shared" ref="Z9:Z15" si="10">IF(L9="","",IF(OR(L9&lt;0,L9&gt;99999999.99),"110.12.17起申請案件[自然人第3戶以上購屋貸款(非高價住宅)-新承作撥款金額]須為小於9位之正數,",IF(L9&lt;&gt;ROUND(L9,2),"110.3.19~110.12.17起申請案件[自然人第3戶以上購屋貸款(非高價住宅)-新承作撥款金額]須四捨五入至小數下2位,","")))</f>
        <v/>
      </c>
      <c r="AA9" s="38" t="str">
        <f t="shared" ref="AA9:AA15" si="11">IF(M9="","",IF(M9&gt;99.99,"110.12.17起申請案件[自然人第3戶以上購屋貸款(非高價住宅)-加權平均貸款成數]整數位數須小於3位數,",IF(M9&lt;&gt;ROUND(M9,2),"110.12.17起申請案件[自然人第3戶以上購屋貸款(非高價住宅)-加權平均貸款成數]小數位數至多為2位,","")))</f>
        <v/>
      </c>
      <c r="AB9" s="38" t="str">
        <f t="shared" ref="AB9:AB15" si="12">IF(N9="","",IF(N9&gt;99.99,"110.12.17起申請案件[自然人第3戶以上購屋貸款(非高價住宅)-加權平均貸款利率]整數位數須小於3位數,",IF(N9&lt;&gt;ROUND(N9,2),"110.12.17起申請案件[自然人第3戶以上購屋貸款(非高價住宅)-加權平均貸款利率]小數位數至多為2位,","")))</f>
        <v/>
      </c>
      <c r="AF9" s="39" t="str">
        <f t="shared" ref="AF9:AF14" si="13">IF(S9="",IF(E9&gt;55,"110.3.19~110.12.16申請案件自然人第3戶購屋貸款(非高價住宅)貸款成數最高為5.5成,",""),"")</f>
        <v/>
      </c>
      <c r="AJ9" s="39" t="str">
        <f t="shared" ref="AJ9:AJ14" si="14">IF(W9="",IF(I9&gt;50,"110.3.19~110.12.16申請案件自然人第4戶以上購屋貸款(非高價住宅)成數最高為5成,",""),"")</f>
        <v/>
      </c>
      <c r="AN9" s="39" t="str">
        <f t="shared" ref="AN9:AN14" si="15">IF(AA9="",IF(M9&gt;40,"110.12.17起申請案件自然人第3戶以上購屋貸款(非高價住宅)成數最高為4成,",""),"")</f>
        <v/>
      </c>
    </row>
    <row r="10" spans="1:62" ht="27.9" customHeight="1">
      <c r="A10" s="33" t="s">
        <v>26</v>
      </c>
      <c r="B10" s="34" t="s">
        <v>9</v>
      </c>
      <c r="C10" s="3"/>
      <c r="D10" s="4"/>
      <c r="E10" s="4"/>
      <c r="F10" s="4"/>
      <c r="G10" s="3"/>
      <c r="H10" s="4"/>
      <c r="I10" s="4"/>
      <c r="J10" s="4"/>
      <c r="K10" s="4"/>
      <c r="L10" s="4"/>
      <c r="M10" s="4"/>
      <c r="N10" s="4"/>
      <c r="O10" s="35" t="str">
        <f t="shared" si="0"/>
        <v/>
      </c>
      <c r="Q10" s="36" t="str">
        <f t="shared" si="1"/>
        <v/>
      </c>
      <c r="R10" s="36" t="str">
        <f t="shared" si="2"/>
        <v/>
      </c>
      <c r="S10" s="36" t="str">
        <f t="shared" si="3"/>
        <v/>
      </c>
      <c r="T10" s="36" t="str">
        <f t="shared" si="4"/>
        <v/>
      </c>
      <c r="U10" s="37" t="str">
        <f t="shared" si="5"/>
        <v/>
      </c>
      <c r="V10" s="37" t="str">
        <f t="shared" si="6"/>
        <v/>
      </c>
      <c r="W10" s="37" t="str">
        <f t="shared" si="7"/>
        <v/>
      </c>
      <c r="X10" s="37" t="str">
        <f t="shared" si="8"/>
        <v/>
      </c>
      <c r="Y10" s="38" t="str">
        <f t="shared" si="9"/>
        <v/>
      </c>
      <c r="Z10" s="38" t="str">
        <f t="shared" si="10"/>
        <v/>
      </c>
      <c r="AA10" s="38" t="str">
        <f t="shared" si="11"/>
        <v/>
      </c>
      <c r="AB10" s="38" t="str">
        <f t="shared" si="12"/>
        <v/>
      </c>
      <c r="AF10" s="39" t="str">
        <f t="shared" si="13"/>
        <v/>
      </c>
      <c r="AJ10" s="39" t="str">
        <f t="shared" si="14"/>
        <v/>
      </c>
      <c r="AN10" s="39" t="str">
        <f t="shared" si="15"/>
        <v/>
      </c>
    </row>
    <row r="11" spans="1:62" ht="27.9" customHeight="1">
      <c r="A11" s="33" t="s">
        <v>27</v>
      </c>
      <c r="B11" s="34" t="s">
        <v>10</v>
      </c>
      <c r="C11" s="3"/>
      <c r="D11" s="4"/>
      <c r="E11" s="4"/>
      <c r="F11" s="4"/>
      <c r="G11" s="3"/>
      <c r="H11" s="4"/>
      <c r="I11" s="4"/>
      <c r="J11" s="4"/>
      <c r="K11" s="4"/>
      <c r="L11" s="4"/>
      <c r="M11" s="4"/>
      <c r="N11" s="4"/>
      <c r="O11" s="35" t="str">
        <f t="shared" si="0"/>
        <v/>
      </c>
      <c r="Q11" s="36" t="str">
        <f t="shared" si="1"/>
        <v/>
      </c>
      <c r="R11" s="36" t="str">
        <f t="shared" si="2"/>
        <v/>
      </c>
      <c r="S11" s="36" t="str">
        <f t="shared" si="3"/>
        <v/>
      </c>
      <c r="T11" s="36" t="str">
        <f t="shared" si="4"/>
        <v/>
      </c>
      <c r="U11" s="37" t="str">
        <f t="shared" si="5"/>
        <v/>
      </c>
      <c r="V11" s="37" t="str">
        <f t="shared" si="6"/>
        <v/>
      </c>
      <c r="W11" s="37" t="str">
        <f t="shared" si="7"/>
        <v/>
      </c>
      <c r="X11" s="37" t="str">
        <f t="shared" si="8"/>
        <v/>
      </c>
      <c r="Y11" s="38" t="str">
        <f t="shared" si="9"/>
        <v/>
      </c>
      <c r="Z11" s="38" t="str">
        <f t="shared" si="10"/>
        <v/>
      </c>
      <c r="AA11" s="38" t="str">
        <f t="shared" si="11"/>
        <v/>
      </c>
      <c r="AB11" s="38" t="str">
        <f t="shared" si="12"/>
        <v/>
      </c>
      <c r="AF11" s="39" t="str">
        <f t="shared" si="13"/>
        <v/>
      </c>
      <c r="AJ11" s="39" t="str">
        <f t="shared" si="14"/>
        <v/>
      </c>
      <c r="AN11" s="39" t="str">
        <f t="shared" si="15"/>
        <v/>
      </c>
    </row>
    <row r="12" spans="1:62" ht="27.9" customHeight="1">
      <c r="A12" s="33" t="s">
        <v>28</v>
      </c>
      <c r="B12" s="34" t="s">
        <v>11</v>
      </c>
      <c r="C12" s="3"/>
      <c r="D12" s="4"/>
      <c r="E12" s="4"/>
      <c r="F12" s="4"/>
      <c r="G12" s="3"/>
      <c r="H12" s="4"/>
      <c r="I12" s="4"/>
      <c r="J12" s="4"/>
      <c r="K12" s="4"/>
      <c r="L12" s="4"/>
      <c r="M12" s="4"/>
      <c r="N12" s="4"/>
      <c r="O12" s="35" t="str">
        <f t="shared" si="0"/>
        <v/>
      </c>
      <c r="Q12" s="36" t="str">
        <f t="shared" si="1"/>
        <v/>
      </c>
      <c r="R12" s="36" t="str">
        <f t="shared" si="2"/>
        <v/>
      </c>
      <c r="S12" s="36" t="str">
        <f t="shared" si="3"/>
        <v/>
      </c>
      <c r="T12" s="36" t="str">
        <f t="shared" si="4"/>
        <v/>
      </c>
      <c r="U12" s="37" t="str">
        <f t="shared" si="5"/>
        <v/>
      </c>
      <c r="V12" s="37" t="str">
        <f t="shared" si="6"/>
        <v/>
      </c>
      <c r="W12" s="37" t="str">
        <f t="shared" si="7"/>
        <v/>
      </c>
      <c r="X12" s="37" t="str">
        <f t="shared" si="8"/>
        <v/>
      </c>
      <c r="Y12" s="38" t="str">
        <f t="shared" si="9"/>
        <v/>
      </c>
      <c r="Z12" s="38" t="str">
        <f t="shared" si="10"/>
        <v/>
      </c>
      <c r="AA12" s="38" t="str">
        <f t="shared" si="11"/>
        <v/>
      </c>
      <c r="AB12" s="38" t="str">
        <f t="shared" si="12"/>
        <v/>
      </c>
      <c r="AF12" s="39" t="str">
        <f t="shared" si="13"/>
        <v/>
      </c>
      <c r="AJ12" s="39" t="str">
        <f t="shared" si="14"/>
        <v/>
      </c>
      <c r="AN12" s="39" t="str">
        <f t="shared" si="15"/>
        <v/>
      </c>
    </row>
    <row r="13" spans="1:62" ht="27.9" customHeight="1">
      <c r="A13" s="33" t="s">
        <v>29</v>
      </c>
      <c r="B13" s="34" t="s">
        <v>12</v>
      </c>
      <c r="C13" s="3"/>
      <c r="D13" s="4"/>
      <c r="E13" s="4"/>
      <c r="F13" s="4"/>
      <c r="G13" s="3"/>
      <c r="H13" s="4"/>
      <c r="I13" s="4"/>
      <c r="J13" s="4"/>
      <c r="K13" s="4"/>
      <c r="L13" s="4"/>
      <c r="M13" s="4"/>
      <c r="N13" s="4"/>
      <c r="O13" s="35" t="str">
        <f t="shared" si="0"/>
        <v/>
      </c>
      <c r="Q13" s="36" t="str">
        <f t="shared" si="1"/>
        <v/>
      </c>
      <c r="R13" s="36" t="str">
        <f t="shared" si="2"/>
        <v/>
      </c>
      <c r="S13" s="36" t="str">
        <f t="shared" si="3"/>
        <v/>
      </c>
      <c r="T13" s="36" t="str">
        <f t="shared" si="4"/>
        <v/>
      </c>
      <c r="U13" s="37" t="str">
        <f t="shared" si="5"/>
        <v/>
      </c>
      <c r="V13" s="37" t="str">
        <f t="shared" si="6"/>
        <v/>
      </c>
      <c r="W13" s="37" t="str">
        <f t="shared" si="7"/>
        <v/>
      </c>
      <c r="X13" s="37" t="str">
        <f t="shared" si="8"/>
        <v/>
      </c>
      <c r="Y13" s="38" t="str">
        <f t="shared" si="9"/>
        <v/>
      </c>
      <c r="Z13" s="38" t="str">
        <f t="shared" si="10"/>
        <v/>
      </c>
      <c r="AA13" s="38" t="str">
        <f t="shared" si="11"/>
        <v/>
      </c>
      <c r="AB13" s="38" t="str">
        <f t="shared" si="12"/>
        <v/>
      </c>
      <c r="AF13" s="39" t="str">
        <f t="shared" si="13"/>
        <v/>
      </c>
      <c r="AJ13" s="39" t="str">
        <f t="shared" si="14"/>
        <v/>
      </c>
      <c r="AN13" s="39" t="str">
        <f t="shared" si="15"/>
        <v/>
      </c>
    </row>
    <row r="14" spans="1:62" ht="27.9" customHeight="1">
      <c r="A14" s="33" t="s">
        <v>30</v>
      </c>
      <c r="B14" s="34" t="s">
        <v>13</v>
      </c>
      <c r="C14" s="3"/>
      <c r="D14" s="4"/>
      <c r="E14" s="4"/>
      <c r="F14" s="4"/>
      <c r="G14" s="3"/>
      <c r="H14" s="4"/>
      <c r="I14" s="4"/>
      <c r="J14" s="4"/>
      <c r="K14" s="4"/>
      <c r="L14" s="4"/>
      <c r="M14" s="4"/>
      <c r="N14" s="4"/>
      <c r="O14" s="35" t="str">
        <f t="shared" si="0"/>
        <v/>
      </c>
      <c r="Q14" s="36" t="str">
        <f t="shared" si="1"/>
        <v/>
      </c>
      <c r="R14" s="36" t="str">
        <f t="shared" si="2"/>
        <v/>
      </c>
      <c r="S14" s="36" t="str">
        <f t="shared" si="3"/>
        <v/>
      </c>
      <c r="T14" s="36" t="str">
        <f t="shared" si="4"/>
        <v/>
      </c>
      <c r="U14" s="37" t="str">
        <f t="shared" si="5"/>
        <v/>
      </c>
      <c r="V14" s="37" t="str">
        <f t="shared" si="6"/>
        <v/>
      </c>
      <c r="W14" s="37" t="str">
        <f t="shared" si="7"/>
        <v/>
      </c>
      <c r="X14" s="37" t="str">
        <f t="shared" si="8"/>
        <v/>
      </c>
      <c r="Y14" s="38" t="str">
        <f t="shared" si="9"/>
        <v/>
      </c>
      <c r="Z14" s="38" t="str">
        <f t="shared" si="10"/>
        <v/>
      </c>
      <c r="AA14" s="38" t="str">
        <f t="shared" si="11"/>
        <v/>
      </c>
      <c r="AB14" s="38" t="str">
        <f t="shared" si="12"/>
        <v/>
      </c>
      <c r="AF14" s="39" t="str">
        <f t="shared" si="13"/>
        <v/>
      </c>
      <c r="AJ14" s="39" t="str">
        <f t="shared" si="14"/>
        <v/>
      </c>
      <c r="AN14" s="39" t="str">
        <f t="shared" si="15"/>
        <v/>
      </c>
    </row>
    <row r="15" spans="1:62" ht="27.9" customHeight="1">
      <c r="A15" s="40" t="s">
        <v>0</v>
      </c>
      <c r="B15" s="34" t="s">
        <v>14</v>
      </c>
      <c r="C15" s="41">
        <f>SUM(C8:C14)</f>
        <v>0</v>
      </c>
      <c r="D15" s="42">
        <f>SUM(D8:D14)</f>
        <v>0</v>
      </c>
      <c r="E15" s="42">
        <f>IF(D15=0,0,ROUND(SUMPRODUCT(D8:D14,E8:E14)/D15,2))</f>
        <v>0</v>
      </c>
      <c r="F15" s="42">
        <f>IF(D15=0,0,ROUND(SUMPRODUCT(D8:D14,F8:F14)/D15,2))</f>
        <v>0</v>
      </c>
      <c r="G15" s="41">
        <f>SUM(G8:G14)</f>
        <v>0</v>
      </c>
      <c r="H15" s="42">
        <f>SUM(H8:H14)</f>
        <v>0</v>
      </c>
      <c r="I15" s="42">
        <f>IF(H15=0,0,ROUND(SUMPRODUCT(H8:H14,I8:I14)/H15,2))</f>
        <v>0</v>
      </c>
      <c r="J15" s="42">
        <f>IF(H15=0,0,ROUND(SUMPRODUCT(H8:H14,J8:J14)/H15,2))</f>
        <v>0</v>
      </c>
      <c r="K15" s="41">
        <f>SUM(K8:K14)</f>
        <v>0</v>
      </c>
      <c r="L15" s="42">
        <f>SUM(L8:L14)</f>
        <v>0</v>
      </c>
      <c r="M15" s="42">
        <f>IF(L15=0,0,ROUND(SUMPRODUCT(L8:L14,M8:M14)/L15,2))</f>
        <v>0</v>
      </c>
      <c r="N15" s="42">
        <f>IF(L15=0,0,ROUND(SUMPRODUCT(L8:L14,N8:N14)/L15,2))</f>
        <v>0</v>
      </c>
      <c r="O15" s="35" t="str">
        <f t="shared" si="0"/>
        <v/>
      </c>
      <c r="Q15" s="36" t="str">
        <f t="shared" si="1"/>
        <v/>
      </c>
      <c r="R15" s="36" t="str">
        <f t="shared" si="2"/>
        <v/>
      </c>
      <c r="S15" s="36" t="str">
        <f t="shared" si="3"/>
        <v/>
      </c>
      <c r="T15" s="36" t="str">
        <f t="shared" si="4"/>
        <v/>
      </c>
      <c r="U15" s="37" t="str">
        <f t="shared" si="5"/>
        <v/>
      </c>
      <c r="V15" s="37" t="str">
        <f t="shared" si="6"/>
        <v/>
      </c>
      <c r="W15" s="37" t="str">
        <f t="shared" si="7"/>
        <v/>
      </c>
      <c r="X15" s="37" t="str">
        <f t="shared" si="8"/>
        <v/>
      </c>
      <c r="Y15" s="38" t="str">
        <f t="shared" si="9"/>
        <v/>
      </c>
      <c r="Z15" s="38" t="str">
        <f t="shared" si="10"/>
        <v/>
      </c>
      <c r="AA15" s="38" t="str">
        <f t="shared" si="11"/>
        <v/>
      </c>
      <c r="AB15" s="38" t="str">
        <f t="shared" si="12"/>
        <v/>
      </c>
      <c r="AD15" s="43" t="str">
        <f>IF(Q15="",IF(C15&lt;&gt;SUM(C8:C14),"110.3.19~110.12.16申請案件[自然人第3戶購屋貸款(非高價住宅)-新承作撥款戶數]_全國(合計數)錯誤,",""),"")</f>
        <v/>
      </c>
      <c r="AE15" s="43" t="str">
        <f>IF(R15="",IF(D15&lt;&gt;SUM(D8:D14),"110.3.19~110.12.16申請案件[自然人第3戶購屋貸款(非高價住宅)-新承作撥款金額]_全國(合計數)錯誤,",""),"")</f>
        <v/>
      </c>
      <c r="AF15" s="39" t="str">
        <f>IF(S15="",IF(E15&gt;55,"110.3.19~110.12.16申請案件自然人第3戶購屋貸款(非高價住宅)貸款成數最高為5.5成,",IF(D15=0,"",IF(E15&lt;&gt;ROUND(SUMPRODUCT(D8:D14,E8:E14)/D15,2),"110.3.19~110.12.16申請案件[自然人第3戶購屋貸款(非高價住宅)-加權平均貸款成數]_全國(合計數)錯誤,",""))),"")</f>
        <v/>
      </c>
      <c r="AG15" s="43" t="str">
        <f>IF(T15="",IF(D15=0,"",IF(F15&lt;&gt;ROUND(SUMPRODUCT(D8:D14,F8:F14)/D15,2),"110.3.19~110.12.16申請案件[自然人第3戶購屋貸款(非高價住宅)-加權平均貸款利率]_全國(合計數)錯誤,","")),"")</f>
        <v/>
      </c>
      <c r="AH15" s="43" t="str">
        <f>IF(U15="",IF(G15&lt;&gt;SUM(G8:G14),"110.3.19~110.12.16申請案件[自然人第4戶以上購屋貸款(非高價住宅)-新承作撥款戶數]_全國(合計數)錯誤,",""),"")</f>
        <v/>
      </c>
      <c r="AI15" s="43" t="str">
        <f>IF(V15="",IF(H15&lt;&gt;SUM(H8:H14),"110.3.19~110.12.16申請案件[自然人第4戶以上購屋貸款(非高價住宅)-新承作撥款金額]_全國(合計數)錯誤,",""),"")</f>
        <v/>
      </c>
      <c r="AJ15" s="39" t="str">
        <f>IF(W15="",IF(I15&gt;50,"110.3.19~110.12.16申請案件自然人第4戶以上購屋貸款(非高價住宅)成數最高為5成,",IF(H15=0,"",IF(I15&lt;&gt;ROUND(SUMPRODUCT(H8:H14,I8:I14)/H15,2),"110.3.19~110.12.16申請案件[自然人第4戶以上購屋貸款(非高價住宅)-加權平均貸款成數]_全國(合計數)錯誤,",""))),"")</f>
        <v/>
      </c>
      <c r="AK15" s="43" t="str">
        <f>IF(X15="",IF(H15=0,"",IF(J15&lt;&gt;ROUND(SUMPRODUCT(H8:H14,J8:J14)/H15,2),"110.3.19~110.12.16申請案件[自然人第4戶以上購屋貸款(非高價住宅)-加權平均貸款利率]_全國(合計數)錯誤,","")),"")</f>
        <v/>
      </c>
      <c r="AL15" s="43" t="str">
        <f>IF(Y15="",IF(K15&lt;&gt;SUM(K8:K14),"110.12.17起申請案件[自然人第3戶以上購屋貸款(非高價住宅)-新承作撥款戶數]_全國(合計數)錯誤,",""),"")</f>
        <v/>
      </c>
      <c r="AM15" s="43" t="str">
        <f>IF(Z15="",IF(L15&lt;&gt;SUM(L8:L14),"110.12.17起申請案件[自然人第3戶以上購屋貸款(非高價住宅)-新承作撥款金額]_全國(合計數)錯誤,",""),"")</f>
        <v/>
      </c>
      <c r="AN15" s="39" t="str">
        <f>IF(AA15="",IF(M15&gt;40,"110.12.17起申請案件自然人第3戶以上購屋貸款(非高價住宅)成數最高為4成,",IF(L15=0,"",IF(M15&lt;&gt;ROUND(SUMPRODUCT(L8:L14,M8:M14)/L15,2),"110.12.17起申請案件[自然人第3戶以上購屋貸款(非高價住宅)-加權平均貸款成數]_全國(合計數)錯誤,",""))),"")</f>
        <v/>
      </c>
      <c r="AO15" s="43" t="str">
        <f>IF(AB15="",IF(L15=0,"",IF(N15&lt;&gt;ROUND(SUMPRODUCT(L8:L14,N8:N14)/L15,2),"110.12.17起申請案件[自然人第3戶以上購屋貸款(非高價住宅)-加權平均貸款利率]_全國(合計數)錯誤,","")),"")</f>
        <v/>
      </c>
    </row>
    <row r="16" spans="1:62">
      <c r="A16" s="44" t="s">
        <v>49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T16" s="45"/>
      <c r="AF16" s="46"/>
      <c r="AJ16" s="46"/>
    </row>
    <row r="17" spans="1:20" ht="19.8">
      <c r="A17" s="47" t="s">
        <v>5</v>
      </c>
      <c r="B17" s="48"/>
      <c r="C17" s="49" t="s">
        <v>50</v>
      </c>
      <c r="D17" s="50"/>
      <c r="E17" s="50"/>
      <c r="F17" s="51" t="s">
        <v>1</v>
      </c>
      <c r="G17" s="49" t="s">
        <v>51</v>
      </c>
      <c r="H17" s="50"/>
      <c r="I17" s="50"/>
      <c r="J17" s="51" t="s">
        <v>2</v>
      </c>
      <c r="K17" s="52"/>
      <c r="L17" s="53"/>
      <c r="M17" s="53"/>
      <c r="N17" s="53"/>
      <c r="T17" s="45"/>
    </row>
    <row r="18" spans="1:20" ht="19.8">
      <c r="A18" s="47" t="s">
        <v>3</v>
      </c>
      <c r="B18" s="48"/>
      <c r="C18" s="49" t="s">
        <v>52</v>
      </c>
      <c r="D18" s="50"/>
      <c r="E18" s="50"/>
      <c r="F18" s="51" t="s">
        <v>3</v>
      </c>
      <c r="G18" s="49" t="s">
        <v>53</v>
      </c>
      <c r="H18" s="50"/>
      <c r="I18" s="50"/>
      <c r="J18" s="51" t="s">
        <v>3</v>
      </c>
      <c r="K18" s="52"/>
      <c r="L18" s="53"/>
      <c r="M18" s="53"/>
      <c r="N18" s="53"/>
    </row>
    <row r="19" spans="1:20" ht="19.8">
      <c r="A19" s="47" t="s">
        <v>4</v>
      </c>
      <c r="B19" s="48"/>
      <c r="C19" s="49" t="s">
        <v>54</v>
      </c>
      <c r="D19" s="50"/>
      <c r="E19" s="50"/>
      <c r="F19" s="51" t="s">
        <v>4</v>
      </c>
      <c r="G19" s="49" t="s">
        <v>55</v>
      </c>
      <c r="H19" s="50"/>
      <c r="I19" s="50"/>
      <c r="J19" s="51" t="s">
        <v>4</v>
      </c>
      <c r="K19" s="52"/>
      <c r="L19" s="53"/>
      <c r="M19" s="53"/>
      <c r="N19" s="53"/>
    </row>
    <row r="20" spans="1:20">
      <c r="Q20" s="45"/>
    </row>
    <row r="21" spans="1:20" ht="16.2">
      <c r="A21" s="54" t="s">
        <v>18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</row>
    <row r="22" spans="1:20" s="56" customFormat="1" ht="16.2">
      <c r="A22" s="6" t="s">
        <v>56</v>
      </c>
    </row>
    <row r="23" spans="1:20" s="56" customFormat="1" ht="16.2">
      <c r="A23" s="57" t="s">
        <v>32</v>
      </c>
    </row>
    <row r="24" spans="1:20" s="56" customFormat="1" ht="16.2">
      <c r="A24" s="6" t="s">
        <v>33</v>
      </c>
    </row>
    <row r="25" spans="1:20" s="56" customFormat="1" ht="16.2">
      <c r="A25" s="6" t="s">
        <v>34</v>
      </c>
    </row>
    <row r="26" spans="1:20" s="56" customFormat="1" ht="16.2">
      <c r="A26" s="6" t="s">
        <v>57</v>
      </c>
    </row>
  </sheetData>
  <mergeCells count="35">
    <mergeCell ref="K19:N19"/>
    <mergeCell ref="AL5:AO5"/>
    <mergeCell ref="Y6:AB6"/>
    <mergeCell ref="AH6:AK6"/>
    <mergeCell ref="AL6:AO6"/>
    <mergeCell ref="C17:E17"/>
    <mergeCell ref="G17:I17"/>
    <mergeCell ref="K17:N17"/>
    <mergeCell ref="C6:F6"/>
    <mergeCell ref="G6:J6"/>
    <mergeCell ref="Q6:T6"/>
    <mergeCell ref="C1:N1"/>
    <mergeCell ref="G2:J2"/>
    <mergeCell ref="G3:J3"/>
    <mergeCell ref="Q4:R4"/>
    <mergeCell ref="O5:O7"/>
    <mergeCell ref="Q5:X5"/>
    <mergeCell ref="U6:X6"/>
    <mergeCell ref="AD6:AG6"/>
    <mergeCell ref="A16:O16"/>
    <mergeCell ref="A17:B17"/>
    <mergeCell ref="A5:A7"/>
    <mergeCell ref="B5:B7"/>
    <mergeCell ref="C5:J5"/>
    <mergeCell ref="K5:N5"/>
    <mergeCell ref="Y5:AB5"/>
    <mergeCell ref="AD5:AK5"/>
    <mergeCell ref="K6:N6"/>
    <mergeCell ref="A18:B18"/>
    <mergeCell ref="A19:B19"/>
    <mergeCell ref="C18:E18"/>
    <mergeCell ref="G18:I18"/>
    <mergeCell ref="K18:N18"/>
    <mergeCell ref="C19:E19"/>
    <mergeCell ref="G19:I1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1FCDE-D06C-4EB4-AD4A-D995EFA1A793}">
  <dimension ref="A1:BK26"/>
  <sheetViews>
    <sheetView workbookViewId="0">
      <selection sqref="A1:XFD1048576"/>
    </sheetView>
  </sheetViews>
  <sheetFormatPr defaultColWidth="8.88671875" defaultRowHeight="15.6"/>
  <cols>
    <col min="1" max="1" width="14.44140625" style="6" customWidth="1"/>
    <col min="2" max="2" width="6.77734375" style="6" customWidth="1"/>
    <col min="3" max="3" width="14.88671875" style="6" customWidth="1"/>
    <col min="4" max="4" width="17.6640625" style="6" customWidth="1"/>
    <col min="5" max="7" width="14.88671875" style="6" customWidth="1"/>
    <col min="8" max="8" width="17.6640625" style="6" customWidth="1"/>
    <col min="9" max="11" width="14.88671875" style="6" customWidth="1"/>
    <col min="12" max="12" width="17.6640625" style="6" customWidth="1"/>
    <col min="13" max="14" width="14.88671875" style="6" customWidth="1"/>
    <col min="15" max="15" width="50.6640625" style="6" customWidth="1"/>
    <col min="16" max="16" width="3.6640625" style="6" customWidth="1"/>
    <col min="17" max="37" width="12.109375" style="6" hidden="1" customWidth="1"/>
    <col min="38" max="38" width="12.77734375" style="6" hidden="1" customWidth="1"/>
    <col min="39" max="39" width="13.109375" style="6" hidden="1" customWidth="1"/>
    <col min="40" max="40" width="13.33203125" style="6" hidden="1" customWidth="1"/>
    <col min="41" max="41" width="14.21875" style="6" hidden="1" customWidth="1"/>
    <col min="42" max="63" width="8.88671875" style="6" hidden="1" customWidth="1"/>
    <col min="64" max="16384" width="8.88671875" style="6"/>
  </cols>
  <sheetData>
    <row r="1" spans="1:62" ht="24.6">
      <c r="A1" s="5" t="str">
        <f>IF(COUNTBLANK(O8:O15)=8,"","本表有誤")</f>
        <v/>
      </c>
      <c r="C1" s="7" t="s">
        <v>35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BA1" s="8" t="str">
        <f>SUBSTITUTE(SUBSTITUTE(G3," ",""),"　","")</f>
        <v>民國110年12月</v>
      </c>
      <c r="BB1" s="8" t="str">
        <f>LEFT(BA1,FIND("月",BA1,1))</f>
        <v>民國110年12月</v>
      </c>
      <c r="BC1" s="9" t="str">
        <f>MID(BA1,FIND("民國",BA1,1)+2,FIND("年",BA1,1)-FIND("民國",BA1,1)-2)</f>
        <v>110</v>
      </c>
      <c r="BD1" s="9" t="str">
        <f>MID(BA1,FIND("年",BA1,1)+1,FIND("月",BA1,1)-FIND("年",BA1,1)-1)</f>
        <v>12</v>
      </c>
      <c r="BE1" s="9" t="str">
        <f>(BC1+1911) &amp; RIGHT("0" &amp; BD1,2)</f>
        <v>202112</v>
      </c>
      <c r="BF1" s="8" t="s">
        <v>19</v>
      </c>
      <c r="BG1" s="10" t="s">
        <v>31</v>
      </c>
      <c r="BH1" s="8" t="s">
        <v>20</v>
      </c>
      <c r="BI1" s="9">
        <v>3</v>
      </c>
      <c r="BJ1" s="8" t="s">
        <v>21</v>
      </c>
    </row>
    <row r="2" spans="1:62" ht="22.2">
      <c r="F2" s="11" t="s">
        <v>17</v>
      </c>
      <c r="G2" s="12" t="s">
        <v>36</v>
      </c>
      <c r="H2" s="12"/>
      <c r="I2" s="12"/>
      <c r="J2" s="12"/>
    </row>
    <row r="3" spans="1:62" ht="22.2">
      <c r="F3" s="13" t="s">
        <v>22</v>
      </c>
      <c r="G3" s="12" t="s">
        <v>37</v>
      </c>
      <c r="H3" s="12"/>
      <c r="I3" s="12"/>
      <c r="J3" s="12"/>
    </row>
    <row r="4" spans="1:62" ht="19.8">
      <c r="Q4" s="14" t="s">
        <v>16</v>
      </c>
      <c r="R4" s="14"/>
    </row>
    <row r="5" spans="1:62" s="8" customFormat="1" ht="16.2" customHeight="1">
      <c r="A5" s="15" t="s">
        <v>23</v>
      </c>
      <c r="B5" s="16" t="s">
        <v>6</v>
      </c>
      <c r="C5" s="17" t="s">
        <v>38</v>
      </c>
      <c r="D5" s="17"/>
      <c r="E5" s="17"/>
      <c r="F5" s="17"/>
      <c r="G5" s="17"/>
      <c r="H5" s="17"/>
      <c r="I5" s="17"/>
      <c r="J5" s="17"/>
      <c r="K5" s="17" t="s">
        <v>39</v>
      </c>
      <c r="L5" s="17"/>
      <c r="M5" s="17"/>
      <c r="N5" s="17"/>
      <c r="O5" s="18" t="s">
        <v>15</v>
      </c>
      <c r="Q5" s="17" t="s">
        <v>38</v>
      </c>
      <c r="R5" s="17"/>
      <c r="S5" s="17"/>
      <c r="T5" s="17"/>
      <c r="U5" s="17"/>
      <c r="V5" s="17"/>
      <c r="W5" s="17"/>
      <c r="X5" s="17"/>
      <c r="Y5" s="17" t="s">
        <v>39</v>
      </c>
      <c r="Z5" s="17"/>
      <c r="AA5" s="17"/>
      <c r="AB5" s="17"/>
      <c r="AC5" s="6"/>
      <c r="AD5" s="17" t="s">
        <v>38</v>
      </c>
      <c r="AE5" s="17"/>
      <c r="AF5" s="17"/>
      <c r="AG5" s="17"/>
      <c r="AH5" s="17"/>
      <c r="AI5" s="17"/>
      <c r="AJ5" s="17"/>
      <c r="AK5" s="17"/>
      <c r="AL5" s="17" t="s">
        <v>40</v>
      </c>
      <c r="AM5" s="17"/>
      <c r="AN5" s="17"/>
      <c r="AO5" s="17"/>
    </row>
    <row r="6" spans="1:62" s="25" customFormat="1" ht="33" customHeight="1">
      <c r="A6" s="19"/>
      <c r="B6" s="20"/>
      <c r="C6" s="17" t="s">
        <v>41</v>
      </c>
      <c r="D6" s="17"/>
      <c r="E6" s="17"/>
      <c r="F6" s="17"/>
      <c r="G6" s="17" t="s">
        <v>42</v>
      </c>
      <c r="H6" s="17"/>
      <c r="I6" s="17"/>
      <c r="J6" s="17"/>
      <c r="K6" s="21" t="s">
        <v>43</v>
      </c>
      <c r="L6" s="22"/>
      <c r="M6" s="22"/>
      <c r="N6" s="23"/>
      <c r="O6" s="24"/>
      <c r="Q6" s="17" t="s">
        <v>41</v>
      </c>
      <c r="R6" s="17"/>
      <c r="S6" s="17"/>
      <c r="T6" s="17"/>
      <c r="U6" s="17" t="s">
        <v>42</v>
      </c>
      <c r="V6" s="17"/>
      <c r="W6" s="17"/>
      <c r="X6" s="17"/>
      <c r="Y6" s="21" t="s">
        <v>43</v>
      </c>
      <c r="Z6" s="22"/>
      <c r="AA6" s="22"/>
      <c r="AB6" s="23"/>
      <c r="AC6" s="8"/>
      <c r="AD6" s="17" t="s">
        <v>41</v>
      </c>
      <c r="AE6" s="17"/>
      <c r="AF6" s="17"/>
      <c r="AG6" s="17"/>
      <c r="AH6" s="17" t="s">
        <v>42</v>
      </c>
      <c r="AI6" s="17"/>
      <c r="AJ6" s="17"/>
      <c r="AK6" s="17"/>
      <c r="AL6" s="21" t="s">
        <v>43</v>
      </c>
      <c r="AM6" s="22"/>
      <c r="AN6" s="22"/>
      <c r="AO6" s="23"/>
    </row>
    <row r="7" spans="1:62" s="25" customFormat="1" ht="48.6">
      <c r="A7" s="26"/>
      <c r="B7" s="27"/>
      <c r="C7" s="28" t="s">
        <v>44</v>
      </c>
      <c r="D7" s="28" t="s">
        <v>45</v>
      </c>
      <c r="E7" s="29" t="s">
        <v>46</v>
      </c>
      <c r="F7" s="30" t="s">
        <v>47</v>
      </c>
      <c r="G7" s="28" t="s">
        <v>44</v>
      </c>
      <c r="H7" s="28" t="s">
        <v>45</v>
      </c>
      <c r="I7" s="29" t="s">
        <v>46</v>
      </c>
      <c r="J7" s="30" t="s">
        <v>47</v>
      </c>
      <c r="K7" s="28" t="s">
        <v>44</v>
      </c>
      <c r="L7" s="28" t="s">
        <v>45</v>
      </c>
      <c r="M7" s="29" t="s">
        <v>46</v>
      </c>
      <c r="N7" s="30" t="s">
        <v>47</v>
      </c>
      <c r="O7" s="31"/>
      <c r="Q7" s="29" t="s">
        <v>44</v>
      </c>
      <c r="R7" s="29" t="s">
        <v>45</v>
      </c>
      <c r="S7" s="29" t="s">
        <v>46</v>
      </c>
      <c r="T7" s="32" t="s">
        <v>48</v>
      </c>
      <c r="U7" s="29" t="s">
        <v>44</v>
      </c>
      <c r="V7" s="29" t="s">
        <v>45</v>
      </c>
      <c r="W7" s="29" t="s">
        <v>46</v>
      </c>
      <c r="X7" s="32" t="s">
        <v>48</v>
      </c>
      <c r="Y7" s="29" t="s">
        <v>44</v>
      </c>
      <c r="Z7" s="29" t="s">
        <v>45</v>
      </c>
      <c r="AA7" s="29" t="s">
        <v>46</v>
      </c>
      <c r="AB7" s="32" t="s">
        <v>48</v>
      </c>
      <c r="AC7" s="8"/>
      <c r="AD7" s="29" t="s">
        <v>44</v>
      </c>
      <c r="AE7" s="29" t="s">
        <v>45</v>
      </c>
      <c r="AF7" s="29" t="s">
        <v>46</v>
      </c>
      <c r="AG7" s="32" t="s">
        <v>48</v>
      </c>
      <c r="AH7" s="29" t="s">
        <v>44</v>
      </c>
      <c r="AI7" s="29" t="s">
        <v>45</v>
      </c>
      <c r="AJ7" s="29" t="s">
        <v>46</v>
      </c>
      <c r="AK7" s="32" t="s">
        <v>48</v>
      </c>
      <c r="AL7" s="29" t="s">
        <v>44</v>
      </c>
      <c r="AM7" s="29" t="s">
        <v>45</v>
      </c>
      <c r="AN7" s="29" t="s">
        <v>46</v>
      </c>
      <c r="AO7" s="32" t="s">
        <v>48</v>
      </c>
    </row>
    <row r="8" spans="1:62" ht="27.9" customHeight="1">
      <c r="A8" s="33" t="s">
        <v>24</v>
      </c>
      <c r="B8" s="34" t="s">
        <v>7</v>
      </c>
      <c r="C8" s="1">
        <v>0</v>
      </c>
      <c r="D8" s="2">
        <v>0</v>
      </c>
      <c r="E8" s="2">
        <v>0</v>
      </c>
      <c r="F8" s="2">
        <v>0</v>
      </c>
      <c r="G8" s="1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35" t="str">
        <f>Q8&amp;R8&amp;S8&amp;T8&amp;U8&amp;V8&amp;W8&amp;X8&amp;Y8&amp;Z8&amp;AA8&amp;AB8&amp;AF8&amp;AJ8&amp;AN8</f>
        <v/>
      </c>
      <c r="Q8" s="36" t="str">
        <f>IF(C8="","",IF(OR(C8&lt;0,C8&gt;99999999),"110.3.19~110.12.16申請案件[自然人第3戶購屋貸款(非高價住宅)-新承作撥款戶數]須為小於9位之正數,",IF(C8&lt;&gt;INT(C8),"110.3.19~110.12.16申請案件[自然人第3戶購屋貸款(非高價住宅)-新承作撥款戶數]須為整數,","")))</f>
        <v/>
      </c>
      <c r="R8" s="36" t="str">
        <f>IF(D8="","",IF(OR(D8&lt;0,D8&gt;99999999.99),"110.3.19~110.12.16申請案件[自然人第3戶購屋貸款(非高價住宅)-新承作撥款金額]須為小於9位之正數,",IF(D8&lt;&gt;ROUND(D8,2),"110.3.19~110.12.16申請案件[自然人第3戶購屋貸款(非高價住宅)-新承作撥款金額]須四捨五入至小數下2位,","")))</f>
        <v/>
      </c>
      <c r="S8" s="36" t="str">
        <f>IF(E8="","",IF(E8&gt;99.99,"110.3.19~110.12.16申請案件[自然人第3戶購屋貸款(非高價住宅)-加權平均貸款成數]整數位數須小於3位數,",IF(E8&lt;&gt;ROUND(E8,2),"110.3.19~110.12.16申請案件[自然人第3戶購屋貸款(非高價住宅)-加權平均貸款成數]小數位數至多為2位,","")))</f>
        <v/>
      </c>
      <c r="T8" s="36" t="str">
        <f>IF(F8="","",IF(F8&gt;99.99,"110.3.19~110.12.16申請案件[自然人第3戶購屋貸款(非高價住宅)-加權平均貸款利率]整數位數須小於3位數,",IF(F8&lt;&gt;ROUND(F8,2),"110.3.19~110.12.16申請案件[自然人第3戶購屋貸款(非高價住宅)-加權平均貸款利率]小數位數至多為2位,","")))</f>
        <v/>
      </c>
      <c r="U8" s="37" t="str">
        <f>IF(G8="","",IF(OR(G8&lt;0,G8&gt;99999999),"110.3.19~110.12.16申請案件[自然人第4戶以上購屋貸款(非高價住宅)-新承作撥款戶數]須為小於9位之正數,",IF(G8&lt;&gt;INT(G8),"110.3.19~110.12.16申請案件[自然人第4戶以上購屋貸款(非高價住宅)-新承作撥款戶數]須為整數,","")))</f>
        <v/>
      </c>
      <c r="V8" s="37" t="str">
        <f>IF(H8="","",IF(OR(H8&lt;0,H8&gt;99999999.99),"110.3.19~110.12.16申請案件[自然人第4戶以上購屋貸款(非高價住宅)-新承作撥款金額]須為小於9位之正數,",IF(H8&lt;&gt;ROUND(H8,2),"110.3.19~110.12.16申請案件[自然人第4戶以上購屋貸款(非高價住宅)-新承作撥款金額]須四捨五入至小數下2位,","")))</f>
        <v/>
      </c>
      <c r="W8" s="37" t="str">
        <f>IF(I8="","",IF(I8&gt;99.99,"110.3.19~110.12.16申請案件[自然人第4戶以上購屋貸款(非高價住宅)-加權平均貸款成數]整數位數須小於3位數,",IF(I8&lt;&gt;ROUND(I8,2),"110.3.19~110.12.16申請案件[自然人第4戶以上購屋貸款(非高價住宅)-加權平均貸款成數]小數位數至多為2位,","")))</f>
        <v/>
      </c>
      <c r="X8" s="37" t="str">
        <f>IF(J8="","",IF(J8&gt;99.99,"110.3.19~110.12.16申請案件[自然人第4戶以上購屋貸款(非高價住宅)-加權平均貸款利率]整數位數須小於3位數,",IF(J8&lt;&gt;ROUND(J8,2),"110.3.19~110.12.16申請案件[自然人第4戶以上購屋貸款(非高價住宅)-加權平均貸款利率]小數位數至多為2位,","")))</f>
        <v/>
      </c>
      <c r="Y8" s="38" t="str">
        <f>IF(K8="","",IF(OR(K8&lt;0,K8&gt;99999999),"110.12.17起申請案件[自然人第3戶以上購屋貸款(非高價住宅)-新承作撥款戶數]須為小於9位之正數,",IF(K8&lt;&gt;INT(K8),"110.12.17起申請案件[自然人第3戶以上購屋貸款(非高價住宅)-新承作撥款戶數]須為整數,","")))</f>
        <v/>
      </c>
      <c r="Z8" s="38" t="str">
        <f>IF(L8="","",IF(OR(L8&lt;0,L8&gt;99999999.99),"110.12.17起申請案件[自然人第3戶以上購屋貸款(非高價住宅)-新承作撥款金額]須為小於9位之正數,",IF(L8&lt;&gt;ROUND(L8,2),"110.3.19~110.12.17起申請案件[自然人第3戶以上購屋貸款(非高價住宅)-新承作撥款金額]須四捨五入至小數下2位,","")))</f>
        <v/>
      </c>
      <c r="AA8" s="38" t="str">
        <f>IF(M8="","",IF(M8&gt;99.99,"110.12.17起申請案件[自然人第3戶以上購屋貸款(非高價住宅)-加權平均貸款成數]整數位數須小於3位數,",IF(M8&lt;&gt;ROUND(M8,2),"110.12.17起申請案件[自然人第3戶以上購屋貸款(非高價住宅)-加權平均貸款成數]小數位數至多為2位,","")))</f>
        <v/>
      </c>
      <c r="AB8" s="38" t="str">
        <f>IF(N8="","",IF(N8&gt;99.99,"110.12.17起申請案件[自然人第3戶以上購屋貸款(非高價住宅)-加權平均貸款利率]整數位數須小於3位數,",IF(N8&lt;&gt;ROUND(N8,2),"110.12.17起申請案件[自然人第3戶以上購屋貸款(非高價住宅)-加權平均貸款利率]小數位數至多為2位,","")))</f>
        <v/>
      </c>
      <c r="AC8" s="25"/>
      <c r="AD8" s="25"/>
      <c r="AE8" s="25"/>
      <c r="AF8" s="39" t="str">
        <f>IF(S8="",IF(E8&gt;55,"110.3.19~110.12.16申請案件自然人第3戶購屋貸款(非高價住宅)貸款成數最高為5.5成,",""),"")</f>
        <v/>
      </c>
      <c r="AG8" s="25"/>
      <c r="AH8" s="25"/>
      <c r="AI8" s="25"/>
      <c r="AJ8" s="39" t="str">
        <f>IF(W8="",IF(I8&gt;50,"110.3.19~110.12.16申請案件自然人第4戶以上購屋貸款(非高價住宅)成數最高為5成,",""),"")</f>
        <v/>
      </c>
      <c r="AK8" s="25"/>
      <c r="AL8" s="25"/>
      <c r="AM8" s="25"/>
      <c r="AN8" s="39" t="str">
        <f>IF(AA8="",IF(M8&gt;40,"110.12.17起申請案件自然人第3戶以上購屋貸款(非高價住宅)成數最高為4成,",""),"")</f>
        <v/>
      </c>
      <c r="AO8" s="25"/>
    </row>
    <row r="9" spans="1:62" ht="27.9" customHeight="1">
      <c r="A9" s="33" t="s">
        <v>25</v>
      </c>
      <c r="B9" s="34" t="s">
        <v>8</v>
      </c>
      <c r="C9" s="1">
        <v>0</v>
      </c>
      <c r="D9" s="2">
        <v>0</v>
      </c>
      <c r="E9" s="2">
        <v>0</v>
      </c>
      <c r="F9" s="2">
        <v>0</v>
      </c>
      <c r="G9" s="1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35" t="str">
        <f t="shared" ref="O9:O15" si="0">Q9&amp;R9&amp;S9&amp;T9&amp;U9&amp;V9&amp;W9&amp;X9&amp;Y9&amp;Z9&amp;AA9&amp;AB9&amp;AF9&amp;AJ9&amp;AN9</f>
        <v/>
      </c>
      <c r="Q9" s="36" t="str">
        <f t="shared" ref="Q9:Q15" si="1">IF(C9="","",IF(OR(C9&lt;0,C9&gt;99999999),"110.3.19~110.12.16申請案件[自然人第3戶購屋貸款(非高價住宅)-新承作撥款戶數]須為小於9位之正數,",IF(C9&lt;&gt;INT(C9),"110.3.19~110.12.16申請案件[自然人第3戶購屋貸款(非高價住宅)-新承作撥款戶數]須為整數,","")))</f>
        <v/>
      </c>
      <c r="R9" s="36" t="str">
        <f t="shared" ref="R9:R15" si="2">IF(D9="","",IF(OR(D9&lt;0,D9&gt;99999999.99),"110.3.19~110.12.16申請案件[自然人第3戶購屋貸款(非高價住宅)-新承作撥款金額]須為小於9位之正數,",IF(D9&lt;&gt;ROUND(D9,2),"110.3.19~110.12.16申請案件[自然人第3戶購屋貸款(非高價住宅)-新承作撥款金額]須四捨五入至小數下2位,","")))</f>
        <v/>
      </c>
      <c r="S9" s="36" t="str">
        <f t="shared" ref="S9:S15" si="3">IF(E9="","",IF(E9&gt;99.99,"110.3.19~110.12.16申請案件[自然人第3戶購屋貸款(非高價住宅)-加權平均貸款成數]整數位數須小於3位數,",IF(E9&lt;&gt;ROUND(E9,2),"110.3.19~110.12.16申請案件[自然人第3戶購屋貸款(非高價住宅)-加權平均貸款成數]小數位數至多為2位,","")))</f>
        <v/>
      </c>
      <c r="T9" s="36" t="str">
        <f t="shared" ref="T9:T15" si="4">IF(F9="","",IF(F9&gt;99.99,"110.3.19~110.12.16申請案件[自然人第3戶購屋貸款(非高價住宅)-加權平均貸款利率]整數位數須小於3位數,",IF(F9&lt;&gt;ROUND(F9,2),"110.3.19~110.12.16申請案件[自然人第3戶購屋貸款(非高價住宅)-加權平均貸款利率]小數位數至多為2位,","")))</f>
        <v/>
      </c>
      <c r="U9" s="37" t="str">
        <f t="shared" ref="U9:U15" si="5">IF(G9="","",IF(OR(G9&lt;0,G9&gt;99999999),"110.3.19~110.12.16申請案件[自然人第4戶以上購屋貸款(非高價住宅)-新承作撥款戶數]須為小於9位之正數,",IF(G9&lt;&gt;INT(G9),"110.3.19~110.12.16申請案件[自然人第4戶以上購屋貸款(非高價住宅)-新承作撥款戶數]須為整數,","")))</f>
        <v/>
      </c>
      <c r="V9" s="37" t="str">
        <f t="shared" ref="V9:V15" si="6">IF(H9="","",IF(OR(H9&lt;0,H9&gt;99999999.99),"110.3.19~110.12.16申請案件[自然人第4戶以上購屋貸款(非高價住宅)-新承作撥款金額]須為小於9位之正數,",IF(H9&lt;&gt;ROUND(H9,2),"110.3.19~110.12.16申請案件[自然人第4戶以上購屋貸款(非高價住宅)-新承作撥款金額]須四捨五入至小數下2位,","")))</f>
        <v/>
      </c>
      <c r="W9" s="37" t="str">
        <f t="shared" ref="W9:W15" si="7">IF(I9="","",IF(I9&gt;99.99,"110.3.19~110.12.16申請案件[自然人第4戶以上購屋貸款(非高價住宅)-加權平均貸款成數]整數位數須小於3位數,",IF(I9&lt;&gt;ROUND(I9,2),"110.3.19~110.12.16申請案件[自然人第4戶以上購屋貸款(非高價住宅)-加權平均貸款成數]小數位數至多為2位,","")))</f>
        <v/>
      </c>
      <c r="X9" s="37" t="str">
        <f t="shared" ref="X9:X15" si="8">IF(J9="","",IF(J9&gt;99.99,"110.3.19~110.12.16申請案件[自然人第4戶以上購屋貸款(非高價住宅)-加權平均貸款利率]整數位數須小於3位數,",IF(J9&lt;&gt;ROUND(J9,2),"110.3.19~110.12.16申請案件[自然人第4戶以上購屋貸款(非高價住宅)-加權平均貸款利率]小數位數至多為2位,","")))</f>
        <v/>
      </c>
      <c r="Y9" s="38" t="str">
        <f t="shared" ref="Y9:Y15" si="9">IF(K9="","",IF(OR(K9&lt;0,K9&gt;99999999),"110.12.17起申請案件[自然人第3戶以上購屋貸款(非高價住宅)-新承作撥款戶數]須為小於9位之正數,",IF(K9&lt;&gt;INT(K9),"110.12.17起申請案件[自然人第3戶以上購屋貸款(非高價住宅)-新承作撥款戶數]須為整數,","")))</f>
        <v/>
      </c>
      <c r="Z9" s="38" t="str">
        <f t="shared" ref="Z9:Z15" si="10">IF(L9="","",IF(OR(L9&lt;0,L9&gt;99999999.99),"110.12.17起申請案件[自然人第3戶以上購屋貸款(非高價住宅)-新承作撥款金額]須為小於9位之正數,",IF(L9&lt;&gt;ROUND(L9,2),"110.3.19~110.12.17起申請案件[自然人第3戶以上購屋貸款(非高價住宅)-新承作撥款金額]須四捨五入至小數下2位,","")))</f>
        <v/>
      </c>
      <c r="AA9" s="38" t="str">
        <f t="shared" ref="AA9:AA15" si="11">IF(M9="","",IF(M9&gt;99.99,"110.12.17起申請案件[自然人第3戶以上購屋貸款(非高價住宅)-加權平均貸款成數]整數位數須小於3位數,",IF(M9&lt;&gt;ROUND(M9,2),"110.12.17起申請案件[自然人第3戶以上購屋貸款(非高價住宅)-加權平均貸款成數]小數位數至多為2位,","")))</f>
        <v/>
      </c>
      <c r="AB9" s="38" t="str">
        <f t="shared" ref="AB9:AB15" si="12">IF(N9="","",IF(N9&gt;99.99,"110.12.17起申請案件[自然人第3戶以上購屋貸款(非高價住宅)-加權平均貸款利率]整數位數須小於3位數,",IF(N9&lt;&gt;ROUND(N9,2),"110.12.17起申請案件[自然人第3戶以上購屋貸款(非高價住宅)-加權平均貸款利率]小數位數至多為2位,","")))</f>
        <v/>
      </c>
      <c r="AF9" s="39" t="str">
        <f t="shared" ref="AF9:AF14" si="13">IF(S9="",IF(E9&gt;55,"110.3.19~110.12.16申請案件自然人第3戶購屋貸款(非高價住宅)貸款成數最高為5.5成,",""),"")</f>
        <v/>
      </c>
      <c r="AJ9" s="39" t="str">
        <f t="shared" ref="AJ9:AJ14" si="14">IF(W9="",IF(I9&gt;50,"110.3.19~110.12.16申請案件自然人第4戶以上購屋貸款(非高價住宅)成數最高為5成,",""),"")</f>
        <v/>
      </c>
      <c r="AN9" s="39" t="str">
        <f t="shared" ref="AN9:AN14" si="15">IF(AA9="",IF(M9&gt;40,"110.12.17起申請案件自然人第3戶以上購屋貸款(非高價住宅)成數最高為4成,",""),"")</f>
        <v/>
      </c>
    </row>
    <row r="10" spans="1:62" ht="27.9" customHeight="1">
      <c r="A10" s="33" t="s">
        <v>26</v>
      </c>
      <c r="B10" s="34" t="s">
        <v>9</v>
      </c>
      <c r="C10" s="1">
        <v>0</v>
      </c>
      <c r="D10" s="2">
        <v>0</v>
      </c>
      <c r="E10" s="2">
        <v>0</v>
      </c>
      <c r="F10" s="2">
        <v>0</v>
      </c>
      <c r="G10" s="1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35" t="str">
        <f t="shared" si="0"/>
        <v/>
      </c>
      <c r="Q10" s="36" t="str">
        <f t="shared" si="1"/>
        <v/>
      </c>
      <c r="R10" s="36" t="str">
        <f t="shared" si="2"/>
        <v/>
      </c>
      <c r="S10" s="36" t="str">
        <f t="shared" si="3"/>
        <v/>
      </c>
      <c r="T10" s="36" t="str">
        <f t="shared" si="4"/>
        <v/>
      </c>
      <c r="U10" s="37" t="str">
        <f t="shared" si="5"/>
        <v/>
      </c>
      <c r="V10" s="37" t="str">
        <f t="shared" si="6"/>
        <v/>
      </c>
      <c r="W10" s="37" t="str">
        <f t="shared" si="7"/>
        <v/>
      </c>
      <c r="X10" s="37" t="str">
        <f t="shared" si="8"/>
        <v/>
      </c>
      <c r="Y10" s="38" t="str">
        <f t="shared" si="9"/>
        <v/>
      </c>
      <c r="Z10" s="38" t="str">
        <f t="shared" si="10"/>
        <v/>
      </c>
      <c r="AA10" s="38" t="str">
        <f t="shared" si="11"/>
        <v/>
      </c>
      <c r="AB10" s="38" t="str">
        <f t="shared" si="12"/>
        <v/>
      </c>
      <c r="AF10" s="39" t="str">
        <f t="shared" si="13"/>
        <v/>
      </c>
      <c r="AJ10" s="39" t="str">
        <f t="shared" si="14"/>
        <v/>
      </c>
      <c r="AN10" s="39" t="str">
        <f t="shared" si="15"/>
        <v/>
      </c>
    </row>
    <row r="11" spans="1:62" ht="27.9" customHeight="1">
      <c r="A11" s="33" t="s">
        <v>27</v>
      </c>
      <c r="B11" s="34" t="s">
        <v>10</v>
      </c>
      <c r="C11" s="1">
        <v>0</v>
      </c>
      <c r="D11" s="2">
        <v>0</v>
      </c>
      <c r="E11" s="2">
        <v>0</v>
      </c>
      <c r="F11" s="2">
        <v>0</v>
      </c>
      <c r="G11" s="1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35" t="str">
        <f t="shared" si="0"/>
        <v/>
      </c>
      <c r="Q11" s="36" t="str">
        <f t="shared" si="1"/>
        <v/>
      </c>
      <c r="R11" s="36" t="str">
        <f t="shared" si="2"/>
        <v/>
      </c>
      <c r="S11" s="36" t="str">
        <f t="shared" si="3"/>
        <v/>
      </c>
      <c r="T11" s="36" t="str">
        <f t="shared" si="4"/>
        <v/>
      </c>
      <c r="U11" s="37" t="str">
        <f t="shared" si="5"/>
        <v/>
      </c>
      <c r="V11" s="37" t="str">
        <f t="shared" si="6"/>
        <v/>
      </c>
      <c r="W11" s="37" t="str">
        <f t="shared" si="7"/>
        <v/>
      </c>
      <c r="X11" s="37" t="str">
        <f t="shared" si="8"/>
        <v/>
      </c>
      <c r="Y11" s="38" t="str">
        <f t="shared" si="9"/>
        <v/>
      </c>
      <c r="Z11" s="38" t="str">
        <f t="shared" si="10"/>
        <v/>
      </c>
      <c r="AA11" s="38" t="str">
        <f t="shared" si="11"/>
        <v/>
      </c>
      <c r="AB11" s="38" t="str">
        <f t="shared" si="12"/>
        <v/>
      </c>
      <c r="AF11" s="39" t="str">
        <f t="shared" si="13"/>
        <v/>
      </c>
      <c r="AJ11" s="39" t="str">
        <f t="shared" si="14"/>
        <v/>
      </c>
      <c r="AN11" s="39" t="str">
        <f t="shared" si="15"/>
        <v/>
      </c>
    </row>
    <row r="12" spans="1:62" ht="27.9" customHeight="1">
      <c r="A12" s="33" t="s">
        <v>28</v>
      </c>
      <c r="B12" s="34" t="s">
        <v>11</v>
      </c>
      <c r="C12" s="1">
        <v>0</v>
      </c>
      <c r="D12" s="2">
        <v>0</v>
      </c>
      <c r="E12" s="2">
        <v>0</v>
      </c>
      <c r="F12" s="2">
        <v>0</v>
      </c>
      <c r="G12" s="1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35" t="str">
        <f t="shared" si="0"/>
        <v/>
      </c>
      <c r="Q12" s="36" t="str">
        <f t="shared" si="1"/>
        <v/>
      </c>
      <c r="R12" s="36" t="str">
        <f t="shared" si="2"/>
        <v/>
      </c>
      <c r="S12" s="36" t="str">
        <f t="shared" si="3"/>
        <v/>
      </c>
      <c r="T12" s="36" t="str">
        <f t="shared" si="4"/>
        <v/>
      </c>
      <c r="U12" s="37" t="str">
        <f t="shared" si="5"/>
        <v/>
      </c>
      <c r="V12" s="37" t="str">
        <f t="shared" si="6"/>
        <v/>
      </c>
      <c r="W12" s="37" t="str">
        <f t="shared" si="7"/>
        <v/>
      </c>
      <c r="X12" s="37" t="str">
        <f t="shared" si="8"/>
        <v/>
      </c>
      <c r="Y12" s="38" t="str">
        <f t="shared" si="9"/>
        <v/>
      </c>
      <c r="Z12" s="38" t="str">
        <f t="shared" si="10"/>
        <v/>
      </c>
      <c r="AA12" s="38" t="str">
        <f t="shared" si="11"/>
        <v/>
      </c>
      <c r="AB12" s="38" t="str">
        <f t="shared" si="12"/>
        <v/>
      </c>
      <c r="AF12" s="39" t="str">
        <f t="shared" si="13"/>
        <v/>
      </c>
      <c r="AJ12" s="39" t="str">
        <f t="shared" si="14"/>
        <v/>
      </c>
      <c r="AN12" s="39" t="str">
        <f t="shared" si="15"/>
        <v/>
      </c>
    </row>
    <row r="13" spans="1:62" ht="27.9" customHeight="1">
      <c r="A13" s="33" t="s">
        <v>29</v>
      </c>
      <c r="B13" s="34" t="s">
        <v>12</v>
      </c>
      <c r="C13" s="1">
        <v>0</v>
      </c>
      <c r="D13" s="2">
        <v>0</v>
      </c>
      <c r="E13" s="2">
        <v>0</v>
      </c>
      <c r="F13" s="2">
        <v>0</v>
      </c>
      <c r="G13" s="1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35" t="str">
        <f t="shared" si="0"/>
        <v/>
      </c>
      <c r="Q13" s="36" t="str">
        <f t="shared" si="1"/>
        <v/>
      </c>
      <c r="R13" s="36" t="str">
        <f t="shared" si="2"/>
        <v/>
      </c>
      <c r="S13" s="36" t="str">
        <f t="shared" si="3"/>
        <v/>
      </c>
      <c r="T13" s="36" t="str">
        <f t="shared" si="4"/>
        <v/>
      </c>
      <c r="U13" s="37" t="str">
        <f t="shared" si="5"/>
        <v/>
      </c>
      <c r="V13" s="37" t="str">
        <f t="shared" si="6"/>
        <v/>
      </c>
      <c r="W13" s="37" t="str">
        <f t="shared" si="7"/>
        <v/>
      </c>
      <c r="X13" s="37" t="str">
        <f t="shared" si="8"/>
        <v/>
      </c>
      <c r="Y13" s="38" t="str">
        <f t="shared" si="9"/>
        <v/>
      </c>
      <c r="Z13" s="38" t="str">
        <f t="shared" si="10"/>
        <v/>
      </c>
      <c r="AA13" s="38" t="str">
        <f t="shared" si="11"/>
        <v/>
      </c>
      <c r="AB13" s="38" t="str">
        <f t="shared" si="12"/>
        <v/>
      </c>
      <c r="AF13" s="39" t="str">
        <f t="shared" si="13"/>
        <v/>
      </c>
      <c r="AJ13" s="39" t="str">
        <f t="shared" si="14"/>
        <v/>
      </c>
      <c r="AN13" s="39" t="str">
        <f t="shared" si="15"/>
        <v/>
      </c>
    </row>
    <row r="14" spans="1:62" ht="27.9" customHeight="1">
      <c r="A14" s="33" t="s">
        <v>30</v>
      </c>
      <c r="B14" s="34" t="s">
        <v>13</v>
      </c>
      <c r="C14" s="1">
        <v>0</v>
      </c>
      <c r="D14" s="2">
        <v>0</v>
      </c>
      <c r="E14" s="2">
        <v>0</v>
      </c>
      <c r="F14" s="2">
        <v>0</v>
      </c>
      <c r="G14" s="1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35" t="str">
        <f t="shared" si="0"/>
        <v/>
      </c>
      <c r="Q14" s="36" t="str">
        <f t="shared" si="1"/>
        <v/>
      </c>
      <c r="R14" s="36" t="str">
        <f t="shared" si="2"/>
        <v/>
      </c>
      <c r="S14" s="36" t="str">
        <f t="shared" si="3"/>
        <v/>
      </c>
      <c r="T14" s="36" t="str">
        <f t="shared" si="4"/>
        <v/>
      </c>
      <c r="U14" s="37" t="str">
        <f t="shared" si="5"/>
        <v/>
      </c>
      <c r="V14" s="37" t="str">
        <f t="shared" si="6"/>
        <v/>
      </c>
      <c r="W14" s="37" t="str">
        <f t="shared" si="7"/>
        <v/>
      </c>
      <c r="X14" s="37" t="str">
        <f t="shared" si="8"/>
        <v/>
      </c>
      <c r="Y14" s="38" t="str">
        <f t="shared" si="9"/>
        <v/>
      </c>
      <c r="Z14" s="38" t="str">
        <f t="shared" si="10"/>
        <v/>
      </c>
      <c r="AA14" s="38" t="str">
        <f t="shared" si="11"/>
        <v/>
      </c>
      <c r="AB14" s="38" t="str">
        <f t="shared" si="12"/>
        <v/>
      </c>
      <c r="AF14" s="39" t="str">
        <f t="shared" si="13"/>
        <v/>
      </c>
      <c r="AJ14" s="39" t="str">
        <f t="shared" si="14"/>
        <v/>
      </c>
      <c r="AN14" s="39" t="str">
        <f t="shared" si="15"/>
        <v/>
      </c>
    </row>
    <row r="15" spans="1:62" ht="27.9" customHeight="1">
      <c r="A15" s="40" t="s">
        <v>0</v>
      </c>
      <c r="B15" s="34" t="s">
        <v>14</v>
      </c>
      <c r="C15" s="41">
        <f>SUM(C8:C14)</f>
        <v>0</v>
      </c>
      <c r="D15" s="42">
        <f>SUM(D8:D14)</f>
        <v>0</v>
      </c>
      <c r="E15" s="42">
        <f>IF(D15=0,0,ROUND(SUMPRODUCT(D8:D14,E8:E14)/D15,2))</f>
        <v>0</v>
      </c>
      <c r="F15" s="42">
        <f>IF(D15=0,0,ROUND(SUMPRODUCT(D8:D14,F8:F14)/D15,2))</f>
        <v>0</v>
      </c>
      <c r="G15" s="41">
        <f>SUM(G8:G14)</f>
        <v>0</v>
      </c>
      <c r="H15" s="42">
        <f>SUM(H8:H14)</f>
        <v>0</v>
      </c>
      <c r="I15" s="42">
        <f>IF(H15=0,0,ROUND(SUMPRODUCT(H8:H14,I8:I14)/H15,2))</f>
        <v>0</v>
      </c>
      <c r="J15" s="42">
        <f>IF(H15=0,0,ROUND(SUMPRODUCT(H8:H14,J8:J14)/H15,2))</f>
        <v>0</v>
      </c>
      <c r="K15" s="41">
        <f>SUM(K8:K14)</f>
        <v>0</v>
      </c>
      <c r="L15" s="42">
        <f>SUM(L8:L14)</f>
        <v>0</v>
      </c>
      <c r="M15" s="42">
        <f>IF(L15=0,0,ROUND(SUMPRODUCT(L8:L14,M8:M14)/L15,2))</f>
        <v>0</v>
      </c>
      <c r="N15" s="42">
        <f>IF(L15=0,0,ROUND(SUMPRODUCT(L8:L14,N8:N14)/L15,2))</f>
        <v>0</v>
      </c>
      <c r="O15" s="35" t="str">
        <f t="shared" si="0"/>
        <v/>
      </c>
      <c r="Q15" s="36" t="str">
        <f t="shared" si="1"/>
        <v/>
      </c>
      <c r="R15" s="36" t="str">
        <f t="shared" si="2"/>
        <v/>
      </c>
      <c r="S15" s="36" t="str">
        <f t="shared" si="3"/>
        <v/>
      </c>
      <c r="T15" s="36" t="str">
        <f t="shared" si="4"/>
        <v/>
      </c>
      <c r="U15" s="37" t="str">
        <f t="shared" si="5"/>
        <v/>
      </c>
      <c r="V15" s="37" t="str">
        <f t="shared" si="6"/>
        <v/>
      </c>
      <c r="W15" s="37" t="str">
        <f t="shared" si="7"/>
        <v/>
      </c>
      <c r="X15" s="37" t="str">
        <f t="shared" si="8"/>
        <v/>
      </c>
      <c r="Y15" s="38" t="str">
        <f t="shared" si="9"/>
        <v/>
      </c>
      <c r="Z15" s="38" t="str">
        <f t="shared" si="10"/>
        <v/>
      </c>
      <c r="AA15" s="38" t="str">
        <f t="shared" si="11"/>
        <v/>
      </c>
      <c r="AB15" s="38" t="str">
        <f t="shared" si="12"/>
        <v/>
      </c>
      <c r="AD15" s="43" t="str">
        <f>IF(Q15="",IF(C15&lt;&gt;SUM(C8:C14),"110.3.19~110.12.16申請案件[自然人第3戶購屋貸款(非高價住宅)-新承作撥款戶數]_全國(合計數)錯誤,",""),"")</f>
        <v/>
      </c>
      <c r="AE15" s="43" t="str">
        <f>IF(R15="",IF(D15&lt;&gt;SUM(D8:D14),"110.3.19~110.12.16申請案件[自然人第3戶購屋貸款(非高價住宅)-新承作撥款金額]_全國(合計數)錯誤,",""),"")</f>
        <v/>
      </c>
      <c r="AF15" s="39" t="str">
        <f>IF(S15="",IF(E15&gt;55,"110.3.19~110.12.16申請案件自然人第3戶購屋貸款(非高價住宅)貸款成數最高為5.5成,",IF(D15=0,"",IF(E15&lt;&gt;ROUND(SUMPRODUCT(D8:D14,E8:E14)/D15,2),"110.3.19~110.12.16申請案件[自然人第3戶購屋貸款(非高價住宅)-加權平均貸款成數]_全國(合計數)錯誤,",""))),"")</f>
        <v/>
      </c>
      <c r="AG15" s="43" t="str">
        <f>IF(T15="",IF(D15=0,"",IF(F15&lt;&gt;ROUND(SUMPRODUCT(D8:D14,F8:F14)/D15,2),"110.3.19~110.12.16申請案件[自然人第3戶購屋貸款(非高價住宅)-加權平均貸款利率]_全國(合計數)錯誤,","")),"")</f>
        <v/>
      </c>
      <c r="AH15" s="43" t="str">
        <f>IF(U15="",IF(G15&lt;&gt;SUM(G8:G14),"110.3.19~110.12.16申請案件[自然人第4戶以上購屋貸款(非高價住宅)-新承作撥款戶數]_全國(合計數)錯誤,",""),"")</f>
        <v/>
      </c>
      <c r="AI15" s="43" t="str">
        <f>IF(V15="",IF(H15&lt;&gt;SUM(H8:H14),"110.3.19~110.12.16申請案件[自然人第4戶以上購屋貸款(非高價住宅)-新承作撥款金額]_全國(合計數)錯誤,",""),"")</f>
        <v/>
      </c>
      <c r="AJ15" s="39" t="str">
        <f>IF(W15="",IF(I15&gt;50,"110.3.19~110.12.16申請案件自然人第4戶以上購屋貸款(非高價住宅)成數最高為5成,",IF(H15=0,"",IF(I15&lt;&gt;ROUND(SUMPRODUCT(H8:H14,I8:I14)/H15,2),"110.3.19~110.12.16申請案件[自然人第4戶以上購屋貸款(非高價住宅)-加權平均貸款成數]_全國(合計數)錯誤,",""))),"")</f>
        <v/>
      </c>
      <c r="AK15" s="43" t="str">
        <f>IF(X15="",IF(H15=0,"",IF(J15&lt;&gt;ROUND(SUMPRODUCT(H8:H14,J8:J14)/H15,2),"110.3.19~110.12.16申請案件[自然人第4戶以上購屋貸款(非高價住宅)-加權平均貸款利率]_全國(合計數)錯誤,","")),"")</f>
        <v/>
      </c>
      <c r="AL15" s="43" t="str">
        <f>IF(Y15="",IF(K15&lt;&gt;SUM(K8:K14),"110.12.17起申請案件[自然人第3戶以上購屋貸款(非高價住宅)-新承作撥款戶數]_全國(合計數)錯誤,",""),"")</f>
        <v/>
      </c>
      <c r="AM15" s="43" t="str">
        <f>IF(Z15="",IF(L15&lt;&gt;SUM(L8:L14),"110.12.17起申請案件[自然人第3戶以上購屋貸款(非高價住宅)-新承作撥款金額]_全國(合計數)錯誤,",""),"")</f>
        <v/>
      </c>
      <c r="AN15" s="39" t="str">
        <f>IF(AA15="",IF(M15&gt;40,"110.12.17起申請案件自然人第3戶以上購屋貸款(非高價住宅)成數最高為4成,",IF(L15=0,"",IF(M15&lt;&gt;ROUND(SUMPRODUCT(L8:L14,M8:M14)/L15,2),"110.12.17起申請案件[自然人第3戶以上購屋貸款(非高價住宅)-加權平均貸款成數]_全國(合計數)錯誤,",""))),"")</f>
        <v/>
      </c>
      <c r="AO15" s="43" t="str">
        <f>IF(AB15="",IF(L15=0,"",IF(N15&lt;&gt;ROUND(SUMPRODUCT(L8:L14,N8:N14)/L15,2),"110.12.17起申請案件[自然人第3戶以上購屋貸款(非高價住宅)-加權平均貸款利率]_全國(合計數)錯誤,","")),"")</f>
        <v/>
      </c>
    </row>
    <row r="16" spans="1:62">
      <c r="A16" s="44" t="s">
        <v>49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T16" s="45"/>
      <c r="AF16" s="46"/>
      <c r="AJ16" s="46"/>
    </row>
    <row r="17" spans="1:20" ht="19.8">
      <c r="A17" s="47" t="s">
        <v>5</v>
      </c>
      <c r="B17" s="48"/>
      <c r="C17" s="49" t="s">
        <v>50</v>
      </c>
      <c r="D17" s="50"/>
      <c r="E17" s="50"/>
      <c r="F17" s="51" t="s">
        <v>1</v>
      </c>
      <c r="G17" s="49" t="s">
        <v>51</v>
      </c>
      <c r="H17" s="50"/>
      <c r="I17" s="50"/>
      <c r="J17" s="51" t="s">
        <v>2</v>
      </c>
      <c r="K17" s="52"/>
      <c r="L17" s="53"/>
      <c r="M17" s="53"/>
      <c r="N17" s="53"/>
      <c r="T17" s="45"/>
    </row>
    <row r="18" spans="1:20" ht="19.8">
      <c r="A18" s="47" t="s">
        <v>3</v>
      </c>
      <c r="B18" s="48"/>
      <c r="C18" s="49" t="s">
        <v>52</v>
      </c>
      <c r="D18" s="50"/>
      <c r="E18" s="50"/>
      <c r="F18" s="51" t="s">
        <v>3</v>
      </c>
      <c r="G18" s="49" t="s">
        <v>53</v>
      </c>
      <c r="H18" s="50"/>
      <c r="I18" s="50"/>
      <c r="J18" s="51" t="s">
        <v>3</v>
      </c>
      <c r="K18" s="52"/>
      <c r="L18" s="53"/>
      <c r="M18" s="53"/>
      <c r="N18" s="53"/>
    </row>
    <row r="19" spans="1:20" ht="19.8">
      <c r="A19" s="47" t="s">
        <v>4</v>
      </c>
      <c r="B19" s="48"/>
      <c r="C19" s="49" t="s">
        <v>54</v>
      </c>
      <c r="D19" s="50"/>
      <c r="E19" s="50"/>
      <c r="F19" s="51" t="s">
        <v>4</v>
      </c>
      <c r="G19" s="49" t="s">
        <v>55</v>
      </c>
      <c r="H19" s="50"/>
      <c r="I19" s="50"/>
      <c r="J19" s="51" t="s">
        <v>4</v>
      </c>
      <c r="K19" s="52"/>
      <c r="L19" s="53"/>
      <c r="M19" s="53"/>
      <c r="N19" s="53"/>
    </row>
    <row r="20" spans="1:20">
      <c r="Q20" s="45"/>
    </row>
    <row r="21" spans="1:20" ht="16.2">
      <c r="A21" s="54" t="s">
        <v>18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</row>
    <row r="22" spans="1:20" s="56" customFormat="1" ht="16.2">
      <c r="A22" s="6" t="s">
        <v>56</v>
      </c>
    </row>
    <row r="23" spans="1:20" s="56" customFormat="1" ht="16.2">
      <c r="A23" s="57" t="s">
        <v>32</v>
      </c>
    </row>
    <row r="24" spans="1:20" s="56" customFormat="1" ht="16.2">
      <c r="A24" s="6" t="s">
        <v>33</v>
      </c>
    </row>
    <row r="25" spans="1:20" s="56" customFormat="1" ht="16.2">
      <c r="A25" s="6" t="s">
        <v>34</v>
      </c>
    </row>
    <row r="26" spans="1:20" s="56" customFormat="1" ht="16.2">
      <c r="A26" s="6" t="s">
        <v>57</v>
      </c>
    </row>
  </sheetData>
  <mergeCells count="35">
    <mergeCell ref="A18:B18"/>
    <mergeCell ref="C18:E18"/>
    <mergeCell ref="G18:I18"/>
    <mergeCell ref="K18:N18"/>
    <mergeCell ref="A19:B19"/>
    <mergeCell ref="C19:E19"/>
    <mergeCell ref="G19:I19"/>
    <mergeCell ref="K19:N19"/>
    <mergeCell ref="AH6:AK6"/>
    <mergeCell ref="AL6:AO6"/>
    <mergeCell ref="A16:O16"/>
    <mergeCell ref="A17:B17"/>
    <mergeCell ref="C17:E17"/>
    <mergeCell ref="G17:I17"/>
    <mergeCell ref="K17:N17"/>
    <mergeCell ref="Y5:AB5"/>
    <mergeCell ref="AD5:AK5"/>
    <mergeCell ref="AL5:AO5"/>
    <mergeCell ref="C6:F6"/>
    <mergeCell ref="G6:J6"/>
    <mergeCell ref="K6:N6"/>
    <mergeCell ref="Q6:T6"/>
    <mergeCell ref="U6:X6"/>
    <mergeCell ref="Y6:AB6"/>
    <mergeCell ref="AD6:AG6"/>
    <mergeCell ref="C1:N1"/>
    <mergeCell ref="G2:J2"/>
    <mergeCell ref="G3:J3"/>
    <mergeCell ref="Q4:R4"/>
    <mergeCell ref="A5:A7"/>
    <mergeCell ref="B5:B7"/>
    <mergeCell ref="C5:J5"/>
    <mergeCell ref="K5:N5"/>
    <mergeCell ref="O5:O7"/>
    <mergeCell ref="Q5:X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FOA</vt:lpstr>
      <vt:lpstr>Original</vt:lpstr>
    </vt:vector>
  </TitlesOfParts>
  <Company>CBC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CBC</dc:creator>
  <cp:lastModifiedBy>ST1-xiangWei</cp:lastModifiedBy>
  <cp:lastPrinted>2021-03-19T02:10:27Z</cp:lastPrinted>
  <dcterms:created xsi:type="dcterms:W3CDTF">2015-01-16T00:49:17Z</dcterms:created>
  <dcterms:modified xsi:type="dcterms:W3CDTF">2022-01-19T06:37:53Z</dcterms:modified>
</cp:coreProperties>
</file>